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8.xml" ContentType="application/vnd.openxmlformats-officedocument.spreadsheetml.externalLink+xml"/>
  <Override PartName="/xl/externalLinks/externalLink19.xml" ContentType="application/vnd.openxmlformats-officedocument.spreadsheetml.externalLink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4000" windowHeight="9840" tabRatio="870" activeTab="1"/>
  </bookViews>
  <sheets>
    <sheet name="封面" sheetId="1" r:id="rId1"/>
    <sheet name="目录" sheetId="34" r:id="rId2"/>
    <sheet name="一般公共预算收入支出表" sheetId="14" r:id="rId3"/>
    <sheet name="本级一般公共财政预算收入" sheetId="32" r:id="rId4"/>
    <sheet name="本级一般公共财政预算支出" sheetId="24" r:id="rId5"/>
    <sheet name="一般公共税收返还和转移支付表" sheetId="28" r:id="rId6"/>
    <sheet name="本级一般公共基本支出(本级-1）" sheetId="45" r:id="rId7"/>
    <sheet name="本级一般公共基本支出(本级-2）" sheetId="46" r:id="rId8"/>
    <sheet name="本级一般公共基本支出(本级-3）" sheetId="47" r:id="rId9"/>
    <sheet name="本级一般公共项目支出(本级-4）" sheetId="48" r:id="rId10"/>
    <sheet name="政府性基金预算收入表" sheetId="18" r:id="rId11"/>
    <sheet name="政府性基金预算支出表" sheetId="19" r:id="rId12"/>
    <sheet name="政府性基金转移支付表" sheetId="27" r:id="rId13"/>
    <sheet name="国有资本经营预算收入表" sheetId="21" r:id="rId14"/>
    <sheet name="国有资本经营支出情况表" sheetId="22" r:id="rId15"/>
    <sheet name="社会保险基金收入表" sheetId="26" r:id="rId16"/>
    <sheet name="社会保险基金支出表" sheetId="23" r:id="rId17"/>
    <sheet name="2019年政府债务限额及余额情况表" sheetId="43" r:id="rId18"/>
    <sheet name="2019—2020年政府债券发行" sheetId="44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\q">[1]国家!#REF!</definedName>
    <definedName name="\z">[2]中央!#REF!</definedName>
    <definedName name="_21114">#REF!</definedName>
    <definedName name="_Fill" hidden="1">[3]eqpmad2!#REF!</definedName>
    <definedName name="_xlnm._FilterDatabase" localSheetId="4" hidden="1">本级一般公共财政预算支出!$A$5:$L$1488</definedName>
    <definedName name="_xlnm._FilterDatabase" localSheetId="2" hidden="1">一般公共预算收入支出表!$A$4:$Q$32</definedName>
    <definedName name="_xlnm._FilterDatabase" localSheetId="11" hidden="1">政府性基金预算支出表!$A$4:$D$46</definedName>
    <definedName name="_xlnm._FilterDatabase" hidden="1">#REF!</definedName>
    <definedName name="_Order1" hidden="1">255</definedName>
    <definedName name="_Order2" hidden="1">255</definedName>
    <definedName name="A">#REF!</definedName>
    <definedName name="aa">#REF!</definedName>
    <definedName name="ABC">#REF!</definedName>
    <definedName name="ABD">#REF!</definedName>
    <definedName name="as">#N/A</definedName>
    <definedName name="data">#REF!</definedName>
    <definedName name="_xlnm.Database">#REF!</definedName>
    <definedName name="database2">#REF!</definedName>
    <definedName name="database3">#REF!</definedName>
    <definedName name="dss" hidden="1">#REF!</definedName>
    <definedName name="E206.">#REF!</definedName>
    <definedName name="eee">#REF!</definedName>
    <definedName name="fff">#REF!</definedName>
    <definedName name="gxxe2003">[4]P1012001!$A$6:$E$117</definedName>
    <definedName name="gxxe20032">[4]P1012001!$A$6:$E$117</definedName>
    <definedName name="hhhh">#REF!</definedName>
    <definedName name="HWSheet">1</definedName>
    <definedName name="kkkk">#REF!</definedName>
    <definedName name="Module.Prix_SMC">Module.Prix_SMC</definedName>
    <definedName name="_xlnm.Print_Area" localSheetId="6">#N/A</definedName>
    <definedName name="_xlnm.Print_Area" localSheetId="7">#N/A</definedName>
    <definedName name="_xlnm.Print_Area" localSheetId="8">#N/A</definedName>
    <definedName name="_xlnm.Print_Area" localSheetId="9">#N/A</definedName>
    <definedName name="_xlnm.Print_Area" localSheetId="2">一般公共预算收入支出表!$A$1:$Q$73</definedName>
    <definedName name="_xlnm.Print_Area" hidden="1">#REF!</definedName>
    <definedName name="Print_Area_MI">#REF!</definedName>
    <definedName name="_xlnm.Print_Titles" localSheetId="6">#N/A</definedName>
    <definedName name="_xlnm.Print_Titles" localSheetId="7">#N/A</definedName>
    <definedName name="_xlnm.Print_Titles" localSheetId="8">#N/A</definedName>
    <definedName name="_xlnm.Print_Titles" localSheetId="9">#N/A</definedName>
    <definedName name="_xlnm.Print_Titles">#N/A</definedName>
    <definedName name="rrrr">#REF!</definedName>
    <definedName name="s">#REF!</definedName>
    <definedName name="sfeggsafasfas">#REF!</definedName>
    <definedName name="Sheet1">#REF!</definedName>
    <definedName name="Sheet10">#REF!</definedName>
    <definedName name="Sheet11">#REF!</definedName>
    <definedName name="Sheet12">#REF!</definedName>
    <definedName name="Sheet3">#REF!</definedName>
    <definedName name="Sheet4">#REF!</definedName>
    <definedName name="Sheet5">#REF!</definedName>
    <definedName name="Sheet6">#REF!</definedName>
    <definedName name="Sheet7">#REF!</definedName>
    <definedName name="Sheet8">#REF!</definedName>
    <definedName name="Sheet9">#REF!</definedName>
    <definedName name="ss">#REF!</definedName>
    <definedName name="ttt">#REF!</definedName>
    <definedName name="tttt">#REF!</definedName>
    <definedName name="UFPrn20010712083924">#REF!</definedName>
    <definedName name="UFPrn20020224093130">#REF!</definedName>
    <definedName name="UFPrn20020224094757">#REF!</definedName>
    <definedName name="UFPrn20020224101302">#REF!</definedName>
    <definedName name="UFPrn20020224101600">#REF!</definedName>
    <definedName name="UFPrn20020228143318">#REF!</definedName>
    <definedName name="UFPrn20020303094007">#REF!</definedName>
    <definedName name="wrn.报价表." hidden="1">{#N/A,#N/A,TRUE,"报价分析"}</definedName>
    <definedName name="www">#REF!</definedName>
    <definedName name="yyyy">#REF!</definedName>
    <definedName name="保修期">#REF!</definedName>
    <definedName name="备___注">#REF!</definedName>
    <definedName name="本级标准收入2004年">[5]本年收入合计!$E$4:$E$184</definedName>
    <definedName name="拨款汇总_合计">SUM([6]汇总!#REF!)</definedName>
    <definedName name="财力">#REF!</definedName>
    <definedName name="财政供养">#REF!</definedName>
    <definedName name="财政供养人员增幅2004年">[7]财政供养人员增幅!$E$6</definedName>
    <definedName name="财政供养人员增幅2004年分县">[7]财政供养人员增幅!$E$4:$E$184</definedName>
    <definedName name="处室">#REF!</definedName>
    <definedName name="传真">#REF!</definedName>
    <definedName name="村级标准支出">[8]村级支出!$E$4:$E$184</definedName>
    <definedName name="存货合计">#REF!</definedName>
    <definedName name="存货明细">#REF!</definedName>
    <definedName name="大幅度">#REF!</definedName>
    <definedName name="单价分析" hidden="1">{#N/A,#N/A,TRUE,"报价分析"}</definedName>
    <definedName name="地区名称">[9]封面!#REF!</definedName>
    <definedName name="地址">#REF!</definedName>
    <definedName name="第二产业分县2003年">[10]GDP!$G$4:$G$184</definedName>
    <definedName name="第二产业合计2003年">[10]GDP!$G$4</definedName>
    <definedName name="第三产业分县2003年">[10]GDP!$H$4:$H$184</definedName>
    <definedName name="第三产业合计2003年">[10]GDP!$H$4</definedName>
    <definedName name="电话">#REF!</definedName>
    <definedName name="电子信箱">#REF!</definedName>
    <definedName name="赶工措施" hidden="1">{#N/A,#N/A,TRUE,"报价分析"}</definedName>
    <definedName name="耕地占用税分县2003年">[11]一般预算收入!$U$4:$U$184</definedName>
    <definedName name="耕地占用税合计2003年">[11]一般预算收入!$U$4</definedName>
    <definedName name="工程名称">#REF!</definedName>
    <definedName name="工期">#REF!</definedName>
    <definedName name="工商税收2004年">[12]工商税收!$S$4:$S$184</definedName>
    <definedName name="工商税收合计2004年">[12]工商税收!$S$4</definedName>
    <definedName name="公检法司部门编制数">[13]公检法司编制!$E$4:$E$184</definedName>
    <definedName name="公用标准支出">[14]合计!$E$4:$E$184</definedName>
    <definedName name="还有">#REF!</definedName>
    <definedName name="行政管理部门编制数">[13]行政编制!$E$4:$E$184</definedName>
    <definedName name="合___计">#REF!</definedName>
    <definedName name="合同编号">#REF!</definedName>
    <definedName name="合同名称">#REF!</definedName>
    <definedName name="汇率">#REF!</definedName>
    <definedName name="基金处室">#REF!</definedName>
    <definedName name="基金金额">#REF!</definedName>
    <definedName name="基金科目">#REF!</definedName>
    <definedName name="基金类型">#REF!</definedName>
    <definedName name="计量总价">#REF!</definedName>
    <definedName name="技术负责人">#REF!</definedName>
    <definedName name="技术负责人专业职称">#REF!</definedName>
    <definedName name="金额">#REF!</definedName>
    <definedName name="开标时间">#REF!</definedName>
    <definedName name="开始比例">#REF!</definedName>
    <definedName name="科目">#REF!</definedName>
    <definedName name="科目编码">[15]编码!$A$2:$A$145</definedName>
    <definedName name="类型">#REF!</definedName>
    <definedName name="农业人口2003年">[16]农业人口!$E$4:$E$184</definedName>
    <definedName name="农业税分县2003年">[11]一般预算收入!$S$4:$S$184</definedName>
    <definedName name="农业税合计2003年">[11]一般预算收入!$S$4</definedName>
    <definedName name="农业特产税分县2003年">[11]一般预算收入!$T$4:$T$184</definedName>
    <definedName name="农业特产税合计2003年">[11]一般预算收入!$T$4</definedName>
    <definedName name="农业用地面积">[17]农业用地!$E$4:$E$184</definedName>
    <definedName name="企业资质">#REF!</definedName>
    <definedName name="契税分县2003年">[11]一般预算收入!$V$4:$V$184</definedName>
    <definedName name="契税合计2003年">[11]一般预算收入!$V$4</definedName>
    <definedName name="全额差额比例">'[18]C01-1'!#REF!</definedName>
    <definedName name="人员标准支出">[19]人员支出!$E$4:$E$184</definedName>
    <definedName name="日期">#REF!</definedName>
    <definedName name="砂浆10">#REF!</definedName>
    <definedName name="砂浆12">#REF!</definedName>
    <definedName name="砂浆13">#REF!</definedName>
    <definedName name="砂浆5">#REF!</definedName>
    <definedName name="砂浆75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事业发展支出">[20]事业发展!$E$4:$E$184</definedName>
    <definedName name="是">#REF!</definedName>
    <definedName name="水下砼201">#REF!</definedName>
    <definedName name="四季度">'[21]C01-1'!#REF!</definedName>
    <definedName name="索引号">#REF!</definedName>
    <definedName name="砼102">#REF!</definedName>
    <definedName name="砼152">#REF!</definedName>
    <definedName name="砼201">#REF!</definedName>
    <definedName name="砼202">#REF!</definedName>
    <definedName name="砼252">#REF!</definedName>
    <definedName name="砼302">#REF!</definedName>
    <definedName name="砼运501">#REF!</definedName>
    <definedName name="投标保证金">#REF!</definedName>
    <definedName name="投标编号">#REF!</definedName>
    <definedName name="投标人">#REF!</definedName>
    <definedName name="投标有效期">#REF!</definedName>
    <definedName name="投标总报价">#REF!</definedName>
    <definedName name="网址">#REF!</definedName>
    <definedName name="未审合计">#REF!</definedName>
    <definedName name="未审数">#REF!</definedName>
    <definedName name="位次d">[22]四月份月报!#REF!</definedName>
    <definedName name="无砂砼">#REF!</definedName>
    <definedName name="乡镇个数">[23]行政区划!$D$6:$D$184</definedName>
    <definedName name="项目对比表2" hidden="1">#REF!</definedName>
    <definedName name="项目经理">#REF!</definedName>
    <definedName name="项目经理专业等级">#REF!</definedName>
    <definedName name="性别">[24]基础编码!$H$2:$H$3</definedName>
    <definedName name="学历">[24]基础编码!$S$2:$S$9</definedName>
    <definedName name="一般预算收入2002年">'[25]2002年一般预算收入'!$AC$4:$AC$184</definedName>
    <definedName name="一般预算收入2003年">[11]一般预算收入!$AD$4:$AD$184</definedName>
    <definedName name="一般预算收入合计2003年">[11]一般预算收入!$AC$4</definedName>
    <definedName name="邮政编码">#REF!</definedName>
    <definedName name="预付款总额">#REF!</definedName>
    <definedName name="暂扣款比例">#REF!</definedName>
    <definedName name="暂扣款限额">#REF!</definedName>
    <definedName name="招标人">#REF!</definedName>
    <definedName name="招标人地址">#REF!</definedName>
    <definedName name="支出">[26]P1012001!$A$6:$E$117</definedName>
    <definedName name="质量目标">#REF!</definedName>
    <definedName name="中501">#REF!</definedName>
    <definedName name="中502">#REF!</definedName>
    <definedName name="中503">#REF!</definedName>
    <definedName name="中506">#REF!</definedName>
    <definedName name="中国">#REF!</definedName>
    <definedName name="中联部06">#REF!</definedName>
    <definedName name="中小学生人数2003年">[27]中小学生!$E$4:$E$184</definedName>
    <definedName name="总人口2003年">[28]总人口!$E$4:$E$184</definedName>
    <definedName name="最终比例">#REF!</definedName>
    <definedName name="전">#REF!</definedName>
    <definedName name="주택사업본부">#REF!</definedName>
    <definedName name="철구사업본부">#REF!</definedName>
  </definedNames>
  <calcPr calcId="125725"/>
</workbook>
</file>

<file path=xl/calcChain.xml><?xml version="1.0" encoding="utf-8"?>
<calcChain xmlns="http://schemas.openxmlformats.org/spreadsheetml/2006/main">
  <c r="C24" i="44"/>
  <c r="B24"/>
  <c r="C17"/>
  <c r="B17"/>
  <c r="C14"/>
  <c r="B14"/>
  <c r="C6"/>
  <c r="B6"/>
  <c r="E8" i="43"/>
  <c r="B8"/>
  <c r="E15" i="23"/>
  <c r="D15"/>
  <c r="E14"/>
  <c r="D14"/>
  <c r="E13"/>
  <c r="D13"/>
  <c r="E12"/>
  <c r="D12"/>
  <c r="E11"/>
  <c r="D11"/>
  <c r="E10"/>
  <c r="D10"/>
  <c r="E9"/>
  <c r="D9"/>
  <c r="E8"/>
  <c r="D8"/>
  <c r="E7"/>
  <c r="D7"/>
  <c r="C7"/>
  <c r="B7"/>
  <c r="E15" i="26"/>
  <c r="D15"/>
  <c r="E14"/>
  <c r="D14"/>
  <c r="E13"/>
  <c r="D13"/>
  <c r="E12"/>
  <c r="D12"/>
  <c r="E11"/>
  <c r="D11"/>
  <c r="E10"/>
  <c r="D10"/>
  <c r="E9"/>
  <c r="D9"/>
  <c r="E8"/>
  <c r="D8"/>
  <c r="E7"/>
  <c r="D7"/>
  <c r="C7"/>
  <c r="B7"/>
  <c r="J38" i="22"/>
  <c r="D38"/>
  <c r="D14"/>
  <c r="I28" i="21"/>
  <c r="G28"/>
  <c r="G12"/>
  <c r="D30" i="27"/>
  <c r="B30"/>
  <c r="D7"/>
  <c r="B7"/>
  <c r="D6"/>
  <c r="B6"/>
  <c r="C55" i="19"/>
  <c r="B55"/>
  <c r="C42"/>
  <c r="B42"/>
  <c r="C40"/>
  <c r="B40"/>
  <c r="C36"/>
  <c r="B36"/>
  <c r="C28"/>
  <c r="B28"/>
  <c r="C22"/>
  <c r="B22"/>
  <c r="B15"/>
  <c r="C14"/>
  <c r="B14"/>
  <c r="C11"/>
  <c r="B11"/>
  <c r="C8"/>
  <c r="B8"/>
  <c r="C5"/>
  <c r="B5"/>
  <c r="C55" i="18"/>
  <c r="B55"/>
  <c r="P333" i="48"/>
  <c r="F333"/>
  <c r="P332"/>
  <c r="F332"/>
  <c r="P331"/>
  <c r="F331"/>
  <c r="L320"/>
  <c r="F320"/>
  <c r="L318"/>
  <c r="F318"/>
  <c r="L317"/>
  <c r="F317"/>
  <c r="H314"/>
  <c r="F314"/>
  <c r="F313"/>
  <c r="F311"/>
  <c r="F309"/>
  <c r="F306"/>
  <c r="F305"/>
  <c r="L298"/>
  <c r="F298"/>
  <c r="L296"/>
  <c r="F296"/>
  <c r="F286"/>
  <c r="L282"/>
  <c r="F282"/>
  <c r="F277"/>
  <c r="F275"/>
  <c r="F273"/>
  <c r="F272"/>
  <c r="L266"/>
  <c r="F266"/>
  <c r="L264"/>
  <c r="F264"/>
  <c r="I255"/>
  <c r="F255"/>
  <c r="L254"/>
  <c r="I254"/>
  <c r="F254"/>
  <c r="H253"/>
  <c r="F253"/>
  <c r="H252"/>
  <c r="F252"/>
  <c r="H240"/>
  <c r="F240"/>
  <c r="I217"/>
  <c r="F217"/>
  <c r="I216"/>
  <c r="F216"/>
  <c r="F212"/>
  <c r="I211"/>
  <c r="F211"/>
  <c r="I207"/>
  <c r="F207"/>
  <c r="F206"/>
  <c r="I202"/>
  <c r="F202"/>
  <c r="I201"/>
  <c r="F201"/>
  <c r="F200"/>
  <c r="I199"/>
  <c r="F199"/>
  <c r="F197"/>
  <c r="F196"/>
  <c r="L192"/>
  <c r="I192"/>
  <c r="F192"/>
  <c r="I191"/>
  <c r="F191"/>
  <c r="I190"/>
  <c r="F190"/>
  <c r="I181"/>
  <c r="F181"/>
  <c r="I176"/>
  <c r="F176"/>
  <c r="I174"/>
  <c r="F174"/>
  <c r="I168"/>
  <c r="F168"/>
  <c r="I165"/>
  <c r="F165"/>
  <c r="F162"/>
  <c r="I161"/>
  <c r="F161"/>
  <c r="I160"/>
  <c r="F160"/>
  <c r="I159"/>
  <c r="F159"/>
  <c r="I156"/>
  <c r="F156"/>
  <c r="F150"/>
  <c r="I149"/>
  <c r="F149"/>
  <c r="F148"/>
  <c r="F147"/>
  <c r="H134"/>
  <c r="F134"/>
  <c r="I120"/>
  <c r="F120"/>
  <c r="I119"/>
  <c r="F119"/>
  <c r="I114"/>
  <c r="F114"/>
  <c r="I112"/>
  <c r="I109"/>
  <c r="F109"/>
  <c r="H106"/>
  <c r="F106"/>
  <c r="H98"/>
  <c r="H90"/>
  <c r="F90"/>
  <c r="H64"/>
  <c r="F64"/>
  <c r="H59"/>
  <c r="H8"/>
  <c r="F8"/>
  <c r="P7"/>
  <c r="L7"/>
  <c r="I7"/>
  <c r="H7"/>
  <c r="F7"/>
  <c r="P6"/>
  <c r="O6"/>
  <c r="N6"/>
  <c r="M6"/>
  <c r="L6"/>
  <c r="K6"/>
  <c r="J6"/>
  <c r="I6"/>
  <c r="H6"/>
  <c r="G6"/>
  <c r="V6" i="47"/>
  <c r="U6"/>
  <c r="T6"/>
  <c r="S6"/>
  <c r="R6"/>
  <c r="Q6"/>
  <c r="P6"/>
  <c r="O6"/>
  <c r="N6"/>
  <c r="M6"/>
  <c r="L6"/>
  <c r="K6"/>
  <c r="J6"/>
  <c r="I6"/>
  <c r="H6"/>
  <c r="G6"/>
  <c r="Z7" i="46"/>
  <c r="Y7"/>
  <c r="X7"/>
  <c r="W7"/>
  <c r="V7"/>
  <c r="U7"/>
  <c r="T7"/>
  <c r="S7"/>
  <c r="R7"/>
  <c r="Q7"/>
  <c r="P7"/>
  <c r="O7"/>
  <c r="N7"/>
  <c r="M7"/>
  <c r="L7"/>
  <c r="K7"/>
  <c r="J7"/>
  <c r="I7"/>
  <c r="H7"/>
  <c r="G7"/>
  <c r="C1485" i="24"/>
  <c r="D1480"/>
  <c r="C1480"/>
  <c r="C1475"/>
  <c r="D1473"/>
  <c r="C1473"/>
  <c r="D1471"/>
  <c r="C1471"/>
  <c r="D1469"/>
  <c r="C1469"/>
  <c r="C1462"/>
  <c r="C1458"/>
  <c r="D1452"/>
  <c r="C1452"/>
  <c r="D1450"/>
  <c r="C1450"/>
  <c r="D1438"/>
  <c r="C1438"/>
  <c r="D1437"/>
  <c r="C1437"/>
  <c r="D1419"/>
  <c r="C1419"/>
  <c r="C1413"/>
  <c r="D1399"/>
  <c r="C1399"/>
  <c r="D1384"/>
  <c r="C1384"/>
  <c r="D1383"/>
  <c r="C1383"/>
  <c r="D1379"/>
  <c r="C1379"/>
  <c r="D1375"/>
  <c r="C1375"/>
  <c r="D1371"/>
  <c r="D1366"/>
  <c r="C1366"/>
  <c r="D1365"/>
  <c r="C1365"/>
  <c r="C1363"/>
  <c r="D1348"/>
  <c r="C1348"/>
  <c r="D1335"/>
  <c r="C1335"/>
  <c r="C1326"/>
  <c r="C1306"/>
  <c r="D1305"/>
  <c r="D1292"/>
  <c r="D1286"/>
  <c r="C1286"/>
  <c r="D1285"/>
  <c r="C1285"/>
  <c r="C1275"/>
  <c r="C1273"/>
  <c r="C1270"/>
  <c r="C1264"/>
  <c r="C1254"/>
  <c r="C1247"/>
  <c r="C1246"/>
  <c r="C1243"/>
  <c r="C1237"/>
  <c r="D1230"/>
  <c r="C1230"/>
  <c r="D1220"/>
  <c r="C1220"/>
  <c r="D1219"/>
  <c r="C1219"/>
  <c r="C1212"/>
  <c r="C1205"/>
  <c r="C1198"/>
  <c r="D1189"/>
  <c r="C1189"/>
  <c r="D1175"/>
  <c r="C1175"/>
  <c r="C1170"/>
  <c r="C1154"/>
  <c r="D1144"/>
  <c r="C1144"/>
  <c r="D1143"/>
  <c r="C1143"/>
  <c r="C1140"/>
  <c r="D1135"/>
  <c r="C1135"/>
  <c r="C1128"/>
  <c r="C1123"/>
  <c r="C1113"/>
  <c r="C1103"/>
  <c r="D1079"/>
  <c r="D1073"/>
  <c r="C1073"/>
  <c r="D1072"/>
  <c r="C1072"/>
  <c r="D1069"/>
  <c r="C1069"/>
  <c r="C1065"/>
  <c r="D1058"/>
  <c r="C1058"/>
  <c r="D1051"/>
  <c r="C1051"/>
  <c r="D1045"/>
  <c r="C1045"/>
  <c r="D1039"/>
  <c r="D1034"/>
  <c r="C1034"/>
  <c r="C1023"/>
  <c r="D1006"/>
  <c r="D1001"/>
  <c r="D1000"/>
  <c r="D995"/>
  <c r="C995"/>
  <c r="D994"/>
  <c r="D972"/>
  <c r="D967"/>
  <c r="C967"/>
  <c r="D941"/>
  <c r="C941"/>
  <c r="D940"/>
  <c r="C940"/>
  <c r="D938"/>
  <c r="D937"/>
  <c r="C937"/>
  <c r="D932"/>
  <c r="C932"/>
  <c r="D930"/>
  <c r="C930"/>
  <c r="D927"/>
  <c r="C927"/>
  <c r="C925"/>
  <c r="D913"/>
  <c r="C913"/>
  <c r="D912"/>
  <c r="C912"/>
  <c r="C910"/>
  <c r="C895"/>
  <c r="C893"/>
  <c r="C891"/>
  <c r="D885"/>
  <c r="C885"/>
  <c r="C883"/>
  <c r="C881"/>
  <c r="C878"/>
  <c r="D875"/>
  <c r="C875"/>
  <c r="D869"/>
  <c r="C869"/>
  <c r="D862"/>
  <c r="C862"/>
  <c r="D856"/>
  <c r="C856"/>
  <c r="D847"/>
  <c r="C847"/>
  <c r="C843"/>
  <c r="D834"/>
  <c r="C834"/>
  <c r="D833"/>
  <c r="C833"/>
  <c r="D831"/>
  <c r="C831"/>
  <c r="D829"/>
  <c r="C829"/>
  <c r="D825"/>
  <c r="C825"/>
  <c r="D823"/>
  <c r="C823"/>
  <c r="D821"/>
  <c r="D820"/>
  <c r="C820"/>
  <c r="D816"/>
  <c r="C816"/>
  <c r="D811"/>
  <c r="C811"/>
  <c r="D801"/>
  <c r="C801"/>
  <c r="D799"/>
  <c r="D797"/>
  <c r="C797"/>
  <c r="D794"/>
  <c r="C794"/>
  <c r="D784"/>
  <c r="C784"/>
  <c r="D781"/>
  <c r="D780"/>
  <c r="D772"/>
  <c r="C772"/>
  <c r="D771"/>
  <c r="D770"/>
  <c r="D768"/>
  <c r="C768"/>
  <c r="D756"/>
  <c r="D755"/>
  <c r="C755"/>
  <c r="D750"/>
  <c r="C750"/>
  <c r="D749"/>
  <c r="C749"/>
  <c r="D748"/>
  <c r="D747"/>
  <c r="C747"/>
  <c r="D739"/>
  <c r="C739"/>
  <c r="D735"/>
  <c r="C735"/>
  <c r="D732"/>
  <c r="C732"/>
  <c r="C729"/>
  <c r="D726"/>
  <c r="C726"/>
  <c r="D723"/>
  <c r="C723"/>
  <c r="D720"/>
  <c r="C720"/>
  <c r="D715"/>
  <c r="C715"/>
  <c r="D710"/>
  <c r="C710"/>
  <c r="D706"/>
  <c r="D701"/>
  <c r="C701"/>
  <c r="D694"/>
  <c r="C694"/>
  <c r="D687"/>
  <c r="C687"/>
  <c r="D686"/>
  <c r="D679"/>
  <c r="C679"/>
  <c r="D668"/>
  <c r="C668"/>
  <c r="C664"/>
  <c r="D662"/>
  <c r="D656"/>
  <c r="D655"/>
  <c r="C655"/>
  <c r="C653"/>
  <c r="C645"/>
  <c r="D644"/>
  <c r="D634"/>
  <c r="C634"/>
  <c r="L627"/>
  <c r="D620"/>
  <c r="C620"/>
  <c r="D619"/>
  <c r="C619"/>
  <c r="D618"/>
  <c r="D615"/>
  <c r="C615"/>
  <c r="D609"/>
  <c r="C609"/>
  <c r="D605"/>
  <c r="C605"/>
  <c r="D594"/>
  <c r="C594"/>
  <c r="D583"/>
  <c r="C583"/>
  <c r="D575"/>
  <c r="C575"/>
  <c r="D561"/>
  <c r="C561"/>
  <c r="D560"/>
  <c r="C560"/>
  <c r="C555"/>
  <c r="C552"/>
  <c r="C548"/>
  <c r="D541"/>
  <c r="C541"/>
  <c r="D536"/>
  <c r="C536"/>
  <c r="D531"/>
  <c r="C531"/>
  <c r="D525"/>
  <c r="C525"/>
  <c r="C519"/>
  <c r="C510"/>
  <c r="D505"/>
  <c r="C505"/>
  <c r="D504"/>
  <c r="C504"/>
  <c r="C502"/>
  <c r="D495"/>
  <c r="C495"/>
  <c r="D489"/>
  <c r="C489"/>
  <c r="D485"/>
  <c r="C485"/>
  <c r="C481"/>
  <c r="C477"/>
  <c r="D471"/>
  <c r="C471"/>
  <c r="D466"/>
  <c r="D464"/>
  <c r="C464"/>
  <c r="D457"/>
  <c r="D455"/>
  <c r="C455"/>
  <c r="D450"/>
  <c r="C450"/>
  <c r="D449"/>
  <c r="C449"/>
  <c r="D446"/>
  <c r="C446"/>
  <c r="C437"/>
  <c r="C429"/>
  <c r="C421"/>
  <c r="C412"/>
  <c r="C403"/>
  <c r="D402"/>
  <c r="D388"/>
  <c r="C388"/>
  <c r="D379"/>
  <c r="C379"/>
  <c r="D366"/>
  <c r="C366"/>
  <c r="C359"/>
  <c r="D336"/>
  <c r="C336"/>
  <c r="D326"/>
  <c r="C326"/>
  <c r="D325"/>
  <c r="C325"/>
  <c r="D323"/>
  <c r="C323"/>
  <c r="D314"/>
  <c r="C314"/>
  <c r="C312"/>
  <c r="C310"/>
  <c r="C308"/>
  <c r="D307"/>
  <c r="C307"/>
  <c r="C305"/>
  <c r="C300"/>
  <c r="C298"/>
  <c r="C294"/>
  <c r="C288"/>
  <c r="C281"/>
  <c r="C278"/>
  <c r="C271"/>
  <c r="C270"/>
  <c r="D267"/>
  <c r="C267"/>
  <c r="D256"/>
  <c r="C256"/>
  <c r="D250"/>
  <c r="C250"/>
  <c r="C244"/>
  <c r="D238"/>
  <c r="C238"/>
  <c r="D232"/>
  <c r="C232"/>
  <c r="D226"/>
  <c r="C226"/>
  <c r="D219"/>
  <c r="C219"/>
  <c r="D218"/>
  <c r="D211"/>
  <c r="C211"/>
  <c r="D204"/>
  <c r="C204"/>
  <c r="D198"/>
  <c r="C198"/>
  <c r="C189"/>
  <c r="C182"/>
  <c r="D175"/>
  <c r="C175"/>
  <c r="D162"/>
  <c r="C162"/>
  <c r="D152"/>
  <c r="C152"/>
  <c r="C140"/>
  <c r="D129"/>
  <c r="C129"/>
  <c r="D120"/>
  <c r="C120"/>
  <c r="D105"/>
  <c r="C105"/>
  <c r="C95"/>
  <c r="D86"/>
  <c r="C86"/>
  <c r="D74"/>
  <c r="C74"/>
  <c r="D63"/>
  <c r="C63"/>
  <c r="D52"/>
  <c r="C52"/>
  <c r="D40"/>
  <c r="C40"/>
  <c r="D28"/>
  <c r="C28"/>
  <c r="D19"/>
  <c r="C19"/>
  <c r="D7"/>
  <c r="C7"/>
  <c r="D6"/>
  <c r="C6"/>
  <c r="D5"/>
  <c r="C5"/>
  <c r="J62" i="32"/>
  <c r="I62"/>
  <c r="H62"/>
  <c r="G62"/>
  <c r="E62"/>
  <c r="D62"/>
  <c r="J61"/>
  <c r="I61"/>
  <c r="H61"/>
  <c r="E61"/>
  <c r="J60"/>
  <c r="I60"/>
  <c r="H60"/>
  <c r="E60"/>
  <c r="J59"/>
  <c r="I59"/>
  <c r="H59"/>
  <c r="E59"/>
  <c r="D59"/>
  <c r="I58"/>
  <c r="E58"/>
  <c r="D58"/>
  <c r="J57"/>
  <c r="I57"/>
  <c r="H57"/>
  <c r="E57"/>
  <c r="D57"/>
  <c r="J56"/>
  <c r="I56"/>
  <c r="H56"/>
  <c r="E56"/>
  <c r="D56"/>
  <c r="J55"/>
  <c r="I55"/>
  <c r="H55"/>
  <c r="E55"/>
  <c r="D55"/>
  <c r="B55"/>
  <c r="J54"/>
  <c r="I54"/>
  <c r="H54"/>
  <c r="G54"/>
  <c r="F54"/>
  <c r="E54"/>
  <c r="D54"/>
  <c r="B54"/>
  <c r="J53"/>
  <c r="I53"/>
  <c r="H53"/>
  <c r="G53"/>
  <c r="F53"/>
  <c r="E53"/>
  <c r="D53"/>
  <c r="B53"/>
  <c r="I52"/>
  <c r="H52"/>
  <c r="J51"/>
  <c r="I51"/>
  <c r="H51"/>
  <c r="E51"/>
  <c r="B51"/>
  <c r="J50"/>
  <c r="I50"/>
  <c r="H50"/>
  <c r="G50"/>
  <c r="F50"/>
  <c r="E50"/>
  <c r="B50"/>
  <c r="J49"/>
  <c r="I49"/>
  <c r="D49"/>
  <c r="J48"/>
  <c r="I48"/>
  <c r="H48"/>
  <c r="E48"/>
  <c r="D48"/>
  <c r="I47"/>
  <c r="H47"/>
  <c r="E47"/>
  <c r="D47"/>
  <c r="J46"/>
  <c r="I46"/>
  <c r="H46"/>
  <c r="D46"/>
  <c r="J45"/>
  <c r="I45"/>
  <c r="H45"/>
  <c r="D45"/>
  <c r="J44"/>
  <c r="I44"/>
  <c r="H44"/>
  <c r="E44"/>
  <c r="D44"/>
  <c r="J43"/>
  <c r="I43"/>
  <c r="H43"/>
  <c r="D43"/>
  <c r="J42"/>
  <c r="I42"/>
  <c r="H42"/>
  <c r="D42"/>
  <c r="J41"/>
  <c r="I41"/>
  <c r="H41"/>
  <c r="D41"/>
  <c r="I40"/>
  <c r="D40"/>
  <c r="J39"/>
  <c r="I39"/>
  <c r="H39"/>
  <c r="D39"/>
  <c r="J38"/>
  <c r="I38"/>
  <c r="H38"/>
  <c r="J37"/>
  <c r="I37"/>
  <c r="H37"/>
  <c r="G37"/>
  <c r="F37"/>
  <c r="J36"/>
  <c r="I36"/>
  <c r="H36"/>
  <c r="G36"/>
  <c r="F36"/>
  <c r="I35"/>
  <c r="I34"/>
  <c r="I33"/>
  <c r="I32"/>
  <c r="J31"/>
  <c r="I31"/>
  <c r="H31"/>
  <c r="D31"/>
  <c r="C31"/>
  <c r="J30"/>
  <c r="I30"/>
  <c r="H30"/>
  <c r="G30"/>
  <c r="F30"/>
  <c r="E30"/>
  <c r="D30"/>
  <c r="C30"/>
  <c r="B30"/>
  <c r="J29"/>
  <c r="I29"/>
  <c r="H29"/>
  <c r="G29"/>
  <c r="F29"/>
  <c r="E29"/>
  <c r="D29"/>
  <c r="C29"/>
  <c r="B29"/>
  <c r="J28"/>
  <c r="I28"/>
  <c r="H28"/>
  <c r="G28"/>
  <c r="F28"/>
  <c r="E28"/>
  <c r="D28"/>
  <c r="C28"/>
  <c r="B28"/>
  <c r="J27"/>
  <c r="I27"/>
  <c r="H27"/>
  <c r="D27"/>
  <c r="C27"/>
  <c r="J26"/>
  <c r="I26"/>
  <c r="H26"/>
  <c r="G26"/>
  <c r="F26"/>
  <c r="E26"/>
  <c r="D26"/>
  <c r="C26"/>
  <c r="B26"/>
  <c r="J25"/>
  <c r="I25"/>
  <c r="H25"/>
  <c r="G25"/>
  <c r="F25"/>
  <c r="E25"/>
  <c r="D25"/>
  <c r="C25"/>
  <c r="B25"/>
  <c r="J24"/>
  <c r="I24"/>
  <c r="H24"/>
  <c r="G24"/>
  <c r="F24"/>
  <c r="E24"/>
  <c r="D24"/>
  <c r="C24"/>
  <c r="B24"/>
  <c r="I23"/>
  <c r="H23"/>
  <c r="D23"/>
  <c r="J22"/>
  <c r="I22"/>
  <c r="H22"/>
  <c r="D22"/>
  <c r="J21"/>
  <c r="I21"/>
  <c r="H21"/>
  <c r="G21"/>
  <c r="E21"/>
  <c r="D21"/>
  <c r="B21"/>
  <c r="J20"/>
  <c r="I20"/>
  <c r="H20"/>
  <c r="G20"/>
  <c r="E20"/>
  <c r="B20"/>
  <c r="J19"/>
  <c r="I19"/>
  <c r="H19"/>
  <c r="G19"/>
  <c r="F19"/>
  <c r="E19"/>
  <c r="D19"/>
  <c r="C19"/>
  <c r="B19"/>
  <c r="J18"/>
  <c r="I18"/>
  <c r="H18"/>
  <c r="D18"/>
  <c r="J17"/>
  <c r="I17"/>
  <c r="H17"/>
  <c r="G17"/>
  <c r="F17"/>
  <c r="E17"/>
  <c r="D17"/>
  <c r="B17"/>
  <c r="J16"/>
  <c r="I16"/>
  <c r="H16"/>
  <c r="G16"/>
  <c r="F16"/>
  <c r="E16"/>
  <c r="D16"/>
  <c r="B16"/>
  <c r="J15"/>
  <c r="I15"/>
  <c r="H15"/>
  <c r="G15"/>
  <c r="F15"/>
  <c r="E15"/>
  <c r="D15"/>
  <c r="B15"/>
  <c r="J14"/>
  <c r="I14"/>
  <c r="H14"/>
  <c r="G14"/>
  <c r="F14"/>
  <c r="E14"/>
  <c r="D14"/>
  <c r="B14"/>
  <c r="J13"/>
  <c r="I13"/>
  <c r="H13"/>
  <c r="G13"/>
  <c r="F13"/>
  <c r="E13"/>
  <c r="D13"/>
  <c r="C13"/>
  <c r="B13"/>
  <c r="J12"/>
  <c r="I12"/>
  <c r="H12"/>
  <c r="G12"/>
  <c r="F12"/>
  <c r="E12"/>
  <c r="D12"/>
  <c r="C12"/>
  <c r="B12"/>
  <c r="J11"/>
  <c r="I11"/>
  <c r="H11"/>
  <c r="G11"/>
  <c r="F11"/>
  <c r="E11"/>
  <c r="D11"/>
  <c r="C11"/>
  <c r="B11"/>
  <c r="J10"/>
  <c r="I10"/>
  <c r="H10"/>
  <c r="G10"/>
  <c r="F10"/>
  <c r="E10"/>
  <c r="D10"/>
  <c r="B10"/>
  <c r="J9"/>
  <c r="I9"/>
  <c r="H9"/>
  <c r="G9"/>
  <c r="F9"/>
  <c r="E9"/>
  <c r="D9"/>
  <c r="C9"/>
  <c r="B9"/>
  <c r="J8"/>
  <c r="I8"/>
  <c r="H8"/>
  <c r="G8"/>
  <c r="F8"/>
  <c r="E8"/>
  <c r="D8"/>
  <c r="B8"/>
  <c r="J7"/>
  <c r="I7"/>
  <c r="H7"/>
  <c r="G7"/>
  <c r="F7"/>
  <c r="E7"/>
  <c r="D7"/>
  <c r="B7"/>
  <c r="J6"/>
  <c r="I6"/>
  <c r="H6"/>
  <c r="G6"/>
  <c r="F6"/>
  <c r="E6"/>
  <c r="D6"/>
  <c r="C6"/>
  <c r="B6"/>
  <c r="Q85" i="14"/>
  <c r="P85"/>
  <c r="O85"/>
  <c r="N85"/>
  <c r="M85"/>
  <c r="J85"/>
  <c r="I85"/>
  <c r="H85"/>
  <c r="G85"/>
  <c r="E85"/>
  <c r="D85"/>
  <c r="C85"/>
  <c r="B85"/>
  <c r="B84"/>
  <c r="M83"/>
  <c r="G83"/>
  <c r="B83"/>
  <c r="M82"/>
  <c r="G82"/>
  <c r="B82"/>
  <c r="P81"/>
  <c r="O81"/>
  <c r="N81"/>
  <c r="M81"/>
  <c r="J81"/>
  <c r="I81"/>
  <c r="H81"/>
  <c r="G81"/>
  <c r="B81"/>
  <c r="B80"/>
  <c r="P79"/>
  <c r="O79"/>
  <c r="N79"/>
  <c r="M79"/>
  <c r="J79"/>
  <c r="I79"/>
  <c r="H79"/>
  <c r="G79"/>
  <c r="D79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56"/>
  <c r="B55"/>
  <c r="B54"/>
  <c r="B53"/>
  <c r="B52"/>
  <c r="B51"/>
  <c r="B50"/>
  <c r="B49"/>
  <c r="B48"/>
  <c r="B47"/>
  <c r="E46"/>
  <c r="D46"/>
  <c r="C46"/>
  <c r="B46"/>
  <c r="B45"/>
  <c r="B44"/>
  <c r="M43"/>
  <c r="G43"/>
  <c r="B43"/>
  <c r="M42"/>
  <c r="C42"/>
  <c r="B42"/>
  <c r="M41"/>
  <c r="G41"/>
  <c r="E41"/>
  <c r="D41"/>
  <c r="C41"/>
  <c r="B41"/>
  <c r="M40"/>
  <c r="G40"/>
  <c r="E40"/>
  <c r="D40"/>
  <c r="C40"/>
  <c r="B40"/>
  <c r="M39"/>
  <c r="G39"/>
  <c r="E39"/>
  <c r="D39"/>
  <c r="C39"/>
  <c r="B39"/>
  <c r="P38"/>
  <c r="N38"/>
  <c r="M38"/>
  <c r="J38"/>
  <c r="H38"/>
  <c r="G38"/>
  <c r="Q37"/>
  <c r="P37"/>
  <c r="O37"/>
  <c r="N37"/>
  <c r="M37"/>
  <c r="K37"/>
  <c r="J37"/>
  <c r="I37"/>
  <c r="H37"/>
  <c r="G37"/>
  <c r="E37"/>
  <c r="C37"/>
  <c r="B37"/>
  <c r="K36"/>
  <c r="J36"/>
  <c r="I36"/>
  <c r="H36"/>
  <c r="G36"/>
  <c r="K35"/>
  <c r="J35"/>
  <c r="I35"/>
  <c r="H35"/>
  <c r="G35"/>
  <c r="B35"/>
  <c r="K34"/>
  <c r="J34"/>
  <c r="I34"/>
  <c r="H34"/>
  <c r="G34"/>
  <c r="D34"/>
  <c r="B34"/>
  <c r="K33"/>
  <c r="J33"/>
  <c r="I33"/>
  <c r="H33"/>
  <c r="G33"/>
  <c r="K32"/>
  <c r="J32"/>
  <c r="I32"/>
  <c r="H32"/>
  <c r="G32"/>
  <c r="B32"/>
  <c r="K31"/>
  <c r="J31"/>
  <c r="I31"/>
  <c r="H31"/>
  <c r="G31"/>
  <c r="B31"/>
  <c r="K30"/>
  <c r="J30"/>
  <c r="I30"/>
  <c r="H30"/>
  <c r="G30"/>
  <c r="B30"/>
  <c r="K29"/>
  <c r="J29"/>
  <c r="I29"/>
  <c r="H29"/>
  <c r="G29"/>
  <c r="B29"/>
  <c r="K28"/>
  <c r="J28"/>
  <c r="I28"/>
  <c r="H28"/>
  <c r="G28"/>
  <c r="B28"/>
  <c r="K27"/>
  <c r="J27"/>
  <c r="I27"/>
  <c r="H27"/>
  <c r="G27"/>
  <c r="B27"/>
  <c r="K26"/>
  <c r="J26"/>
  <c r="I26"/>
  <c r="H26"/>
  <c r="G26"/>
  <c r="B26"/>
  <c r="Q25"/>
  <c r="P25"/>
  <c r="N25"/>
  <c r="M25"/>
  <c r="K25"/>
  <c r="J25"/>
  <c r="I25"/>
  <c r="H25"/>
  <c r="G25"/>
  <c r="E25"/>
  <c r="D25"/>
  <c r="C25"/>
  <c r="B25"/>
  <c r="Q24"/>
  <c r="P24"/>
  <c r="N24"/>
  <c r="M24"/>
  <c r="K24"/>
  <c r="J24"/>
  <c r="I24"/>
  <c r="H24"/>
  <c r="G24"/>
  <c r="B24"/>
  <c r="Q23"/>
  <c r="P23"/>
  <c r="N23"/>
  <c r="M23"/>
  <c r="K23"/>
  <c r="J23"/>
  <c r="I23"/>
  <c r="H23"/>
  <c r="G23"/>
  <c r="B23"/>
  <c r="Q22"/>
  <c r="P22"/>
  <c r="N22"/>
  <c r="M22"/>
  <c r="K22"/>
  <c r="J22"/>
  <c r="I22"/>
  <c r="H22"/>
  <c r="G22"/>
  <c r="B22"/>
  <c r="Q21"/>
  <c r="P21"/>
  <c r="N21"/>
  <c r="M21"/>
  <c r="K21"/>
  <c r="J21"/>
  <c r="I21"/>
  <c r="H21"/>
  <c r="G21"/>
  <c r="B21"/>
  <c r="Q20"/>
  <c r="P20"/>
  <c r="N20"/>
  <c r="M20"/>
  <c r="K20"/>
  <c r="J20"/>
  <c r="H20"/>
  <c r="G20"/>
  <c r="B20"/>
  <c r="Q19"/>
  <c r="P19"/>
  <c r="N19"/>
  <c r="M19"/>
  <c r="K19"/>
  <c r="J19"/>
  <c r="H19"/>
  <c r="G19"/>
  <c r="B19"/>
  <c r="Q18"/>
  <c r="P18"/>
  <c r="N18"/>
  <c r="M18"/>
  <c r="K18"/>
  <c r="J18"/>
  <c r="I18"/>
  <c r="H18"/>
  <c r="G18"/>
  <c r="B18"/>
  <c r="Q17"/>
  <c r="P17"/>
  <c r="N17"/>
  <c r="M17"/>
  <c r="K17"/>
  <c r="J17"/>
  <c r="I17"/>
  <c r="H17"/>
  <c r="G17"/>
  <c r="B17"/>
  <c r="Q16"/>
  <c r="P16"/>
  <c r="N16"/>
  <c r="M16"/>
  <c r="K16"/>
  <c r="J16"/>
  <c r="I16"/>
  <c r="H16"/>
  <c r="G16"/>
  <c r="B16"/>
  <c r="Q15"/>
  <c r="P15"/>
  <c r="N15"/>
  <c r="M15"/>
  <c r="K15"/>
  <c r="J15"/>
  <c r="I15"/>
  <c r="H15"/>
  <c r="G15"/>
  <c r="B15"/>
  <c r="Q14"/>
  <c r="P14"/>
  <c r="N14"/>
  <c r="M14"/>
  <c r="K14"/>
  <c r="J14"/>
  <c r="I14"/>
  <c r="H14"/>
  <c r="G14"/>
  <c r="B14"/>
  <c r="Q13"/>
  <c r="P13"/>
  <c r="N13"/>
  <c r="M13"/>
  <c r="K13"/>
  <c r="J13"/>
  <c r="I13"/>
  <c r="H13"/>
  <c r="G13"/>
  <c r="B13"/>
  <c r="Q12"/>
  <c r="K12"/>
  <c r="J12"/>
  <c r="H12"/>
  <c r="G12"/>
  <c r="B12"/>
  <c r="Q11"/>
  <c r="P11"/>
  <c r="N11"/>
  <c r="M11"/>
  <c r="K11"/>
  <c r="J11"/>
  <c r="I11"/>
  <c r="H11"/>
  <c r="G11"/>
  <c r="B11"/>
  <c r="Q10"/>
  <c r="P10"/>
  <c r="N10"/>
  <c r="M10"/>
  <c r="K10"/>
  <c r="J10"/>
  <c r="I10"/>
  <c r="H10"/>
  <c r="G10"/>
  <c r="B10"/>
  <c r="Q9"/>
  <c r="P9"/>
  <c r="N9"/>
  <c r="M9"/>
  <c r="K9"/>
  <c r="J9"/>
  <c r="I9"/>
  <c r="H9"/>
  <c r="G9"/>
  <c r="B9"/>
  <c r="Q8"/>
  <c r="P8"/>
  <c r="N8"/>
  <c r="M8"/>
  <c r="K8"/>
  <c r="J8"/>
  <c r="I8"/>
  <c r="H8"/>
  <c r="G8"/>
  <c r="E8"/>
  <c r="D8"/>
  <c r="C8"/>
  <c r="B8"/>
</calcChain>
</file>

<file path=xl/sharedStrings.xml><?xml version="1.0" encoding="utf-8"?>
<sst xmlns="http://schemas.openxmlformats.org/spreadsheetml/2006/main" count="20517" uniqueCount="2826">
  <si>
    <t>融水苗族自治县2019年财政收支预算（草案）</t>
  </si>
  <si>
    <t>融水苗族自治县财政局</t>
  </si>
  <si>
    <t>二〇二年一月七日</t>
  </si>
  <si>
    <t>目    录</t>
  </si>
  <si>
    <t>一、一般公共预算报表</t>
  </si>
  <si>
    <t>（一）融水苗族自治县2020年收支预算数总表（草案）</t>
  </si>
  <si>
    <t>（二）融水苗族自治县（本级）2020年一般公共预算收入预算表(草案)</t>
  </si>
  <si>
    <t>（三）融水苗族自治县（本级）2020年一般公共预算支出表（草案）</t>
  </si>
  <si>
    <t>（四）融水苗族自治县（本级）2020年一般公共预算税收返还和转移支付表（草案）</t>
  </si>
  <si>
    <t>（五）融水苗族自治县（本级）2020年一般公共预算支出经济分类情况表（草案）</t>
  </si>
  <si>
    <t>二、政府性基金预算报表</t>
  </si>
  <si>
    <t>（一）融水苗族自治县（本级）2020年政府性基金收入预算(草案）</t>
  </si>
  <si>
    <t>（二）融水苗族自治县（本级）2020年政府性基金支出预算(草案）</t>
  </si>
  <si>
    <t>三、国有资本经营预算报表</t>
  </si>
  <si>
    <t>（一）融水苗族自治县（本级）2020年国有资本经营预算收入预算(草案）</t>
  </si>
  <si>
    <t>（二）融水苗族自治县（本级）2020年国有资本经营预算支出预算(草案）</t>
  </si>
  <si>
    <t>四、融水苗族自治县（本级）2020年社会保险基金预算表（草案）</t>
  </si>
  <si>
    <t>（一）融水苗族自治县（本级）2020年社会保险基金收入预算(草案）</t>
  </si>
  <si>
    <r>
      <rPr>
        <sz val="14"/>
        <rFont val="仿宋_GB2312"/>
        <family val="3"/>
        <charset val="134"/>
      </rPr>
      <t>(二）</t>
    </r>
    <r>
      <rPr>
        <sz val="16"/>
        <rFont val="宋体"/>
        <family val="3"/>
        <charset val="134"/>
      </rPr>
      <t>融水苗族自治县（本级）2020年社会保险基金支出预算(草案）</t>
    </r>
  </si>
  <si>
    <t>五、融水苗族自治县（本级）2019年债务限额和余额情况表（草案）</t>
  </si>
  <si>
    <t>（一）2019年政府债务限额及余额情况表</t>
  </si>
  <si>
    <t xml:space="preserve"> (二）2019—2020年政府债券发行及还本付息情况表（草案）</t>
  </si>
  <si>
    <t>附表1</t>
  </si>
  <si>
    <t>融水苗族自治县2020年收支预算建议数总表</t>
  </si>
  <si>
    <t>编制单位：融水县财政局</t>
  </si>
  <si>
    <t>单位：万元</t>
  </si>
  <si>
    <t>2020年收入预算数</t>
  </si>
  <si>
    <t>2020支出预算数</t>
  </si>
  <si>
    <t>项                    目</t>
  </si>
  <si>
    <t>年初预算数</t>
  </si>
  <si>
    <t>项             目</t>
  </si>
  <si>
    <t>合计</t>
  </si>
  <si>
    <t>公共财政</t>
  </si>
  <si>
    <t>财政专户</t>
  </si>
  <si>
    <t>政府性基金</t>
  </si>
  <si>
    <t>上年结余</t>
  </si>
  <si>
    <t>一、税收收入</t>
  </si>
  <si>
    <t xml:space="preserve">    一、一般公共服务支出</t>
  </si>
  <si>
    <t>一、基本支出</t>
  </si>
  <si>
    <t xml:space="preserve">           增值税</t>
  </si>
  <si>
    <t xml:space="preserve">    二、外交支出</t>
  </si>
  <si>
    <t xml:space="preserve">  1.工资福利支出</t>
  </si>
  <si>
    <t xml:space="preserve">           营业税</t>
  </si>
  <si>
    <t xml:space="preserve">    三、国防支出</t>
  </si>
  <si>
    <t xml:space="preserve">  2.商品和服务支出</t>
  </si>
  <si>
    <t xml:space="preserve">           企业所得税</t>
  </si>
  <si>
    <t xml:space="preserve">    四、公共安全支出</t>
  </si>
  <si>
    <t xml:space="preserve">  3.对个人和家庭的补助</t>
  </si>
  <si>
    <t xml:space="preserve">           企业所得税退税</t>
  </si>
  <si>
    <t xml:space="preserve">    五、教育支出</t>
  </si>
  <si>
    <t xml:space="preserve">  4.财政核定的预留机动经费</t>
  </si>
  <si>
    <t xml:space="preserve">           个人所得税</t>
  </si>
  <si>
    <t xml:space="preserve">    六、科学技术支出</t>
  </si>
  <si>
    <t>二、项目支出</t>
  </si>
  <si>
    <t xml:space="preserve">           资源税</t>
  </si>
  <si>
    <t xml:space="preserve">    七、文化体育与传媒支出</t>
  </si>
  <si>
    <t xml:space="preserve">           环境保护税</t>
  </si>
  <si>
    <t xml:space="preserve">    八、社会保障和就业支出</t>
  </si>
  <si>
    <t xml:space="preserve">           城市维护建设税</t>
  </si>
  <si>
    <t xml:space="preserve">    九、社会保险基金支出</t>
  </si>
  <si>
    <t xml:space="preserve">           房产税</t>
  </si>
  <si>
    <t xml:space="preserve">    十、卫生健康支出</t>
  </si>
  <si>
    <t xml:space="preserve">  4.对企事业单位的补贴</t>
  </si>
  <si>
    <t xml:space="preserve">           印花税</t>
  </si>
  <si>
    <t xml:space="preserve">    十一、节能环保支出</t>
  </si>
  <si>
    <t xml:space="preserve">  5.转移性支出</t>
  </si>
  <si>
    <t xml:space="preserve">           城镇土地使用税</t>
  </si>
  <si>
    <t xml:space="preserve">    十二、城乡社区支出</t>
  </si>
  <si>
    <t xml:space="preserve">  6.赠与</t>
  </si>
  <si>
    <t xml:space="preserve">           土地增值税</t>
  </si>
  <si>
    <t xml:space="preserve">    十三、农林水支出</t>
  </si>
  <si>
    <t xml:space="preserve">  7.债务利息支出</t>
  </si>
  <si>
    <t xml:space="preserve">           车船使用和牌照税</t>
  </si>
  <si>
    <t xml:space="preserve">    十四、交通运输支出</t>
  </si>
  <si>
    <t xml:space="preserve">  8.债务还本支出</t>
  </si>
  <si>
    <t xml:space="preserve">           耕地占用税</t>
  </si>
  <si>
    <t xml:space="preserve">    十五、资源勘探信息等支出</t>
  </si>
  <si>
    <t xml:space="preserve">  9.基本建设支出</t>
  </si>
  <si>
    <t xml:space="preserve">           契税</t>
  </si>
  <si>
    <t xml:space="preserve">    十六、商业服务业等支出</t>
  </si>
  <si>
    <t xml:space="preserve">  10.其他资本性支出</t>
  </si>
  <si>
    <t xml:space="preserve">           其他税收收入</t>
  </si>
  <si>
    <t xml:space="preserve">    十七、金融支出</t>
  </si>
  <si>
    <t xml:space="preserve">  11.贷款转贷及产权参股</t>
  </si>
  <si>
    <t>二、非税收入</t>
  </si>
  <si>
    <t xml:space="preserve">    十八、援助其他地区支出</t>
  </si>
  <si>
    <t xml:space="preserve">  12.其他支出</t>
  </si>
  <si>
    <t xml:space="preserve">           专项收入</t>
  </si>
  <si>
    <t xml:space="preserve">    十九、自然资源海洋气象等支出</t>
  </si>
  <si>
    <t xml:space="preserve">  13.财政核定的预留机动经费</t>
  </si>
  <si>
    <t xml:space="preserve">           行政事业性收费收入</t>
  </si>
  <si>
    <t xml:space="preserve">    二十、住房保障支出</t>
  </si>
  <si>
    <t xml:space="preserve">           罚没收入</t>
  </si>
  <si>
    <t xml:space="preserve">    二十一、粮油物资储备支出</t>
  </si>
  <si>
    <t xml:space="preserve">           国有资本经营收入</t>
  </si>
  <si>
    <t xml:space="preserve">    二十二、国有资本经营预算支出</t>
  </si>
  <si>
    <t xml:space="preserve">           国有资源(资产)有偿使用收入</t>
  </si>
  <si>
    <t xml:space="preserve">    二十三、灾害防治及应急管理支出</t>
  </si>
  <si>
    <t xml:space="preserve">           捐赠收入</t>
  </si>
  <si>
    <t xml:space="preserve">    二十四、预备费</t>
  </si>
  <si>
    <t xml:space="preserve">           政府性住房基金收入</t>
  </si>
  <si>
    <t xml:space="preserve">    二十五、其他支出</t>
  </si>
  <si>
    <t xml:space="preserve">    二十六、转移性支出</t>
  </si>
  <si>
    <t xml:space="preserve">           其他收入</t>
  </si>
  <si>
    <t xml:space="preserve">    二十七、债务还本支出</t>
  </si>
  <si>
    <t xml:space="preserve">        基金收入</t>
  </si>
  <si>
    <t xml:space="preserve">    二十八、债务付息支出</t>
  </si>
  <si>
    <t xml:space="preserve">    二十九、债务发行费用支出</t>
  </si>
  <si>
    <t>收入合计</t>
  </si>
  <si>
    <t>本年支出合计</t>
  </si>
  <si>
    <t>二十四、上年结转专款支出</t>
  </si>
  <si>
    <t>三、上年结转专款支出</t>
  </si>
  <si>
    <t>上级补助收入</t>
  </si>
  <si>
    <t>二十五、上级专款支出</t>
  </si>
  <si>
    <t xml:space="preserve">    基本支出</t>
  </si>
  <si>
    <t xml:space="preserve">    上级补助收入</t>
  </si>
  <si>
    <t xml:space="preserve">    项目支出</t>
  </si>
  <si>
    <t xml:space="preserve">    1.返还性收入</t>
  </si>
  <si>
    <t>二十六、上解支出</t>
  </si>
  <si>
    <t>四、上解支出</t>
  </si>
  <si>
    <t xml:space="preserve">       增值税和消费税税收返还收入 </t>
  </si>
  <si>
    <t xml:space="preserve">       所得税基数返还收入</t>
  </si>
  <si>
    <t>二十七、政府性基金预算调出资金</t>
  </si>
  <si>
    <t xml:space="preserve"> 五、政府性基金预算调出资金</t>
  </si>
  <si>
    <t xml:space="preserve">       成品油价和税费改革税返还收入</t>
  </si>
  <si>
    <t xml:space="preserve">       其他税收返还收入</t>
  </si>
  <si>
    <t xml:space="preserve">    2.一般性转移支付收入</t>
  </si>
  <si>
    <t xml:space="preserve">       体制补助收入</t>
  </si>
  <si>
    <t xml:space="preserve">       均衡性转移支付补助收入</t>
  </si>
  <si>
    <t xml:space="preserve">       民族地区转移支付收入</t>
  </si>
  <si>
    <t xml:space="preserve">       产粮（油）大县奖励资金收入</t>
  </si>
  <si>
    <t xml:space="preserve">       县级基本财力保障机制奖补资金收入</t>
  </si>
  <si>
    <t xml:space="preserve">       革命老区转移支付收入</t>
  </si>
  <si>
    <t xml:space="preserve">       结算补助收入</t>
  </si>
  <si>
    <t xml:space="preserve">       成品油价和税费改革转移支付补助收入</t>
  </si>
  <si>
    <t xml:space="preserve">       农村综合改革转移支付收入</t>
  </si>
  <si>
    <t xml:space="preserve">       基层公检法司转移支付收入</t>
  </si>
  <si>
    <t xml:space="preserve">       义务教育等转移支付收入</t>
  </si>
  <si>
    <t xml:space="preserve">       基本养老保险和低保等移支付收入</t>
  </si>
  <si>
    <t xml:space="preserve">       城乡居民医疗保险移支付收入</t>
  </si>
  <si>
    <t xml:space="preserve">       重点生态功能区转移支付收入</t>
  </si>
  <si>
    <t xml:space="preserve">       住房保障转移支付收入</t>
  </si>
  <si>
    <t>　　　　固定数额补助收入</t>
  </si>
  <si>
    <t xml:space="preserve">       其他一般性补助收入</t>
  </si>
  <si>
    <t>文化旅游体育和传媒共同财政事权转移支付收入</t>
  </si>
  <si>
    <t>农林水共同财政事权转移支付收入</t>
  </si>
  <si>
    <t>交通运输共同财政事权转移支付收入</t>
  </si>
  <si>
    <t>社会保障和就业共同财政事权转移支付收入</t>
  </si>
  <si>
    <t>卫生健康共同财政事权转移支付收入</t>
  </si>
  <si>
    <t>住房保障共同财政事权转移支付收入</t>
  </si>
  <si>
    <t>公共安全共同财政事权转移支付收入</t>
  </si>
  <si>
    <t xml:space="preserve">       贫困补助转移支付收入</t>
  </si>
  <si>
    <t xml:space="preserve">    3.专项转移支付收入</t>
  </si>
  <si>
    <t xml:space="preserve">  市对县补助收入</t>
  </si>
  <si>
    <t xml:space="preserve">  基金补助收入</t>
  </si>
  <si>
    <t xml:space="preserve">  下级上解收入</t>
  </si>
  <si>
    <t xml:space="preserve">       体制上解收入</t>
  </si>
  <si>
    <t xml:space="preserve">       出口退税专项上解收入</t>
  </si>
  <si>
    <t xml:space="preserve">       专项上解收入</t>
  </si>
  <si>
    <t>上年结余收入</t>
  </si>
  <si>
    <t>二十七、滚存结余</t>
  </si>
  <si>
    <t>五、滚存结余</t>
  </si>
  <si>
    <t xml:space="preserve">  其中： 预算内外结余</t>
  </si>
  <si>
    <t xml:space="preserve">         基金结余</t>
  </si>
  <si>
    <t>上年结转专款收入</t>
  </si>
  <si>
    <t>结转下年</t>
  </si>
  <si>
    <t>调入资金(土地出让金）</t>
  </si>
  <si>
    <t>净结余</t>
  </si>
  <si>
    <t>调入预算稳定调剂基金</t>
  </si>
  <si>
    <t>收入总计</t>
  </si>
  <si>
    <t>支出总计</t>
  </si>
  <si>
    <t>附表2</t>
  </si>
  <si>
    <t>融水县2020年财政收入计划表(草案)</t>
  </si>
  <si>
    <t>编报单位：融水县财政局</t>
  </si>
  <si>
    <t>　　　　　　　　　　　　　　　　　　　　　　　　　单位：万元</t>
  </si>
  <si>
    <t>预 算 科 目</t>
  </si>
  <si>
    <t>2018年预算数</t>
  </si>
  <si>
    <t>2018年实际完成数</t>
  </si>
  <si>
    <t>完成预算数%</t>
  </si>
  <si>
    <t>2019年计划数</t>
  </si>
  <si>
    <t>2019年完成数</t>
  </si>
  <si>
    <t>2020年计划数（预期增长6%）</t>
  </si>
  <si>
    <t>同比增长+、-</t>
  </si>
  <si>
    <t>同比增长</t>
  </si>
  <si>
    <t>一、财政预算收入总计</t>
  </si>
  <si>
    <t>其中：税收收入合计</t>
  </si>
  <si>
    <t xml:space="preserve">  非税收入合计</t>
  </si>
  <si>
    <t>其中：一般公共财政预算收入</t>
  </si>
  <si>
    <t xml:space="preserve">      上划自治区税收收入</t>
  </si>
  <si>
    <t xml:space="preserve">      上划中央税收收入</t>
  </si>
  <si>
    <t>（一）税务局</t>
  </si>
  <si>
    <t>税收收入</t>
  </si>
  <si>
    <t>1、增值税</t>
  </si>
  <si>
    <t>国内增值税</t>
  </si>
  <si>
    <t>其中:上划中央部分50%</t>
  </si>
  <si>
    <t>　　 增值税区级部分16%</t>
  </si>
  <si>
    <t xml:space="preserve"> 　　增值税地方部分34%</t>
  </si>
  <si>
    <t>营改增</t>
  </si>
  <si>
    <t>其中：上划中央部分50%</t>
  </si>
  <si>
    <t xml:space="preserve">      上划自治区部分20%</t>
  </si>
  <si>
    <t xml:space="preserve">      地方收入部分30%</t>
  </si>
  <si>
    <t>2、消费税(上划中央100%）</t>
  </si>
  <si>
    <t>3、企业所得税</t>
  </si>
  <si>
    <r>
      <rPr>
        <sz val="8"/>
        <rFont val="宋体"/>
        <family val="3"/>
        <charset val="134"/>
      </rPr>
      <t>其中</t>
    </r>
    <r>
      <rPr>
        <sz val="8"/>
        <rFont val="Times New Roman"/>
        <family val="1"/>
      </rPr>
      <t>:</t>
    </r>
    <r>
      <rPr>
        <sz val="8"/>
        <rFont val="宋体"/>
        <family val="3"/>
        <charset val="134"/>
      </rPr>
      <t>上划中央部分</t>
    </r>
    <r>
      <rPr>
        <sz val="8"/>
        <rFont val="Times New Roman"/>
        <family val="1"/>
      </rPr>
      <t>60%</t>
    </r>
  </si>
  <si>
    <r>
      <rPr>
        <sz val="8"/>
        <rFont val="黑体"/>
        <family val="3"/>
        <charset val="134"/>
      </rPr>
      <t xml:space="preserve">    </t>
    </r>
    <r>
      <rPr>
        <sz val="8"/>
        <rFont val="宋体"/>
        <family val="3"/>
        <charset val="134"/>
      </rPr>
      <t>区级收入部分</t>
    </r>
    <r>
      <rPr>
        <sz val="8"/>
        <rFont val="Times New Roman"/>
        <family val="1"/>
      </rPr>
      <t>10%</t>
    </r>
  </si>
  <si>
    <r>
      <rPr>
        <sz val="8"/>
        <rFont val="黑体"/>
        <family val="3"/>
        <charset val="134"/>
      </rPr>
      <t xml:space="preserve">    </t>
    </r>
    <r>
      <rPr>
        <sz val="8"/>
        <rFont val="宋体"/>
        <family val="3"/>
        <charset val="134"/>
      </rPr>
      <t>地方收入部分</t>
    </r>
    <r>
      <rPr>
        <sz val="8"/>
        <rFont val="Times New Roman"/>
        <family val="1"/>
      </rPr>
      <t>30%</t>
    </r>
  </si>
  <si>
    <t>4、个人所得税</t>
  </si>
  <si>
    <r>
      <rPr>
        <sz val="8"/>
        <rFont val="黑体"/>
        <family val="3"/>
        <charset val="134"/>
      </rPr>
      <t xml:space="preserve">    </t>
    </r>
    <r>
      <rPr>
        <sz val="8"/>
        <rFont val="宋体"/>
        <family val="3"/>
        <charset val="134"/>
      </rPr>
      <t>区级收入部分</t>
    </r>
    <r>
      <rPr>
        <sz val="8"/>
        <rFont val="Times New Roman"/>
        <family val="1"/>
      </rPr>
      <t>15%</t>
    </r>
  </si>
  <si>
    <r>
      <rPr>
        <sz val="8"/>
        <rFont val="黑体"/>
        <family val="3"/>
        <charset val="134"/>
      </rPr>
      <t xml:space="preserve">    </t>
    </r>
    <r>
      <rPr>
        <sz val="8"/>
        <rFont val="宋体"/>
        <family val="3"/>
        <charset val="134"/>
      </rPr>
      <t>地方收入部分</t>
    </r>
    <r>
      <rPr>
        <sz val="8"/>
        <rFont val="Times New Roman"/>
        <family val="1"/>
      </rPr>
      <t>25%</t>
    </r>
  </si>
  <si>
    <t>5、上划其他税收收入</t>
  </si>
  <si>
    <r>
      <rPr>
        <sz val="8"/>
        <rFont val="Times New Roman"/>
        <family val="1"/>
      </rPr>
      <t xml:space="preserve">          </t>
    </r>
    <r>
      <rPr>
        <sz val="8"/>
        <rFont val="宋体"/>
        <family val="3"/>
        <charset val="134"/>
      </rPr>
      <t>上划自治区部分</t>
    </r>
    <r>
      <rPr>
        <sz val="8"/>
        <rFont val="Times New Roman"/>
        <family val="1"/>
      </rPr>
      <t>20%</t>
    </r>
  </si>
  <si>
    <r>
      <rPr>
        <sz val="8"/>
        <rFont val="宋体"/>
        <family val="3"/>
        <charset val="134"/>
      </rPr>
      <t>地方收入部分3</t>
    </r>
    <r>
      <rPr>
        <sz val="8"/>
        <rFont val="Times New Roman"/>
        <family val="1"/>
      </rPr>
      <t>0%</t>
    </r>
  </si>
  <si>
    <t>6.环境保护税</t>
  </si>
  <si>
    <r>
      <rPr>
        <sz val="8"/>
        <rFont val="黑体"/>
        <family val="3"/>
        <charset val="134"/>
      </rPr>
      <t xml:space="preserve">      </t>
    </r>
    <r>
      <rPr>
        <sz val="8"/>
        <rFont val="宋体"/>
        <family val="3"/>
        <charset val="134"/>
      </rPr>
      <t>区级收入部分30%</t>
    </r>
  </si>
  <si>
    <r>
      <rPr>
        <sz val="8"/>
        <rFont val="黑体"/>
        <family val="3"/>
        <charset val="134"/>
      </rPr>
      <t xml:space="preserve">      </t>
    </r>
    <r>
      <rPr>
        <sz val="8"/>
        <rFont val="宋体"/>
        <family val="3"/>
        <charset val="134"/>
      </rPr>
      <t>地方收入部分70%</t>
    </r>
  </si>
  <si>
    <t>7、资源税</t>
  </si>
  <si>
    <t>8、固定资产投资方向调节税</t>
  </si>
  <si>
    <t>9、城市维护建设税</t>
  </si>
  <si>
    <t>10、房产税</t>
  </si>
  <si>
    <t>11、印花税</t>
  </si>
  <si>
    <t>12、城镇土地使用税</t>
  </si>
  <si>
    <t>13、土地增值税</t>
  </si>
  <si>
    <t>14、车船税</t>
  </si>
  <si>
    <t>15、耕地占用税</t>
  </si>
  <si>
    <t>16、契税</t>
  </si>
  <si>
    <t>17、其他税收收入</t>
  </si>
  <si>
    <t>非税收入</t>
  </si>
  <si>
    <t>专项收入（地税征收教育费附加）</t>
  </si>
  <si>
    <t>税务罚没收入</t>
  </si>
  <si>
    <t>（二）财政部门</t>
  </si>
  <si>
    <t>一、非税收入</t>
  </si>
  <si>
    <t>1、专项收入</t>
  </si>
  <si>
    <t>2、行政性收费收入</t>
  </si>
  <si>
    <t>3、罚没收入</t>
  </si>
  <si>
    <t>4、国有资本经营收入</t>
  </si>
  <si>
    <t>5、国有资源(资产)有偿使用收入</t>
  </si>
  <si>
    <t>6、捐赠收入</t>
  </si>
  <si>
    <t>7、政府住房基金收入</t>
  </si>
  <si>
    <r>
      <rPr>
        <sz val="8"/>
        <rFont val="宋体"/>
        <family val="3"/>
        <charset val="134"/>
      </rPr>
      <t>8、其他收入</t>
    </r>
  </si>
  <si>
    <t>附表3</t>
  </si>
  <si>
    <t xml:space="preserve"> </t>
  </si>
  <si>
    <t>融水苗族自治县（本级）2020年一般公共预算支出表（草案）</t>
  </si>
  <si>
    <t>科目编码</t>
  </si>
  <si>
    <t>科目名称</t>
  </si>
  <si>
    <t>2019年决算（预计)数</t>
  </si>
  <si>
    <t>预算数</t>
  </si>
  <si>
    <t>预算数为决算（执行）数%</t>
  </si>
  <si>
    <t>备注</t>
  </si>
  <si>
    <t>一般公共预算支出合计</t>
  </si>
  <si>
    <t>一般公共服务支出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</si>
  <si>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</si>
  <si>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</si>
  <si>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</si>
  <si>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</si>
  <si>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</si>
  <si>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</si>
  <si>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</si>
  <si>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</si>
  <si>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</si>
  <si>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</si>
  <si>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</si>
  <si>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</si>
  <si>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</si>
  <si>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</si>
  <si>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</si>
  <si>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</si>
  <si>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</si>
  <si>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</si>
  <si>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</si>
  <si>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专项业务活动</t>
  </si>
  <si>
    <t xml:space="preserve">    政务公开审批</t>
  </si>
  <si>
    <t xml:space="preserve">    法制建设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</si>
  <si>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</si>
  <si>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</si>
  <si>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</si>
  <si>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</si>
  <si>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</si>
  <si>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</si>
  <si>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</si>
  <si>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</si>
  <si>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</si>
  <si>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应对气候变化管理事务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</si>
  <si>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</si>
  <si>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</si>
  <si>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</si>
  <si>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</si>
  <si>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</si>
  <si>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</si>
  <si>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</si>
  <si>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</si>
  <si>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</si>
  <si>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</si>
  <si>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</si>
  <si>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</si>
  <si>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</si>
  <si>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</si>
  <si>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</si>
  <si>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</si>
  <si>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税务办案</t>
  </si>
  <si>
    <t xml:space="preserve">    税务登记证及发票管理</t>
  </si>
  <si>
    <t xml:space="preserve">    代扣代收代征税款手续费</t>
  </si>
  <si>
    <t xml:space="preserve">    税务宣传</t>
  </si>
  <si>
    <t xml:space="preserve">    协税护税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</si>
  <si>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</si>
  <si>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</si>
  <si>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</si>
  <si>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</si>
  <si>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</si>
  <si>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</si>
  <si>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收费业务</t>
  </si>
  <si>
    <t xml:space="preserve">    缉私办案</t>
  </si>
  <si>
    <t xml:space="preserve">    口岸电子执法系统建设与维护</t>
  </si>
  <si>
    <t xml:space="preserve">    其他海关事务支出</t>
  </si>
  <si>
    <t xml:space="preserve">  人力资源事务</t>
  </si>
  <si>
    <t xml:space="preserve">    政府特殊津贴</t>
  </si>
  <si>
    <t xml:space="preserve">    资助留学回国人员</t>
  </si>
  <si>
    <t xml:space="preserve">    军队转业干部安置</t>
  </si>
  <si>
    <t xml:space="preserve">    博士后日常经费</t>
  </si>
  <si>
    <t xml:space="preserve">    引进人才费用</t>
  </si>
  <si>
    <t xml:space="preserve">    公务员考核</t>
  </si>
  <si>
    <t xml:space="preserve">    公务员履职能力提升</t>
  </si>
  <si>
    <t xml:space="preserve">    公务员招考</t>
  </si>
  <si>
    <t xml:space="preserve">    公务员综合管理</t>
  </si>
  <si>
    <t xml:space="preserve">    其他人力资源事务支出</t>
  </si>
  <si>
    <t xml:space="preserve">  纪检监察事务</t>
  </si>
  <si>
    <t xml:space="preserve">    大案要案查处</t>
  </si>
  <si>
    <t xml:space="preserve">    派驻派出机构</t>
  </si>
  <si>
    <t xml:space="preserve">    中央巡视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</si>
  <si>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</si>
  <si>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</si>
  <si>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</si>
  <si>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</si>
  <si>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</si>
  <si>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</si>
  <si>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</si>
  <si>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</si>
  <si>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</si>
  <si>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</si>
  <si>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国家知识产权战略</t>
  </si>
  <si>
    <t xml:space="preserve">    专利试点和产业化推进</t>
  </si>
  <si>
    <t xml:space="preserve">    专利执法</t>
  </si>
  <si>
    <t xml:space="preserve">    国际组织专项活动</t>
  </si>
  <si>
    <t xml:space="preserve">    知识产权宏观管理</t>
  </si>
  <si>
    <t xml:space="preserve">    其他知识产权事务支出</t>
  </si>
  <si>
    <t xml:space="preserve">  工商行政管理事务</t>
  </si>
  <si>
    <t xml:space="preserve">    工商行政管理专项</t>
  </si>
  <si>
    <t xml:space="preserve">    执法办案专项</t>
  </si>
  <si>
    <t xml:space="preserve">    消费者权益保护</t>
  </si>
  <si>
    <t xml:space="preserve">    其他工商行政管理事务支出</t>
  </si>
  <si>
    <t xml:space="preserve">  质量技术监督与检验检疫事务</t>
  </si>
  <si>
    <t xml:space="preserve">    出入境检验检疫行政执法和业务管理</t>
  </si>
  <si>
    <t xml:space="preserve">    出入境检验检疫技术支持</t>
  </si>
  <si>
    <t xml:space="preserve">    质量技术监督行政执法及业务管理</t>
  </si>
  <si>
    <t xml:space="preserve">    质量技术监督技术支持</t>
  </si>
  <si>
    <t xml:space="preserve">    认证认可监督管理</t>
  </si>
  <si>
    <t xml:space="preserve">    标准化管理</t>
  </si>
  <si>
    <t xml:space="preserve">    其他质量技术监督与检验检疫事务支出</t>
  </si>
  <si>
    <t xml:space="preserve">  民族事务</t>
  </si>
  <si>
    <t xml:space="preserve">    民族工作专项</t>
  </si>
  <si>
    <t xml:space="preserve">    其他民族事务支出</t>
  </si>
  <si>
    <t xml:space="preserve">  宗教事务</t>
  </si>
  <si>
    <t xml:space="preserve">    宗教工作专项</t>
  </si>
  <si>
    <t xml:space="preserve">    其他宗教事务支出</t>
  </si>
  <si>
    <t xml:space="preserve">  港澳台侨事务</t>
  </si>
  <si>
    <t xml:space="preserve">    港澳事务</t>
  </si>
  <si>
    <t xml:space="preserve">    台湾事务</t>
  </si>
  <si>
    <t xml:space="preserve">    华侨事务</t>
  </si>
  <si>
    <t xml:space="preserve">    其他港澳台侨事务支出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</si>
  <si>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</si>
  <si>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</si>
  <si>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</si>
  <si>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</si>
  <si>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</si>
  <si>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</si>
  <si>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厂务公开</t>
  </si>
  <si>
    <t xml:space="preserve">    工会事务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</si>
  <si>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</si>
  <si>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</si>
  <si>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</si>
  <si>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</si>
  <si>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</si>
  <si>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</si>
  <si>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</si>
  <si>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</si>
  <si>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</si>
  <si>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  宗教事务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</si>
  <si>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</si>
  <si>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</si>
  <si>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</si>
  <si>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</si>
  <si>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</si>
  <si>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市场监督管理事务</t>
  </si>
  <si>
    <t xml:space="preserve">    市场监督管理专项</t>
  </si>
  <si>
    <t xml:space="preserve">    市场监管执法</t>
  </si>
  <si>
    <t xml:space="preserve">    其他市场监督管理事务</t>
  </si>
  <si>
    <t xml:space="preserve">  其他一般公共服务支出(款)</t>
  </si>
  <si>
    <t xml:space="preserve">    国家赔偿费用支出</t>
  </si>
  <si>
    <t xml:space="preserve">    其他一般公共服务支出(项)</t>
  </si>
  <si>
    <t>外交支出</t>
  </si>
  <si>
    <t xml:space="preserve">  外交管理事务</t>
  </si>
  <si>
    <t>2020101</t>
  </si>
  <si>
    <t>2020102</t>
  </si>
  <si>
    <t>2020103</t>
  </si>
  <si>
    <t>2020104</t>
  </si>
  <si>
    <t>2020150</t>
  </si>
  <si>
    <t>2020199</t>
  </si>
  <si>
    <t xml:space="preserve">    其他外交管理事务支出</t>
  </si>
  <si>
    <t>20202</t>
  </si>
  <si>
    <t xml:space="preserve">  驻外机构</t>
  </si>
  <si>
    <t>2020201</t>
  </si>
  <si>
    <t xml:space="preserve">    驻外使领馆(团、处)</t>
  </si>
  <si>
    <t>2020202</t>
  </si>
  <si>
    <t xml:space="preserve">    其他驻外机构支出</t>
  </si>
  <si>
    <t>20203</t>
  </si>
  <si>
    <t xml:space="preserve">  对外援助</t>
  </si>
  <si>
    <t>2020301</t>
  </si>
  <si>
    <t xml:space="preserve">    对外成套项目援助</t>
  </si>
  <si>
    <t>2020302</t>
  </si>
  <si>
    <t xml:space="preserve">    对外一般物资援助</t>
  </si>
  <si>
    <t>2020303</t>
  </si>
  <si>
    <t xml:space="preserve">    对外科技合作援助</t>
  </si>
  <si>
    <t>2020304</t>
  </si>
  <si>
    <t xml:space="preserve">    对外优惠贷款援助及贴息</t>
  </si>
  <si>
    <t>2020305</t>
  </si>
  <si>
    <t xml:space="preserve">    对外医疗援助</t>
  </si>
  <si>
    <t>2020399</t>
  </si>
  <si>
    <t xml:space="preserve">    其他对外援助支出</t>
  </si>
  <si>
    <t>20204</t>
  </si>
  <si>
    <t xml:space="preserve">  国际组织</t>
  </si>
  <si>
    <t>2020401</t>
  </si>
  <si>
    <t xml:space="preserve">    国际组织会费</t>
  </si>
  <si>
    <t>2020402</t>
  </si>
  <si>
    <t xml:space="preserve">    国际组织捐赠</t>
  </si>
  <si>
    <t>2020403</t>
  </si>
  <si>
    <t xml:space="preserve">    维和摊款</t>
  </si>
  <si>
    <t>2020404</t>
  </si>
  <si>
    <t xml:space="preserve">    国际组织股金及基金</t>
  </si>
  <si>
    <t>2020499</t>
  </si>
  <si>
    <t xml:space="preserve">    其他国际组织支出</t>
  </si>
  <si>
    <t>20205</t>
  </si>
  <si>
    <t xml:space="preserve">  对外合作与交流</t>
  </si>
  <si>
    <t>2020503</t>
  </si>
  <si>
    <t xml:space="preserve">    在华国际会议</t>
  </si>
  <si>
    <t>2020504</t>
  </si>
  <si>
    <t xml:space="preserve">    国际交流活动</t>
  </si>
  <si>
    <t>2020599</t>
  </si>
  <si>
    <t xml:space="preserve">    其他对外合作与交流支出</t>
  </si>
  <si>
    <t>20206</t>
  </si>
  <si>
    <t xml:space="preserve">  对外宣传(款)</t>
  </si>
  <si>
    <t>2020601</t>
  </si>
  <si>
    <t xml:space="preserve">    对外宣传(项)</t>
  </si>
  <si>
    <t>20207</t>
  </si>
  <si>
    <t xml:space="preserve">  边界勘界联检</t>
  </si>
  <si>
    <t>2020701</t>
  </si>
  <si>
    <t xml:space="preserve">    边界勘界</t>
  </si>
  <si>
    <t>2020702</t>
  </si>
  <si>
    <t xml:space="preserve">    边界联检</t>
  </si>
  <si>
    <t>2020703</t>
  </si>
  <si>
    <t xml:space="preserve">    边界界桩维护</t>
  </si>
  <si>
    <t>2020799</t>
  </si>
  <si>
    <t xml:space="preserve">    其他支出</t>
  </si>
  <si>
    <t>20299</t>
  </si>
  <si>
    <t xml:space="preserve">  其他外交支出(款)</t>
  </si>
  <si>
    <t>2029901</t>
  </si>
  <si>
    <t xml:space="preserve">    其他外交支出(项)</t>
  </si>
  <si>
    <t>国防支出</t>
  </si>
  <si>
    <t xml:space="preserve">  现役部队(款)</t>
  </si>
  <si>
    <t xml:space="preserve">    现役部队(项)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</si>
  <si>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</si>
  <si>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</si>
  <si>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</si>
  <si>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</si>
  <si>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</si>
  <si>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</si>
  <si>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>2030602</t>
  </si>
  <si>
    <t xml:space="preserve">    经济动员</t>
  </si>
  <si>
    <t>2030603</t>
  </si>
  <si>
    <t xml:space="preserve">    人民防空</t>
  </si>
  <si>
    <t>2030604</t>
  </si>
  <si>
    <t xml:space="preserve">    交通战备</t>
  </si>
  <si>
    <t>2030605</t>
  </si>
  <si>
    <t xml:space="preserve">    国防教育</t>
  </si>
  <si>
    <t>2030606</t>
  </si>
  <si>
    <t xml:space="preserve">    预备役部队</t>
  </si>
  <si>
    <t xml:space="preserve">    民兵</t>
  </si>
  <si>
    <t>2030699</t>
  </si>
  <si>
    <t xml:space="preserve">    其他国防动员支出</t>
  </si>
  <si>
    <t xml:space="preserve">  其他国防支出(款)</t>
  </si>
  <si>
    <t xml:space="preserve">    其他国防支出(项)</t>
  </si>
  <si>
    <t>公共安全支出</t>
  </si>
  <si>
    <t xml:space="preserve">  武装警察部队</t>
  </si>
  <si>
    <t xml:space="preserve">    武装警察部队</t>
  </si>
  <si>
    <t xml:space="preserve">    边防</t>
  </si>
  <si>
    <t xml:space="preserve">    消防</t>
  </si>
  <si>
    <t>2040104</t>
  </si>
  <si>
    <t xml:space="preserve">    警卫</t>
  </si>
  <si>
    <t>2040105</t>
  </si>
  <si>
    <t xml:space="preserve">    黄金</t>
  </si>
  <si>
    <t>2040106</t>
  </si>
  <si>
    <t xml:space="preserve">    森林</t>
  </si>
  <si>
    <t>2040107</t>
  </si>
  <si>
    <t xml:space="preserve">    水电</t>
  </si>
  <si>
    <t>2040108</t>
  </si>
  <si>
    <t xml:space="preserve">    交通</t>
  </si>
  <si>
    <t>2040199</t>
  </si>
  <si>
    <t xml:space="preserve">    其他武装警察支出</t>
  </si>
  <si>
    <t xml:space="preserve">  公安</t>
  </si>
  <si>
    <t xml:space="preserve">    治安管理</t>
  </si>
  <si>
    <t xml:space="preserve">    国内安全保卫</t>
  </si>
  <si>
    <t xml:space="preserve">    刑事侦查</t>
  </si>
  <si>
    <t xml:space="preserve">    经济犯罪侦查</t>
  </si>
  <si>
    <t xml:space="preserve">    出入境管理</t>
  </si>
  <si>
    <t xml:space="preserve">    行动技术管理</t>
  </si>
  <si>
    <t xml:space="preserve">    防范和处理邪教犯罪</t>
  </si>
  <si>
    <t xml:space="preserve">    禁毒管理</t>
  </si>
  <si>
    <t xml:space="preserve">    道路交通管理</t>
  </si>
  <si>
    <t xml:space="preserve">    网络侦控管理</t>
  </si>
  <si>
    <t xml:space="preserve">    反恐怖</t>
  </si>
  <si>
    <t xml:space="preserve">    居民身份证管理</t>
  </si>
  <si>
    <t xml:space="preserve">    网络运行及维护</t>
  </si>
  <si>
    <t xml:space="preserve">    拘押收教场所管理</t>
  </si>
  <si>
    <t xml:space="preserve">    警犬繁育及训养</t>
  </si>
  <si>
    <t xml:space="preserve">    执法办案</t>
  </si>
  <si>
    <t xml:space="preserve">    其他公安支出</t>
  </si>
  <si>
    <t xml:space="preserve">  国家安全</t>
  </si>
  <si>
    <t>2040301</t>
  </si>
  <si>
    <t>2040302</t>
  </si>
  <si>
    <t>2040303</t>
  </si>
  <si>
    <t>2040304</t>
  </si>
  <si>
    <t xml:space="preserve">    安全业务</t>
  </si>
  <si>
    <t>2040350</t>
  </si>
  <si>
    <t>2040399</t>
  </si>
  <si>
    <t xml:space="preserve">    其他国家安全支出</t>
  </si>
  <si>
    <t xml:space="preserve">  检察</t>
  </si>
  <si>
    <t xml:space="preserve">    查办和预防职务犯罪</t>
  </si>
  <si>
    <t xml:space="preserve">    公诉和审判监督</t>
  </si>
  <si>
    <t xml:space="preserve">    侦查监督</t>
  </si>
  <si>
    <t xml:space="preserve">    执行监督</t>
  </si>
  <si>
    <t xml:space="preserve">    控告申诉</t>
  </si>
  <si>
    <t xml:space="preserve">    “两房”建设</t>
  </si>
  <si>
    <t xml:space="preserve">    检察监督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</si>
  <si>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</si>
  <si>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</si>
  <si>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</si>
  <si>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</si>
  <si>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</si>
  <si>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</si>
  <si>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</si>
  <si>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</si>
  <si>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</si>
  <si>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律师公证管理</t>
  </si>
  <si>
    <t xml:space="preserve">    法律援助</t>
  </si>
  <si>
    <t xml:space="preserve">    司法统一考试</t>
  </si>
  <si>
    <t xml:space="preserve">    仲裁</t>
  </si>
  <si>
    <t xml:space="preserve">    社区矫正</t>
  </si>
  <si>
    <t xml:space="preserve">    司法鉴定</t>
  </si>
  <si>
    <t xml:space="preserve">      法制建设</t>
  </si>
  <si>
    <t xml:space="preserve">    其他司法支出</t>
  </si>
  <si>
    <t>20407</t>
  </si>
  <si>
    <t xml:space="preserve">  监狱</t>
  </si>
  <si>
    <t>2040701</t>
  </si>
  <si>
    <t>2040702</t>
  </si>
  <si>
    <t>2040703</t>
  </si>
  <si>
    <t>2040704</t>
  </si>
  <si>
    <t xml:space="preserve">    犯人生活</t>
  </si>
  <si>
    <t>2040705</t>
  </si>
  <si>
    <t xml:space="preserve">    犯人改造</t>
  </si>
  <si>
    <t>2040706</t>
  </si>
  <si>
    <t xml:space="preserve">    狱政设施建设</t>
  </si>
  <si>
    <t>2040750</t>
  </si>
  <si>
    <t>2040799</t>
  </si>
  <si>
    <t xml:space="preserve">    其他监狱支出</t>
  </si>
  <si>
    <t>20408</t>
  </si>
  <si>
    <t xml:space="preserve">  强制隔离戒毒</t>
  </si>
  <si>
    <t>2040801</t>
  </si>
  <si>
    <t>2040802</t>
  </si>
  <si>
    <t>2040803</t>
  </si>
  <si>
    <t>2040804</t>
  </si>
  <si>
    <t xml:space="preserve">    强制隔离戒毒人员生活</t>
  </si>
  <si>
    <t>2040805</t>
  </si>
  <si>
    <t xml:space="preserve">    强制隔离戒毒人员教育</t>
  </si>
  <si>
    <t>2040806</t>
  </si>
  <si>
    <t xml:space="preserve">    所政设施建设</t>
  </si>
  <si>
    <t>2040850</t>
  </si>
  <si>
    <t>2040899</t>
  </si>
  <si>
    <t xml:space="preserve">    其他强制隔离戒毒支出</t>
  </si>
  <si>
    <t>20409</t>
  </si>
  <si>
    <t xml:space="preserve">  国家保密</t>
  </si>
  <si>
    <t>2040901</t>
  </si>
  <si>
    <t>2040902</t>
  </si>
  <si>
    <t>2040903</t>
  </si>
  <si>
    <t>2040904</t>
  </si>
  <si>
    <t xml:space="preserve">    保密技术</t>
  </si>
  <si>
    <t>2040905</t>
  </si>
  <si>
    <t xml:space="preserve">    保密管理</t>
  </si>
  <si>
    <t>2040950</t>
  </si>
  <si>
    <t>2040999</t>
  </si>
  <si>
    <t xml:space="preserve">    其他国家保密支出</t>
  </si>
  <si>
    <t>20410</t>
  </si>
  <si>
    <t xml:space="preserve">  缉私警察</t>
  </si>
  <si>
    <t>2041001</t>
  </si>
  <si>
    <t>2041002</t>
  </si>
  <si>
    <t>2041003</t>
  </si>
  <si>
    <t xml:space="preserve">    专项缉私活动支出</t>
  </si>
  <si>
    <t>2041004</t>
  </si>
  <si>
    <t xml:space="preserve">    缉私情报</t>
  </si>
  <si>
    <t>2041005</t>
  </si>
  <si>
    <t xml:space="preserve">    禁毒及缉毒</t>
  </si>
  <si>
    <t>2041006</t>
  </si>
  <si>
    <t>2041099</t>
  </si>
  <si>
    <t xml:space="preserve">    其他缉私警察支出</t>
  </si>
  <si>
    <t>20411</t>
  </si>
  <si>
    <t xml:space="preserve">  海警</t>
  </si>
  <si>
    <t>2041101</t>
  </si>
  <si>
    <t xml:space="preserve">    公安现役基本支出</t>
  </si>
  <si>
    <t>2041102</t>
  </si>
  <si>
    <t>2041103</t>
  </si>
  <si>
    <t xml:space="preserve">    一般管理事务</t>
  </si>
  <si>
    <t>2041104</t>
  </si>
  <si>
    <t xml:space="preserve">    维权执法业务</t>
  </si>
  <si>
    <t>2041105</t>
  </si>
  <si>
    <t xml:space="preserve">    装备建设和运行维护</t>
  </si>
  <si>
    <t>2041106</t>
  </si>
  <si>
    <t xml:space="preserve">    信息化建设及运行维护</t>
  </si>
  <si>
    <t>2041107</t>
  </si>
  <si>
    <t xml:space="preserve">    基础设施建设及维护</t>
  </si>
  <si>
    <t>2041108</t>
  </si>
  <si>
    <t xml:space="preserve">    其他海警支出</t>
  </si>
  <si>
    <t xml:space="preserve">  其他公共安全支出(款)</t>
  </si>
  <si>
    <t xml:space="preserve">    其他公共安全支出(项)</t>
  </si>
  <si>
    <t xml:space="preserve">    其他消防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</si>
  <si>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</si>
  <si>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</si>
  <si>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</si>
  <si>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</si>
  <si>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</si>
  <si>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</si>
  <si>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</si>
  <si>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</si>
  <si>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</si>
  <si>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化解农村义务教育债务支出</t>
  </si>
  <si>
    <t xml:space="preserve">    化解普通高中债务支出</t>
  </si>
  <si>
    <t xml:space="preserve">    其他普通教育支出</t>
  </si>
  <si>
    <t xml:space="preserve">  职业教育</t>
  </si>
  <si>
    <t xml:space="preserve">    初等职业教育</t>
  </si>
  <si>
    <t xml:space="preserve">    中专教育</t>
  </si>
  <si>
    <t xml:space="preserve">    技校教育</t>
  </si>
  <si>
    <t xml:space="preserve">    职业高中教育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</si>
  <si>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</si>
  <si>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</si>
  <si>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</si>
  <si>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</si>
  <si>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</si>
  <si>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</si>
  <si>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</si>
  <si>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</si>
  <si>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</si>
  <si>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>2050501</t>
  </si>
  <si>
    <t xml:space="preserve">    广播电视学校</t>
  </si>
  <si>
    <t>2050502</t>
  </si>
  <si>
    <t xml:space="preserve">    教育电视台</t>
  </si>
  <si>
    <t>2050599</t>
  </si>
  <si>
    <t xml:space="preserve">    其他广播电视教育支出</t>
  </si>
  <si>
    <t>20506</t>
  </si>
  <si>
    <t xml:space="preserve">  留学教育</t>
  </si>
  <si>
    <t>2050601</t>
  </si>
  <si>
    <t xml:space="preserve">    出国留学教育</t>
  </si>
  <si>
    <t>2050602</t>
  </si>
  <si>
    <t xml:space="preserve">    来华留学教育</t>
  </si>
  <si>
    <t>2050699</t>
  </si>
  <si>
    <t xml:space="preserve">    其他留学教育支出</t>
  </si>
  <si>
    <t xml:space="preserve">  特殊教育</t>
  </si>
  <si>
    <t xml:space="preserve">    特殊学校教育</t>
  </si>
  <si>
    <t>2050702</t>
  </si>
  <si>
    <t xml:space="preserve">    工读学校教育</t>
  </si>
  <si>
    <t>2050799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</si>
  <si>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</si>
  <si>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</si>
  <si>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</si>
  <si>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</si>
  <si>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>2050803</t>
  </si>
  <si>
    <t xml:space="preserve">    培训支出</t>
  </si>
  <si>
    <t>2050804</t>
  </si>
  <si>
    <t xml:space="preserve">    退役士兵能力提升</t>
  </si>
  <si>
    <t>2050899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</si>
  <si>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</si>
  <si>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</si>
  <si>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</si>
  <si>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</si>
  <si>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</si>
  <si>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</si>
  <si>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</si>
  <si>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</si>
  <si>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</si>
  <si>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</si>
  <si>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</si>
  <si>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</si>
  <si>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</si>
  <si>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</si>
  <si>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</si>
  <si>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重点基础研究规划</t>
  </si>
  <si>
    <t xml:space="preserve">    自然科学基金</t>
  </si>
  <si>
    <t xml:space="preserve">    重点实验室及相关设施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</si>
  <si>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</si>
  <si>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</si>
  <si>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</si>
  <si>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</si>
  <si>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</si>
  <si>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</si>
  <si>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</si>
  <si>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</si>
  <si>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</si>
  <si>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</si>
  <si>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应用技术研究与开发</t>
  </si>
  <si>
    <t xml:space="preserve">    产业技术研究与开发</t>
  </si>
  <si>
    <t xml:space="preserve">    科技成果转化与扩散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</si>
  <si>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</si>
  <si>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</si>
  <si>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</si>
  <si>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</si>
  <si>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</si>
  <si>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</si>
  <si>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</si>
  <si>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</si>
  <si>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</si>
  <si>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</si>
  <si>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</si>
  <si>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</si>
  <si>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</si>
  <si>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</si>
  <si>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</si>
  <si>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</si>
  <si>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</si>
  <si>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</si>
  <si>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</si>
  <si>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</si>
  <si>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>20609</t>
  </si>
  <si>
    <t xml:space="preserve">  科技重大项目</t>
  </si>
  <si>
    <t>2060901</t>
  </si>
  <si>
    <t xml:space="preserve">    科技重大专项</t>
  </si>
  <si>
    <t>2060902</t>
  </si>
  <si>
    <t xml:space="preserve">    重点研发计划</t>
  </si>
  <si>
    <t>20699</t>
  </si>
  <si>
    <t xml:space="preserve">  其他科学技术支出(款)</t>
  </si>
  <si>
    <t>2069901</t>
  </si>
  <si>
    <t xml:space="preserve">    科技奖励</t>
  </si>
  <si>
    <t>2069902</t>
  </si>
  <si>
    <t xml:space="preserve">    核应急</t>
  </si>
  <si>
    <t>2069903</t>
  </si>
  <si>
    <t xml:space="preserve">    转制科研机构</t>
  </si>
  <si>
    <t xml:space="preserve">    其他科学技术支出(项)</t>
  </si>
  <si>
    <t>文化体育与传媒支出</t>
  </si>
  <si>
    <t xml:space="preserve">  文化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</si>
  <si>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</si>
  <si>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</si>
  <si>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</si>
  <si>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</si>
  <si>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</si>
  <si>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</si>
  <si>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文化交流与合作</t>
  </si>
  <si>
    <t xml:space="preserve">    文化创作与保护</t>
  </si>
  <si>
    <t xml:space="preserve">    文化市场管理</t>
  </si>
  <si>
    <t xml:space="preserve">    其他文化支出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</si>
  <si>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</si>
  <si>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</si>
  <si>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</si>
  <si>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</si>
  <si>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</si>
  <si>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</si>
  <si>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</si>
  <si>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</si>
  <si>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</si>
  <si>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</si>
  <si>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</si>
  <si>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</si>
  <si>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</si>
  <si>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新闻出版广播影视</t>
  </si>
  <si>
    <t xml:space="preserve">    广播</t>
  </si>
  <si>
    <t xml:space="preserve">    电视</t>
  </si>
  <si>
    <t xml:space="preserve">    电影</t>
  </si>
  <si>
    <t xml:space="preserve">    新闻通讯</t>
  </si>
  <si>
    <t xml:space="preserve">    出版发行</t>
  </si>
  <si>
    <t xml:space="preserve">    版权管理</t>
  </si>
  <si>
    <t xml:space="preserve">    其他新闻出版广播影视支出</t>
  </si>
  <si>
    <t xml:space="preserve">  新闻出版电影</t>
  </si>
  <si>
    <t xml:space="preserve">   行政运行</t>
  </si>
  <si>
    <t xml:space="preserve">   电影</t>
  </si>
  <si>
    <t xml:space="preserve">   其他新闻出版电影支出</t>
  </si>
  <si>
    <t xml:space="preserve">  广播电视</t>
  </si>
  <si>
    <t xml:space="preserve">      一般行政管理事务</t>
  </si>
  <si>
    <t xml:space="preserve">   其他广播电视支出</t>
  </si>
  <si>
    <t xml:space="preserve">  其他文化体育与传媒支出(款)</t>
  </si>
  <si>
    <t xml:space="preserve">    宣传文化发展专项支出</t>
  </si>
  <si>
    <t xml:space="preserve">    文化产业发展专项支出</t>
  </si>
  <si>
    <t xml:space="preserve">    其他文化体育与传媒支出(项)</t>
  </si>
  <si>
    <t>社会保障和就业支出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</si>
  <si>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</si>
  <si>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</si>
  <si>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</si>
  <si>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</si>
  <si>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</si>
  <si>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</si>
  <si>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</si>
  <si>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</si>
  <si>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</si>
  <si>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其他人力资源和社会保障管理事务支出</t>
  </si>
  <si>
    <t xml:space="preserve">  民政管理事务</t>
  </si>
  <si>
    <t xml:space="preserve">    拥军优属</t>
  </si>
  <si>
    <t xml:space="preserve">    老龄事务</t>
  </si>
  <si>
    <t xml:space="preserve">    民间组织管理</t>
  </si>
  <si>
    <t xml:space="preserve">    行政区划和地名管理</t>
  </si>
  <si>
    <t xml:space="preserve">    基层政权和社区建设</t>
  </si>
  <si>
    <t xml:space="preserve">    部队供应</t>
  </si>
  <si>
    <t xml:space="preserve">    其他民政管理事务支出</t>
  </si>
  <si>
    <t xml:space="preserve">  财政对社会保险基金的补助</t>
  </si>
  <si>
    <t xml:space="preserve">    财政对基本养老保险基金的补助</t>
  </si>
  <si>
    <t xml:space="preserve">    财政对失业保险基金的补助</t>
  </si>
  <si>
    <t xml:space="preserve">    财政对基本医疗保险基金的补助</t>
  </si>
  <si>
    <t xml:space="preserve">    财政对工伤保险基金的补助</t>
  </si>
  <si>
    <t xml:space="preserve">    财政对生育保险基金的补助</t>
  </si>
  <si>
    <t xml:space="preserve">    财政对城乡居民基本养老保险基金的补助</t>
  </si>
  <si>
    <t xml:space="preserve">    财政对其他社会保险基金的补助</t>
  </si>
  <si>
    <t xml:space="preserve">  补充全国社会保障基金</t>
  </si>
  <si>
    <t xml:space="preserve">    用一般公共预算补充基金</t>
  </si>
  <si>
    <t xml:space="preserve">  行政事业单位离退休</t>
  </si>
  <si>
    <t xml:space="preserve">    归口管理的行政单位离退休</t>
  </si>
  <si>
    <t xml:space="preserve">    事业单位离退休</t>
  </si>
  <si>
    <t xml:space="preserve">    离退休人员管理机构</t>
  </si>
  <si>
    <t xml:space="preserve">    未归口管理的行政单位离退休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</si>
  <si>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</si>
  <si>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</si>
  <si>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</si>
  <si>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其他行政事业单位离退休支出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</si>
  <si>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</si>
  <si>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</si>
  <si>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</si>
  <si>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</si>
  <si>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</si>
  <si>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就业创业服务补贴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</si>
  <si>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</si>
  <si>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</si>
  <si>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</si>
  <si>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</si>
  <si>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特定就业政策支出</t>
  </si>
  <si>
    <t xml:space="preserve">    就业见习补贴</t>
  </si>
  <si>
    <t xml:space="preserve">    高技能人才培养补助</t>
  </si>
  <si>
    <t xml:space="preserve">    求职创业补贴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</si>
  <si>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</si>
  <si>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</si>
  <si>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</si>
  <si>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</si>
  <si>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</si>
  <si>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</si>
  <si>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</si>
  <si>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</si>
  <si>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</si>
  <si>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</si>
  <si>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</si>
  <si>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</si>
  <si>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</si>
  <si>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</si>
  <si>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</si>
  <si>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</si>
  <si>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</si>
  <si>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</si>
  <si>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假肢矫形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</si>
  <si>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</si>
  <si>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</si>
  <si>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</si>
  <si>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</si>
  <si>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</si>
  <si>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</si>
  <si>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</si>
  <si>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  残疾人生活和护理补贴</t>
  </si>
  <si>
    <t xml:space="preserve">    其他残疾人事业支出</t>
  </si>
  <si>
    <t xml:space="preserve">  自然灾害生活救助</t>
  </si>
  <si>
    <t xml:space="preserve">    中央自然灾害生活补助</t>
  </si>
  <si>
    <t xml:space="preserve">    地方自然灾害生活补助</t>
  </si>
  <si>
    <t xml:space="preserve">    自然灾害灾后重建补助</t>
  </si>
  <si>
    <t xml:space="preserve">    其他自然灾害生活救助支出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</si>
  <si>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</si>
  <si>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</si>
  <si>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</si>
  <si>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</si>
  <si>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</si>
  <si>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</si>
  <si>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</si>
  <si>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</si>
  <si>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特困人员供养</t>
  </si>
  <si>
    <t xml:space="preserve">    城市特困人员供养支出</t>
  </si>
  <si>
    <t xml:space="preserve">    农村五保供养支出</t>
  </si>
  <si>
    <t xml:space="preserve">  补充道路交通事故社会救助基金</t>
  </si>
  <si>
    <t xml:space="preserve">    交强险营业税补助基金支出</t>
  </si>
  <si>
    <t xml:space="preserve">    交强险罚款收入补助基金支出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</si>
  <si>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</si>
  <si>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</si>
  <si>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</si>
  <si>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</si>
  <si>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</si>
  <si>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  财政对其他基本养老保险基金的补助</t>
  </si>
  <si>
    <t xml:space="preserve">    退役军人管理事务</t>
  </si>
  <si>
    <t xml:space="preserve">      行政运行</t>
  </si>
  <si>
    <t xml:space="preserve">      机关服务</t>
  </si>
  <si>
    <t xml:space="preserve">      拥军优属</t>
  </si>
  <si>
    <t xml:space="preserve">      部队供应</t>
  </si>
  <si>
    <t xml:space="preserve">      事业运行</t>
  </si>
  <si>
    <t xml:space="preserve">      其他退役军人事务管理支出</t>
  </si>
  <si>
    <t xml:space="preserve">  其他社会保障和就业支出(款)</t>
  </si>
  <si>
    <t xml:space="preserve">    其他社会保障和就业支出(项)</t>
  </si>
  <si>
    <t>医疗卫生与计划生育支出</t>
  </si>
  <si>
    <t xml:space="preserve">  医疗卫生与计划生育管理事务</t>
  </si>
  <si>
    <t xml:space="preserve">    其他医疗卫生与计划生育管理事务支出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</si>
  <si>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</si>
  <si>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</si>
  <si>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</si>
  <si>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</si>
  <si>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</si>
  <si>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</si>
  <si>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妇产医院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</si>
  <si>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</si>
  <si>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</si>
  <si>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</si>
  <si>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</si>
  <si>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</si>
  <si>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</si>
  <si>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</si>
  <si>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</si>
  <si>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</si>
  <si>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</si>
  <si>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</si>
  <si>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</si>
  <si>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</si>
  <si>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</si>
  <si>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</si>
  <si>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</si>
  <si>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</si>
  <si>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</si>
  <si>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</si>
  <si>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重大公共卫生专项</t>
  </si>
  <si>
    <t xml:space="preserve">    突发公共卫生事件应急处理</t>
  </si>
  <si>
    <t xml:space="preserve">    其他公共卫生支出</t>
  </si>
  <si>
    <t xml:space="preserve">  医疗保障</t>
  </si>
  <si>
    <t xml:space="preserve">    行政单位医疗</t>
  </si>
  <si>
    <t xml:space="preserve">    事业单位医疗</t>
  </si>
  <si>
    <t xml:space="preserve">    公务员医疗补助</t>
  </si>
  <si>
    <t xml:space="preserve">    优抚对象医疗补助</t>
  </si>
  <si>
    <t xml:space="preserve">    新型农村合作医疗</t>
  </si>
  <si>
    <t xml:space="preserve">    城镇居民基本医疗保险</t>
  </si>
  <si>
    <t xml:space="preserve">    城乡医疗救助</t>
  </si>
  <si>
    <t xml:space="preserve">    疾病应急救助</t>
  </si>
  <si>
    <t xml:space="preserve">    其他医疗保障支出</t>
  </si>
  <si>
    <t xml:space="preserve">  中医药</t>
  </si>
  <si>
    <t xml:space="preserve">    中医(民族医)药专项</t>
  </si>
  <si>
    <t xml:space="preserve">    其他中医药支出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</si>
  <si>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</si>
  <si>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</si>
  <si>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</si>
  <si>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</si>
  <si>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食品和药品监督管理事务</t>
  </si>
  <si>
    <t xml:space="preserve">    药品事务</t>
  </si>
  <si>
    <t xml:space="preserve">    化妆品事务</t>
  </si>
  <si>
    <t xml:space="preserve">    医疗器械事务</t>
  </si>
  <si>
    <t xml:space="preserve">    食品安全事务</t>
  </si>
  <si>
    <t xml:space="preserve">    其他食品和药品监督管理事务支出</t>
  </si>
  <si>
    <t xml:space="preserve">  行政事业单位医疗</t>
  </si>
  <si>
    <t xml:space="preserve">    其他行政事业单位医疗支出</t>
  </si>
  <si>
    <t xml:space="preserve">  财政对基本医疗保险基金的补助</t>
  </si>
  <si>
    <r>
      <rPr>
        <sz val="10"/>
        <rFont val="宋体"/>
        <family val="3"/>
        <charset val="134"/>
      </rPr>
      <t xml:space="preserve">  </t>
    </r>
    <r>
      <rPr>
        <b/>
        <sz val="10"/>
        <rFont val="宋体"/>
        <family val="3"/>
        <charset val="134"/>
      </rPr>
      <t xml:space="preserve"> </t>
    </r>
    <r>
      <rPr>
        <sz val="10"/>
        <rFont val="宋体"/>
        <family val="3"/>
        <charset val="134"/>
      </rPr>
      <t xml:space="preserve"> 财政对城镇职工基本医疗保险基金的补助</t>
    </r>
  </si>
  <si>
    <t xml:space="preserve">    财政对城乡居民基本医疗保险基金的补助</t>
  </si>
  <si>
    <t xml:space="preserve">      财政对其他基本医疗保险基金的补助</t>
  </si>
  <si>
    <t xml:space="preserve">  医疗救助</t>
  </si>
  <si>
    <t xml:space="preserve">      其他医疗救助支出</t>
  </si>
  <si>
    <t xml:space="preserve">  优抚对象医疗</t>
  </si>
  <si>
    <t xml:space="preserve">  医疗保障管理事务</t>
  </si>
  <si>
    <t xml:space="preserve">      医疗保障政策管理</t>
  </si>
  <si>
    <t xml:space="preserve">    老龄卫生健康事务</t>
  </si>
  <si>
    <t xml:space="preserve">      老龄卫生健康事务</t>
  </si>
  <si>
    <t xml:space="preserve">  其他医疗卫生与计划生育支出(款)</t>
  </si>
  <si>
    <t xml:space="preserve">    其他医疗卫生与计划生育支出(项)</t>
  </si>
  <si>
    <t>节能环保支出</t>
  </si>
  <si>
    <t xml:space="preserve">  环境保护管理事务</t>
  </si>
  <si>
    <t xml:space="preserve">    环境保护宣传</t>
  </si>
  <si>
    <t xml:space="preserve">    环境保护法规、规划及标准</t>
  </si>
  <si>
    <t xml:space="preserve">    环境国际合作及履约</t>
  </si>
  <si>
    <t xml:space="preserve">    环境保护行政许可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</si>
  <si>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</si>
  <si>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</si>
  <si>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</si>
  <si>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</si>
  <si>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</si>
  <si>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</si>
  <si>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</si>
  <si>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</si>
  <si>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</si>
  <si>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</si>
  <si>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</si>
  <si>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</si>
  <si>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排污费安排的支出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</si>
  <si>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</si>
  <si>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</si>
  <si>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</si>
  <si>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</si>
  <si>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自然保护区</t>
  </si>
  <si>
    <t xml:space="preserve">    生物及物种资源保护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</si>
  <si>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</si>
  <si>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</si>
  <si>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</si>
  <si>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</si>
  <si>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</si>
  <si>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</si>
  <si>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  停伐补助</t>
  </si>
  <si>
    <t xml:space="preserve">    其他天然林保护支出</t>
  </si>
  <si>
    <t xml:space="preserve">  退耕还林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</si>
  <si>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</si>
  <si>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</si>
  <si>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</si>
  <si>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</si>
  <si>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其他退耕还林支出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</si>
  <si>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</si>
  <si>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</si>
  <si>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</si>
  <si>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</si>
  <si>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</si>
  <si>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</si>
  <si>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</si>
  <si>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</si>
  <si>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</si>
  <si>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</si>
  <si>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</si>
  <si>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环境监测与信息</t>
  </si>
  <si>
    <t xml:space="preserve">    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</si>
  <si>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</si>
  <si>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</si>
  <si>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</si>
  <si>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</si>
  <si>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</si>
  <si>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循环经济(款)</t>
  </si>
  <si>
    <t xml:space="preserve">    循环经济(项)</t>
  </si>
  <si>
    <t xml:space="preserve">  能源管理事务</t>
  </si>
  <si>
    <t xml:space="preserve">    能源预测预警</t>
  </si>
  <si>
    <t xml:space="preserve">    能源战略规划与实施</t>
  </si>
  <si>
    <t xml:space="preserve">    能源科技装备</t>
  </si>
  <si>
    <t xml:space="preserve">    能源行业管理</t>
  </si>
  <si>
    <t xml:space="preserve">    能源管理</t>
  </si>
  <si>
    <t xml:space="preserve">    石油储备发展管理</t>
  </si>
  <si>
    <t xml:space="preserve">    能源调查</t>
  </si>
  <si>
    <t xml:space="preserve">    农村电网建设</t>
  </si>
  <si>
    <t xml:space="preserve">    其他能源管理事务支出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</si>
  <si>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</si>
  <si>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</si>
  <si>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</si>
  <si>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</si>
  <si>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</si>
  <si>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</si>
  <si>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</si>
  <si>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</si>
  <si>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国家重点风景区规划与保护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</si>
  <si>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</si>
  <si>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</si>
  <si>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</si>
  <si>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</si>
  <si>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</si>
  <si>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</si>
  <si>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</si>
  <si>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</si>
  <si>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</si>
  <si>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</si>
  <si>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</si>
  <si>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</si>
  <si>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污水处理费安排的支出</t>
  </si>
  <si>
    <t xml:space="preserve">    污水处理设施建设和运营</t>
  </si>
  <si>
    <t xml:space="preserve">    代征手续费</t>
  </si>
  <si>
    <t xml:space="preserve">  其他城乡社区支出(款)</t>
  </si>
  <si>
    <t xml:space="preserve">    其他城乡社区支出</t>
  </si>
  <si>
    <t xml:space="preserve">    其他城乡社区支出(项)</t>
  </si>
  <si>
    <t>农林水支出</t>
  </si>
  <si>
    <t xml:space="preserve">  农业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</si>
  <si>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</si>
  <si>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</si>
  <si>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</si>
  <si>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</si>
  <si>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</si>
  <si>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</si>
  <si>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农业行业业务管理</t>
  </si>
  <si>
    <t xml:space="preserve">    对外交流与合作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</si>
  <si>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</si>
  <si>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</si>
  <si>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</si>
  <si>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农业生产支持补贴</t>
  </si>
  <si>
    <t xml:space="preserve">    农业组织化与产业化经营</t>
  </si>
  <si>
    <t xml:space="preserve">    农产品加工与促销</t>
  </si>
  <si>
    <t xml:space="preserve">    农村公益事业</t>
  </si>
  <si>
    <t xml:space="preserve">    综合财力补助</t>
  </si>
  <si>
    <t xml:space="preserve">    农业资源保护修复与利用</t>
  </si>
  <si>
    <t xml:space="preserve">    农村道路建设</t>
  </si>
  <si>
    <t xml:space="preserve">    成品油价格改革对渔业的补贴</t>
  </si>
  <si>
    <t xml:space="preserve">    对高校毕业生到基层任职补助</t>
  </si>
  <si>
    <t xml:space="preserve">    其他农业支出</t>
  </si>
  <si>
    <t xml:space="preserve">  林业</t>
  </si>
  <si>
    <t xml:space="preserve">    林业事业机构</t>
  </si>
  <si>
    <t xml:space="preserve">    森林培育</t>
  </si>
  <si>
    <t xml:space="preserve">    林业技术推广</t>
  </si>
  <si>
    <t xml:space="preserve">    森林资源管理</t>
  </si>
  <si>
    <t xml:space="preserve">    森林资源监测</t>
  </si>
  <si>
    <t xml:space="preserve">    森林生态效益补偿</t>
  </si>
  <si>
    <t xml:space="preserve">    林业自然保护区</t>
  </si>
  <si>
    <t xml:space="preserve">    动植物保护</t>
  </si>
  <si>
    <t xml:space="preserve">    湿地保护</t>
  </si>
  <si>
    <t xml:space="preserve">    林业执法与监督</t>
  </si>
  <si>
    <t xml:space="preserve">    林业检疫检测</t>
  </si>
  <si>
    <t xml:space="preserve">    防沙治沙</t>
  </si>
  <si>
    <t xml:space="preserve">    林业质量安全</t>
  </si>
  <si>
    <t xml:space="preserve">    林业工程与项目管理</t>
  </si>
  <si>
    <t xml:space="preserve">    林业对外合作与交流</t>
  </si>
  <si>
    <t xml:space="preserve">    林业产业化</t>
  </si>
  <si>
    <t xml:space="preserve">    信息管理</t>
  </si>
  <si>
    <t xml:space="preserve">    林业政策制定与宣传</t>
  </si>
  <si>
    <t xml:space="preserve">    林业资金审计稽查</t>
  </si>
  <si>
    <t xml:space="preserve">    林区公共支出</t>
  </si>
  <si>
    <t xml:space="preserve">    林业贷款贴息</t>
  </si>
  <si>
    <t xml:space="preserve">    成品油价格改革对林业的补贴</t>
  </si>
  <si>
    <t xml:space="preserve">    林业防灾减灾</t>
  </si>
  <si>
    <t xml:space="preserve">    其他林业支出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</si>
  <si>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</si>
  <si>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</si>
  <si>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</si>
  <si>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</si>
  <si>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</si>
  <si>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</si>
  <si>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</si>
  <si>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</si>
  <si>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</si>
  <si>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</si>
  <si>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</si>
  <si>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</si>
  <si>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</si>
  <si>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农田水利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</si>
  <si>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</si>
  <si>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</si>
  <si>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</si>
  <si>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</si>
  <si>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水利安全监督</t>
  </si>
  <si>
    <t xml:space="preserve">    水资源费安排的支出</t>
  </si>
  <si>
    <t xml:space="preserve">    砂石资源费支出</t>
  </si>
  <si>
    <t xml:space="preserve">    水利建设移民支出</t>
  </si>
  <si>
    <t xml:space="preserve">    农村人畜饮水</t>
  </si>
  <si>
    <t xml:space="preserve">    其他水利支出</t>
  </si>
  <si>
    <t xml:space="preserve">  南水北调</t>
  </si>
  <si>
    <t xml:space="preserve">    南水北调工程建设</t>
  </si>
  <si>
    <t xml:space="preserve">    政策研究与信息管理</t>
  </si>
  <si>
    <t xml:space="preserve">    工程稽查</t>
  </si>
  <si>
    <t xml:space="preserve">    前期工作</t>
  </si>
  <si>
    <t xml:space="preserve">    南水北调技术推广</t>
  </si>
  <si>
    <t xml:space="preserve">    环境、移民及水资源管理与保护</t>
  </si>
  <si>
    <t xml:space="preserve">    其他南水北调支出</t>
  </si>
  <si>
    <t xml:space="preserve">  扶贫</t>
  </si>
  <si>
    <t xml:space="preserve">    农村基础设施建设</t>
  </si>
  <si>
    <t xml:space="preserve">    生产发展</t>
  </si>
  <si>
    <t xml:space="preserve">    社会发展</t>
  </si>
  <si>
    <t xml:space="preserve">    扶贫贷款奖补和贴息</t>
  </si>
  <si>
    <t xml:space="preserve">    “三西”农业建设专项补助</t>
  </si>
  <si>
    <t xml:space="preserve">    扶贫事业机构</t>
  </si>
  <si>
    <t xml:space="preserve">    其他扶贫支出</t>
  </si>
  <si>
    <t xml:space="preserve">  农业综合开发</t>
  </si>
  <si>
    <t xml:space="preserve">    土地治理</t>
  </si>
  <si>
    <t xml:space="preserve">    产业化经营</t>
  </si>
  <si>
    <t xml:space="preserve">    科技示范</t>
  </si>
  <si>
    <t xml:space="preserve">    其他农业综合开发支出</t>
  </si>
  <si>
    <t xml:space="preserve">  农村综合改革</t>
  </si>
  <si>
    <t xml:space="preserve">    对村级一事一议的补助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</si>
  <si>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</si>
  <si>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</si>
  <si>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</si>
  <si>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</si>
  <si>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</si>
  <si>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</si>
  <si>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支持农村金融机构</t>
  </si>
  <si>
    <t xml:space="preserve">    涉农贷款增量奖励</t>
  </si>
  <si>
    <t xml:space="preserve">    农业保险保费补贴</t>
  </si>
  <si>
    <t xml:space="preserve">    小额担保贷款贴息</t>
  </si>
  <si>
    <t xml:space="preserve">    补充小额担保贷款基金</t>
  </si>
  <si>
    <t xml:space="preserve">    其他普惠金融发展支出</t>
  </si>
  <si>
    <t xml:space="preserve">  目标价格补贴</t>
  </si>
  <si>
    <t xml:space="preserve">    棉花目标价格补贴</t>
  </si>
  <si>
    <t xml:space="preserve">    大豆目标价格补贴</t>
  </si>
  <si>
    <t xml:space="preserve">    其他目标价格补贴</t>
  </si>
  <si>
    <t xml:space="preserve">  其他农林水支出(款)</t>
  </si>
  <si>
    <t xml:space="preserve">    化解其他公益性乡村债务支出</t>
  </si>
  <si>
    <t xml:space="preserve">    其他农林水支出(项)</t>
  </si>
  <si>
    <t>交通运输支出</t>
  </si>
  <si>
    <t xml:space="preserve">  公路水路运输</t>
  </si>
  <si>
    <t xml:space="preserve">    公路新建</t>
  </si>
  <si>
    <t xml:space="preserve">    公路改建</t>
  </si>
  <si>
    <t xml:space="preserve">    公路养护</t>
  </si>
  <si>
    <t xml:space="preserve">    特大型桥梁建设</t>
  </si>
  <si>
    <t xml:space="preserve">    公路路政管理</t>
  </si>
  <si>
    <t xml:space="preserve">    公路和运输信息化建设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</si>
  <si>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</si>
  <si>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</si>
  <si>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</si>
  <si>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公路客货运站(场)建设</t>
  </si>
  <si>
    <t xml:space="preserve">    公路和运输技术标准化建设</t>
  </si>
  <si>
    <t xml:space="preserve">    港口设施</t>
  </si>
  <si>
    <t xml:space="preserve">    航道维护</t>
  </si>
  <si>
    <t xml:space="preserve">    安全通信</t>
  </si>
  <si>
    <t xml:space="preserve">    三峡库区通航管理</t>
  </si>
  <si>
    <t xml:space="preserve">    航务管理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</si>
  <si>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</si>
  <si>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</si>
  <si>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</si>
  <si>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</si>
  <si>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</si>
  <si>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</si>
  <si>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</si>
  <si>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</si>
  <si>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取消政府还贷二级公路收费专项支出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</si>
  <si>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</si>
  <si>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</si>
  <si>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</si>
  <si>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</si>
  <si>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</si>
  <si>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</si>
  <si>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</si>
  <si>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</si>
  <si>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</si>
  <si>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</si>
  <si>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</si>
  <si>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</si>
  <si>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</si>
  <si>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</si>
  <si>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</si>
  <si>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成品油价格改革对交通运输的补贴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</si>
  <si>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</si>
  <si>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</si>
  <si>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</si>
  <si>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  成品油价格改革补贴其他支出</t>
  </si>
  <si>
    <t xml:space="preserve">  邮政业支出</t>
  </si>
  <si>
    <t xml:space="preserve">    邮政普遍服务与特殊服务</t>
  </si>
  <si>
    <t xml:space="preserve">    其他邮政业支出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</si>
  <si>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</si>
  <si>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</si>
  <si>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</si>
  <si>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 xml:space="preserve">    车辆购置税用于老旧汽车报废更新补贴支出</t>
  </si>
  <si>
    <t xml:space="preserve">    车辆购置税其他支出</t>
  </si>
  <si>
    <t xml:space="preserve">  其他交通运输支出(款)</t>
  </si>
  <si>
    <t xml:space="preserve">    公共交通运营补助</t>
  </si>
  <si>
    <t xml:space="preserve">    其他交通运输支出(项)</t>
  </si>
  <si>
    <t>资源勘探信息等支出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</si>
  <si>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</si>
  <si>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</si>
  <si>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</si>
  <si>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</si>
  <si>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</si>
  <si>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</si>
  <si>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</si>
  <si>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</si>
  <si>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</si>
  <si>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</si>
  <si>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</si>
  <si>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</si>
  <si>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</si>
  <si>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</si>
  <si>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</si>
  <si>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</si>
  <si>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</si>
  <si>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</si>
  <si>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</si>
  <si>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</si>
  <si>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</si>
  <si>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</si>
  <si>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工业和信息产业监管</t>
  </si>
  <si>
    <t xml:space="preserve">    战备应急</t>
  </si>
  <si>
    <t xml:space="preserve">    信息安全建设</t>
  </si>
  <si>
    <t xml:space="preserve">    专用通信</t>
  </si>
  <si>
    <t xml:space="preserve">    无线电监管</t>
  </si>
  <si>
    <t xml:space="preserve">    工业和信息产业战略研究与标准制定</t>
  </si>
  <si>
    <t xml:space="preserve">    工业和信息产业支持</t>
  </si>
  <si>
    <t xml:space="preserve">    电子专项工程</t>
  </si>
  <si>
    <t xml:space="preserve">    技术基础研究</t>
  </si>
  <si>
    <t xml:space="preserve">    其他工业和信息产业监管支出</t>
  </si>
  <si>
    <t xml:space="preserve">  安全生产监管</t>
  </si>
  <si>
    <t xml:space="preserve">    国务院安委会专项</t>
  </si>
  <si>
    <t xml:space="preserve">    安全监管监察专项</t>
  </si>
  <si>
    <t xml:space="preserve">    应急救援支出</t>
  </si>
  <si>
    <t xml:space="preserve">    煤炭安全</t>
  </si>
  <si>
    <t xml:space="preserve">    其他安全生产监管支出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</si>
  <si>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</si>
  <si>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</si>
  <si>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</si>
  <si>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</si>
  <si>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</si>
  <si>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</si>
  <si>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</si>
  <si>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其他支持中小企业发展和管理支出</t>
  </si>
  <si>
    <t xml:space="preserve">  其他资源勘探信息等支出(款)</t>
  </si>
  <si>
    <t xml:space="preserve">    黄金事务</t>
  </si>
  <si>
    <t xml:space="preserve">    建设项目贷款贴息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</si>
  <si>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</si>
  <si>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</si>
  <si>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</si>
  <si>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其他资源勘探信息等支出(项)</t>
  </si>
  <si>
    <t>商业服务业等支出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</si>
  <si>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</si>
  <si>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</si>
  <si>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</si>
  <si>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</si>
  <si>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</si>
  <si>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其他商业流通事务支出</t>
  </si>
  <si>
    <t xml:space="preserve">  旅游业管理与服务支出</t>
  </si>
  <si>
    <t xml:space="preserve">    旅游宣传</t>
  </si>
  <si>
    <t xml:space="preserve">    旅游行业业务管理</t>
  </si>
  <si>
    <t xml:space="preserve">    其他旅游业管理与服务支出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</si>
  <si>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</si>
  <si>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</si>
  <si>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</si>
  <si>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</si>
  <si>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</si>
  <si>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</si>
  <si>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>金融支出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</si>
  <si>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</si>
  <si>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</si>
  <si>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</si>
  <si>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</si>
  <si>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</si>
  <si>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</si>
  <si>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</si>
  <si>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</si>
  <si>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</si>
  <si>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</si>
  <si>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</si>
  <si>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</si>
  <si>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</si>
  <si>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</si>
  <si>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</si>
  <si>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商业银行贷款贴息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</si>
  <si>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</si>
  <si>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</si>
  <si>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</si>
  <si>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</si>
  <si>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</si>
  <si>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</si>
  <si>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其他金融支出(款)</t>
  </si>
  <si>
    <t xml:space="preserve">    其他金融支出(项)</t>
  </si>
  <si>
    <t>援助其他地区支出</t>
  </si>
  <si>
    <t xml:space="preserve">  一般公共服务</t>
  </si>
  <si>
    <t xml:space="preserve">  教育</t>
  </si>
  <si>
    <t xml:space="preserve">  文化体育与传媒</t>
  </si>
  <si>
    <t xml:space="preserve">  医疗卫生</t>
  </si>
  <si>
    <t xml:space="preserve">  节能环保</t>
  </si>
  <si>
    <t xml:space="preserve">  交通运输</t>
  </si>
  <si>
    <t xml:space="preserve">  住房保障</t>
  </si>
  <si>
    <t xml:space="preserve">  其他支出</t>
  </si>
  <si>
    <t>国土海洋气象等支出</t>
  </si>
  <si>
    <t xml:space="preserve">  国土资源事务</t>
  </si>
  <si>
    <t xml:space="preserve">    国土资源规划及管理</t>
  </si>
  <si>
    <t xml:space="preserve">    土地资源调查</t>
  </si>
  <si>
    <t xml:space="preserve">    土地资源利用与保护</t>
  </si>
  <si>
    <t xml:space="preserve">    国土资源社会公益服务</t>
  </si>
  <si>
    <t xml:space="preserve">    国土资源行业业务管理</t>
  </si>
  <si>
    <t xml:space="preserve">    国土资源调查</t>
  </si>
  <si>
    <t xml:space="preserve">    国土整治</t>
  </si>
  <si>
    <t xml:space="preserve">    地质灾害防治</t>
  </si>
  <si>
    <t xml:space="preserve">    土地资源储备支出</t>
  </si>
  <si>
    <t xml:space="preserve">    地质及矿产资源调查</t>
  </si>
  <si>
    <t xml:space="preserve">    地质矿产资源利用与保护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</si>
  <si>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</si>
  <si>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</si>
  <si>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</si>
  <si>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其他国土资源事务支出</t>
  </si>
  <si>
    <t xml:space="preserve">  海洋管理事务</t>
  </si>
  <si>
    <t xml:space="preserve">    海域使用管理</t>
  </si>
  <si>
    <t xml:space="preserve">    海洋环境保护与监测</t>
  </si>
  <si>
    <t xml:space="preserve">    海洋调查评价</t>
  </si>
  <si>
    <t xml:space="preserve">    海洋权益维护</t>
  </si>
  <si>
    <t xml:space="preserve">    海洋执法监察</t>
  </si>
  <si>
    <t xml:space="preserve">    海洋防灾减灾</t>
  </si>
  <si>
    <t xml:space="preserve">    海洋卫星</t>
  </si>
  <si>
    <t xml:space="preserve">    极地考察</t>
  </si>
  <si>
    <t xml:space="preserve">    海洋矿产资源勘探研究</t>
  </si>
  <si>
    <t xml:space="preserve">    海港航标维护</t>
  </si>
  <si>
    <t xml:space="preserve">    海水淡化</t>
  </si>
  <si>
    <t xml:space="preserve">    海洋工程排污费支出</t>
  </si>
  <si>
    <t xml:space="preserve">    无居民海岛使用金支出</t>
  </si>
  <si>
    <t xml:space="preserve">    海岛和海域保护</t>
  </si>
  <si>
    <t xml:space="preserve">    其他海洋管理事务支出</t>
  </si>
  <si>
    <t xml:space="preserve">  测绘事务</t>
  </si>
  <si>
    <t xml:space="preserve">    基础测绘</t>
  </si>
  <si>
    <t xml:space="preserve">    航空摄影</t>
  </si>
  <si>
    <t xml:space="preserve">    测绘工程建设</t>
  </si>
  <si>
    <t xml:space="preserve">    其他测绘事务支出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</si>
  <si>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</si>
  <si>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</si>
  <si>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</si>
  <si>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</si>
  <si>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</si>
  <si>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</si>
  <si>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</si>
  <si>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</si>
  <si>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</si>
  <si>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</si>
  <si>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气象事务</t>
  </si>
  <si>
    <t xml:space="preserve">    气象事业机构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</si>
  <si>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</si>
  <si>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</si>
  <si>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</si>
  <si>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</si>
  <si>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</si>
  <si>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</si>
  <si>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</si>
  <si>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</si>
  <si>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</si>
  <si>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</si>
  <si>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其他国土海洋气象等支出(款)</t>
  </si>
  <si>
    <t xml:space="preserve">    其他国土海洋气象等支出(项)</t>
  </si>
  <si>
    <t>住房保障支出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</si>
  <si>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</si>
  <si>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</si>
  <si>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</si>
  <si>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</si>
  <si>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</si>
  <si>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</si>
  <si>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</si>
  <si>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</si>
  <si>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</si>
  <si>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</si>
  <si>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</si>
  <si>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</si>
  <si>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</si>
  <si>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</si>
  <si>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</si>
  <si>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住房公积金管理</t>
  </si>
  <si>
    <t xml:space="preserve">    其他城乡社区住宅支出</t>
  </si>
  <si>
    <t>粮油物资储备支出</t>
  </si>
  <si>
    <t xml:space="preserve">  粮油事务</t>
  </si>
  <si>
    <t xml:space="preserve">    粮食财务与审计支出</t>
  </si>
  <si>
    <t xml:space="preserve">    粮食信息统计</t>
  </si>
  <si>
    <t xml:space="preserve">    粮食专项业务活动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</si>
  <si>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</si>
  <si>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</si>
  <si>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</si>
  <si>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</si>
  <si>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</si>
  <si>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</si>
  <si>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其他粮油事务支出</t>
  </si>
  <si>
    <t xml:space="preserve">  物资事务</t>
  </si>
  <si>
    <t xml:space="preserve">    铁路专用线</t>
  </si>
  <si>
    <t xml:space="preserve">    护库武警和民兵支出</t>
  </si>
  <si>
    <t xml:space="preserve">    物资保管与保养</t>
  </si>
  <si>
    <t xml:space="preserve">    专项贷款利息</t>
  </si>
  <si>
    <t xml:space="preserve">    物资转移</t>
  </si>
  <si>
    <t xml:space="preserve">    物资轮换</t>
  </si>
  <si>
    <t xml:space="preserve">    仓库建设</t>
  </si>
  <si>
    <t xml:space="preserve">    仓库安防</t>
  </si>
  <si>
    <t xml:space="preserve">    其他物资事务支出</t>
  </si>
  <si>
    <t xml:space="preserve">  能源储备</t>
  </si>
  <si>
    <t xml:space="preserve">    石油储备支出</t>
  </si>
  <si>
    <t xml:space="preserve">    国家留成油串换石油储备支出</t>
  </si>
  <si>
    <t xml:space="preserve">    天然铀能源储备</t>
  </si>
  <si>
    <t xml:space="preserve">    煤炭储备</t>
  </si>
  <si>
    <t xml:space="preserve">    其他能源储备</t>
  </si>
  <si>
    <t xml:space="preserve">  粮油储备</t>
  </si>
  <si>
    <t xml:space="preserve">    储备粮油补贴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</si>
  <si>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</si>
  <si>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</si>
  <si>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</si>
  <si>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</si>
  <si>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</si>
  <si>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</si>
  <si>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</si>
  <si>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</si>
  <si>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</si>
  <si>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</si>
  <si>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</si>
  <si>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</si>
  <si>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</si>
  <si>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</si>
  <si>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</si>
  <si>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其他重要商品储备支出</t>
  </si>
  <si>
    <t>灾害防治及应急管理支出</t>
  </si>
  <si>
    <t xml:space="preserve">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</si>
  <si>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</si>
  <si>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</si>
  <si>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</si>
  <si>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安全生产基础</t>
  </si>
  <si>
    <t xml:space="preserve">      应急救援</t>
  </si>
  <si>
    <t xml:space="preserve">      应急管理</t>
  </si>
  <si>
    <t xml:space="preserve">      其他应急管理支出</t>
  </si>
  <si>
    <t xml:space="preserve">  消防事务</t>
  </si>
  <si>
    <t xml:space="preserve">    消防应急救援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</si>
  <si>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</si>
  <si>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</si>
  <si>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</si>
  <si>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</si>
  <si>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</si>
  <si>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中央自然灾害生活补助</t>
  </si>
  <si>
    <t xml:space="preserve">      地方自然灾害生活补助</t>
  </si>
  <si>
    <t xml:space="preserve">      自然灾害救灾补助</t>
  </si>
  <si>
    <t xml:space="preserve">      自然灾害灾后重建补助</t>
  </si>
  <si>
    <t xml:space="preserve">      其他自然灾害生活救助支出</t>
  </si>
  <si>
    <t>预备费</t>
  </si>
  <si>
    <t>其他支出(类)</t>
  </si>
  <si>
    <t xml:space="preserve">  年初预留</t>
  </si>
  <si>
    <t xml:space="preserve">  其他支出(款)</t>
  </si>
  <si>
    <t xml:space="preserve">    其他支出(项)</t>
  </si>
  <si>
    <t>债务付息支出</t>
  </si>
  <si>
    <t xml:space="preserve">  中央政府国内债务付息支出</t>
  </si>
  <si>
    <t xml:space="preserve">  中央政府国外债务付息支出</t>
  </si>
  <si>
    <t xml:space="preserve">    中央政府境外发行主权债券付息支出</t>
  </si>
  <si>
    <t xml:space="preserve">    中央政府向外国政府借款付息支出</t>
  </si>
  <si>
    <t xml:space="preserve">    中央政府向国际组织借款付息支出</t>
  </si>
  <si>
    <t xml:space="preserve">    中央政府其他国外借款付息支出</t>
  </si>
  <si>
    <t xml:space="preserve">  地方政府一般债务付息支出</t>
  </si>
  <si>
    <t xml:space="preserve">    地方政府一般债券付息支出</t>
  </si>
  <si>
    <t xml:space="preserve">    地方政府向外国政府借款付息支出</t>
  </si>
  <si>
    <t xml:space="preserve">    地方政府向国际组织借款付息支出</t>
  </si>
  <si>
    <t xml:space="preserve">    地方政府其他一般债务付息支出</t>
  </si>
  <si>
    <t>债务发行费用支出</t>
  </si>
  <si>
    <t xml:space="preserve">  中央政府国内债务发行费用支出</t>
  </si>
  <si>
    <t xml:space="preserve">  中央政府国外债务发行费用支出</t>
  </si>
  <si>
    <t xml:space="preserve">  地方政府一般债务发行费用支出</t>
  </si>
  <si>
    <t>附表4</t>
  </si>
  <si>
    <r>
      <rPr>
        <b/>
        <sz val="12"/>
        <rFont val="宋体"/>
        <family val="3"/>
        <charset val="134"/>
      </rPr>
      <t>融水苗族自治县20</t>
    </r>
    <r>
      <rPr>
        <b/>
        <sz val="12"/>
        <rFont val="宋体"/>
        <family val="3"/>
        <charset val="134"/>
      </rPr>
      <t>20</t>
    </r>
    <r>
      <rPr>
        <b/>
        <sz val="12"/>
        <rFont val="宋体"/>
        <family val="3"/>
        <charset val="134"/>
      </rPr>
      <t>年（本级）一般公共预算税收返还和转移支付表（草案）</t>
    </r>
  </si>
  <si>
    <t>附表5-1</t>
  </si>
  <si>
    <t>融水苗族自治县（本级）2020年一般公共预算支出经济分类情况表（草案）</t>
  </si>
  <si>
    <t>单位：元</t>
  </si>
  <si>
    <t>单位代码</t>
  </si>
  <si>
    <t>单位名称        (功能分类科目名称)</t>
  </si>
  <si>
    <t>工资性支出</t>
  </si>
  <si>
    <t>社会保障缴费</t>
  </si>
  <si>
    <t>伙食费</t>
  </si>
  <si>
    <t>在职住房公积金</t>
  </si>
  <si>
    <t>提前退休住房公积金</t>
  </si>
  <si>
    <t>伙食补助费</t>
  </si>
  <si>
    <t>绩效工资</t>
  </si>
  <si>
    <t>其他工资福利支出</t>
  </si>
  <si>
    <t>类</t>
  </si>
  <si>
    <t>款</t>
  </si>
  <si>
    <t>项</t>
  </si>
  <si>
    <t>小计</t>
  </si>
  <si>
    <t>基本工资</t>
  </si>
  <si>
    <t>津贴补贴</t>
  </si>
  <si>
    <t>奖金</t>
  </si>
  <si>
    <t>养老保险</t>
  </si>
  <si>
    <t>医疗保险</t>
  </si>
  <si>
    <t>失业保险</t>
  </si>
  <si>
    <t>工伤保险</t>
  </si>
  <si>
    <t>生育保险</t>
  </si>
  <si>
    <t>大额医疗保险</t>
  </si>
  <si>
    <t>**</t>
  </si>
  <si>
    <t>201</t>
  </si>
  <si>
    <t>01</t>
  </si>
  <si>
    <t>02</t>
  </si>
  <si>
    <t>03</t>
  </si>
  <si>
    <t xml:space="preserve">  政府办公厅（室）及相关机构事务</t>
  </si>
  <si>
    <t>06</t>
  </si>
  <si>
    <t>08</t>
  </si>
  <si>
    <t>50</t>
  </si>
  <si>
    <t>04</t>
  </si>
  <si>
    <t>05</t>
  </si>
  <si>
    <t>11</t>
  </si>
  <si>
    <t>13</t>
  </si>
  <si>
    <t>26</t>
  </si>
  <si>
    <t>28</t>
  </si>
  <si>
    <t>29</t>
  </si>
  <si>
    <t>31</t>
  </si>
  <si>
    <t xml:space="preserve">  党委办公厅（室）及相关机构事务</t>
  </si>
  <si>
    <t>32</t>
  </si>
  <si>
    <t>33</t>
  </si>
  <si>
    <t>34</t>
  </si>
  <si>
    <t>36</t>
  </si>
  <si>
    <t xml:space="preserve">  其他共产党事务支出</t>
  </si>
  <si>
    <t>38</t>
  </si>
  <si>
    <t>99</t>
  </si>
  <si>
    <t xml:space="preserve">  其他一般公共服务支出</t>
  </si>
  <si>
    <t xml:space="preserve">    其他一般公共服务支出</t>
  </si>
  <si>
    <t>203</t>
  </si>
  <si>
    <t xml:space="preserve">  其他国防支出</t>
  </si>
  <si>
    <t xml:space="preserve">    其他国防支出</t>
  </si>
  <si>
    <t>204</t>
  </si>
  <si>
    <t>205</t>
  </si>
  <si>
    <t>07</t>
  </si>
  <si>
    <t>206</t>
  </si>
  <si>
    <t>207</t>
  </si>
  <si>
    <t>文化旅游体育与传媒支出</t>
  </si>
  <si>
    <t xml:space="preserve">  文化和旅游</t>
  </si>
  <si>
    <t>09</t>
  </si>
  <si>
    <t>10</t>
  </si>
  <si>
    <t xml:space="preserve">    文化和旅游交流与合作</t>
  </si>
  <si>
    <t xml:space="preserve">    其他文化和旅游支出</t>
  </si>
  <si>
    <t>208</t>
  </si>
  <si>
    <t xml:space="preserve">  退役军人管理事务</t>
  </si>
  <si>
    <t>210</t>
  </si>
  <si>
    <t>卫生健康支出</t>
  </si>
  <si>
    <t xml:space="preserve">  卫生健康管理事务</t>
  </si>
  <si>
    <t xml:space="preserve">    其他卫生健康管理事务支出</t>
  </si>
  <si>
    <t xml:space="preserve">    中医（民族）医院</t>
  </si>
  <si>
    <t>15</t>
  </si>
  <si>
    <t>211</t>
  </si>
  <si>
    <t>212</t>
  </si>
  <si>
    <t xml:space="preserve">  城乡社区环境卫生</t>
  </si>
  <si>
    <t xml:space="preserve">    城乡社区环境卫生</t>
  </si>
  <si>
    <t xml:space="preserve">  建设市场管理与监督</t>
  </si>
  <si>
    <t xml:space="preserve">    建设市场管理与监督</t>
  </si>
  <si>
    <t xml:space="preserve">  其他城乡社区支出</t>
  </si>
  <si>
    <t>213</t>
  </si>
  <si>
    <t>52</t>
  </si>
  <si>
    <t xml:space="preserve">  林业和草原</t>
  </si>
  <si>
    <t xml:space="preserve">    事业机构</t>
  </si>
  <si>
    <t>17</t>
  </si>
  <si>
    <t>214</t>
  </si>
  <si>
    <t>12</t>
  </si>
  <si>
    <t>215</t>
  </si>
  <si>
    <t>216</t>
  </si>
  <si>
    <t>220</t>
  </si>
  <si>
    <t>自然资源海洋气象等支出</t>
  </si>
  <si>
    <t xml:space="preserve">  自然资源事务</t>
  </si>
  <si>
    <t>221</t>
  </si>
  <si>
    <t>222</t>
  </si>
  <si>
    <t>224</t>
  </si>
  <si>
    <t>101</t>
  </si>
  <si>
    <t>融水县党委</t>
  </si>
  <si>
    <t xml:space="preserve">  101001</t>
  </si>
  <si>
    <t xml:space="preserve">  融水县党委办</t>
  </si>
  <si>
    <t xml:space="preserve">          </t>
  </si>
  <si>
    <t xml:space="preserve">  101002</t>
  </si>
  <si>
    <t xml:space="preserve">  融水县组织部</t>
  </si>
  <si>
    <t xml:space="preserve">  101003</t>
  </si>
  <si>
    <t xml:space="preserve">  融水县宣传部</t>
  </si>
  <si>
    <t xml:space="preserve">  101004</t>
  </si>
  <si>
    <t xml:space="preserve">  融水县统战部</t>
  </si>
  <si>
    <t xml:space="preserve">  101005</t>
  </si>
  <si>
    <t xml:space="preserve">  融水县政法委</t>
  </si>
  <si>
    <t xml:space="preserve">  101007</t>
  </si>
  <si>
    <t xml:space="preserve">  融水县县直工委</t>
  </si>
  <si>
    <t>102</t>
  </si>
  <si>
    <t>融水县人民政府</t>
  </si>
  <si>
    <t xml:space="preserve">  102001</t>
  </si>
  <si>
    <t xml:space="preserve">  融水县人民政府办公室</t>
  </si>
  <si>
    <t xml:space="preserve">  102002</t>
  </si>
  <si>
    <t xml:space="preserve">  融水县行政审批局</t>
  </si>
  <si>
    <t xml:space="preserve">  102004</t>
  </si>
  <si>
    <t xml:space="preserve">  融水县机关后勤服务中心</t>
  </si>
  <si>
    <t>103</t>
  </si>
  <si>
    <t>融水县人大常委会</t>
  </si>
  <si>
    <t xml:space="preserve">  103001</t>
  </si>
  <si>
    <t xml:space="preserve">  融水县人大常委会办公室</t>
  </si>
  <si>
    <t>104</t>
  </si>
  <si>
    <t>融水县政协</t>
  </si>
  <si>
    <t xml:space="preserve">  104001</t>
  </si>
  <si>
    <t xml:space="preserve">  融水县政协办公室</t>
  </si>
  <si>
    <t>106</t>
  </si>
  <si>
    <t>融水县委编制办</t>
  </si>
  <si>
    <t xml:space="preserve">  106001</t>
  </si>
  <si>
    <t xml:space="preserve">  融水县委编制办</t>
  </si>
  <si>
    <t>107</t>
  </si>
  <si>
    <t>融水县信访局</t>
  </si>
  <si>
    <t xml:space="preserve">  107001</t>
  </si>
  <si>
    <t xml:space="preserve">  融水县信访局</t>
  </si>
  <si>
    <t>108</t>
  </si>
  <si>
    <t>融水县发展和改革局</t>
  </si>
  <si>
    <t xml:space="preserve">  108001</t>
  </si>
  <si>
    <t xml:space="preserve">  融水县发展和改革局</t>
  </si>
  <si>
    <t>110</t>
  </si>
  <si>
    <t>融水县统计局</t>
  </si>
  <si>
    <t xml:space="preserve">  110001</t>
  </si>
  <si>
    <t xml:space="preserve">  融水县统计局行政</t>
  </si>
  <si>
    <t>111</t>
  </si>
  <si>
    <t>融水县财政局</t>
  </si>
  <si>
    <t xml:space="preserve">  111001</t>
  </si>
  <si>
    <t xml:space="preserve">  融水县财政局行政</t>
  </si>
  <si>
    <t xml:space="preserve">  111002</t>
  </si>
  <si>
    <t xml:space="preserve">  融水县财政局事业</t>
  </si>
  <si>
    <t>112</t>
  </si>
  <si>
    <t>融水县审计局</t>
  </si>
  <si>
    <t xml:space="preserve">  112001</t>
  </si>
  <si>
    <t xml:space="preserve">  融水县审计局</t>
  </si>
  <si>
    <t>113</t>
  </si>
  <si>
    <t>融水县纪委</t>
  </si>
  <si>
    <t xml:space="preserve">  113001</t>
  </si>
  <si>
    <t xml:space="preserve">  融水县纪委</t>
  </si>
  <si>
    <t>114</t>
  </si>
  <si>
    <t>融水县投资促进局</t>
  </si>
  <si>
    <t xml:space="preserve">  114001</t>
  </si>
  <si>
    <t xml:space="preserve">  融水县投资促进局</t>
  </si>
  <si>
    <t>115</t>
  </si>
  <si>
    <t>融水县自然资源和规划局</t>
  </si>
  <si>
    <t xml:space="preserve">  115001</t>
  </si>
  <si>
    <t xml:space="preserve">  融水县自然资源和规划局</t>
  </si>
  <si>
    <t xml:space="preserve">  115002</t>
  </si>
  <si>
    <t xml:space="preserve">  融水县国土执法大队</t>
  </si>
  <si>
    <t xml:space="preserve">  115003</t>
  </si>
  <si>
    <t xml:space="preserve">  融水县土地整理中心</t>
  </si>
  <si>
    <t xml:space="preserve">  115004</t>
  </si>
  <si>
    <t xml:space="preserve">  融水县土地交易储备中心</t>
  </si>
  <si>
    <t xml:space="preserve">  115007</t>
  </si>
  <si>
    <t xml:space="preserve">  融水县不动产登记中心</t>
  </si>
  <si>
    <t>117</t>
  </si>
  <si>
    <t>融水县工商联</t>
  </si>
  <si>
    <t xml:space="preserve">  117001</t>
  </si>
  <si>
    <t xml:space="preserve">  融水县工商联</t>
  </si>
  <si>
    <t>118</t>
  </si>
  <si>
    <t>融水县总工会</t>
  </si>
  <si>
    <t xml:space="preserve">  118001</t>
  </si>
  <si>
    <t xml:space="preserve">  融水县总工会</t>
  </si>
  <si>
    <t>119</t>
  </si>
  <si>
    <t>融水县妇联</t>
  </si>
  <si>
    <t xml:space="preserve">  119001</t>
  </si>
  <si>
    <t xml:space="preserve">  融水县妇联</t>
  </si>
  <si>
    <t>120</t>
  </si>
  <si>
    <t>融水县团委</t>
  </si>
  <si>
    <t xml:space="preserve">  120001</t>
  </si>
  <si>
    <t xml:space="preserve">  融水县团委</t>
  </si>
  <si>
    <t>121</t>
  </si>
  <si>
    <t>中国人民解放军融水人武部</t>
  </si>
  <si>
    <t xml:space="preserve">  121001</t>
  </si>
  <si>
    <t xml:space="preserve">  中国人民解放军融水人武部</t>
  </si>
  <si>
    <t>124</t>
  </si>
  <si>
    <t>融水县公安局</t>
  </si>
  <si>
    <t xml:space="preserve">  124001</t>
  </si>
  <si>
    <t xml:space="preserve">  融水县公安局</t>
  </si>
  <si>
    <t xml:space="preserve">  124002</t>
  </si>
  <si>
    <t xml:space="preserve">  融水县公安局交通管理大队</t>
  </si>
  <si>
    <t>127</t>
  </si>
  <si>
    <t>融水县司法局</t>
  </si>
  <si>
    <t xml:space="preserve">  127001</t>
  </si>
  <si>
    <t xml:space="preserve">  融水县司法局</t>
  </si>
  <si>
    <t>128</t>
  </si>
  <si>
    <t>融水县交通运输局</t>
  </si>
  <si>
    <t xml:space="preserve">  128001</t>
  </si>
  <si>
    <t xml:space="preserve">  融水县交通运输局</t>
  </si>
  <si>
    <t xml:space="preserve">  128002</t>
  </si>
  <si>
    <t xml:space="preserve">  融水县道路运输管理所</t>
  </si>
  <si>
    <t xml:space="preserve">  128003</t>
  </si>
  <si>
    <t xml:space="preserve">  融水县地方公路管理所</t>
  </si>
  <si>
    <t xml:space="preserve">  128005</t>
  </si>
  <si>
    <t xml:space="preserve">  融水县港航管理所</t>
  </si>
  <si>
    <t xml:space="preserve">  128006</t>
  </si>
  <si>
    <t xml:space="preserve">  融水县交通综合执法大队</t>
  </si>
  <si>
    <t>129</t>
  </si>
  <si>
    <t>融水县科技工贸和信息化局</t>
  </si>
  <si>
    <t xml:space="preserve">  129001</t>
  </si>
  <si>
    <t xml:space="preserve">  融水县科技工贸和信息化局</t>
  </si>
  <si>
    <t>131</t>
  </si>
  <si>
    <t>融水县储备粮管理公司</t>
  </si>
  <si>
    <t xml:space="preserve">  131002</t>
  </si>
  <si>
    <t xml:space="preserve">  融水县储备粮管理公司</t>
  </si>
  <si>
    <t>132</t>
  </si>
  <si>
    <t>融水县供销社</t>
  </si>
  <si>
    <t xml:space="preserve">  132001</t>
  </si>
  <si>
    <t xml:space="preserve">  融水县供销社</t>
  </si>
  <si>
    <t>133</t>
  </si>
  <si>
    <t>融水县应急管理局</t>
  </si>
  <si>
    <t xml:space="preserve">  133001</t>
  </si>
  <si>
    <t xml:space="preserve">  融水县应急管理局</t>
  </si>
  <si>
    <t>134</t>
  </si>
  <si>
    <t>融水县工业集中区管理委员会办公室</t>
  </si>
  <si>
    <t xml:space="preserve">  134001</t>
  </si>
  <si>
    <t xml:space="preserve">  融水县工业集中区管理委员会办公室</t>
  </si>
  <si>
    <t>136</t>
  </si>
  <si>
    <t>融水县市场监督管理局</t>
  </si>
  <si>
    <t xml:space="preserve">  136001</t>
  </si>
  <si>
    <t xml:space="preserve">  融水县市场监督管理局</t>
  </si>
  <si>
    <t xml:space="preserve">  136002</t>
  </si>
  <si>
    <t xml:space="preserve">  融水县公共检验检测中心</t>
  </si>
  <si>
    <t>138</t>
  </si>
  <si>
    <t>融水县征地拆迁和房屋征收补偿服务中心</t>
  </si>
  <si>
    <t xml:space="preserve">  138001</t>
  </si>
  <si>
    <t xml:space="preserve">  融水县征地拆迁和房屋征收补偿服务中心</t>
  </si>
  <si>
    <t>融水县教育</t>
  </si>
  <si>
    <t xml:space="preserve">  201001</t>
  </si>
  <si>
    <t xml:space="preserve">  融水县教育局</t>
  </si>
  <si>
    <t xml:space="preserve">  201002</t>
  </si>
  <si>
    <t xml:space="preserve">  融水县教研室</t>
  </si>
  <si>
    <t xml:space="preserve">  201003</t>
  </si>
  <si>
    <t xml:space="preserve">  融水县青少年活动中心</t>
  </si>
  <si>
    <t xml:space="preserve">  201004</t>
  </si>
  <si>
    <t xml:space="preserve">  融水县中学</t>
  </si>
  <si>
    <t xml:space="preserve">  201005</t>
  </si>
  <si>
    <t xml:space="preserve">  融水县民族高级中学</t>
  </si>
  <si>
    <t xml:space="preserve">  201006</t>
  </si>
  <si>
    <t xml:space="preserve">  融水县民族职教中心</t>
  </si>
  <si>
    <t xml:space="preserve">  201007</t>
  </si>
  <si>
    <t xml:space="preserve">  融水县县委党校</t>
  </si>
  <si>
    <t xml:space="preserve">  201008</t>
  </si>
  <si>
    <t xml:space="preserve">  融水县教育核算中心</t>
  </si>
  <si>
    <t xml:space="preserve">  201009001</t>
  </si>
  <si>
    <t xml:space="preserve">  融水县民族中学</t>
  </si>
  <si>
    <t xml:space="preserve">             </t>
  </si>
  <si>
    <t xml:space="preserve">  201009002</t>
  </si>
  <si>
    <t xml:space="preserve">  融水县保桓中学</t>
  </si>
  <si>
    <t xml:space="preserve">  201009003</t>
  </si>
  <si>
    <t xml:space="preserve">  融水县实验中学</t>
  </si>
  <si>
    <t xml:space="preserve">  201009004</t>
  </si>
  <si>
    <t xml:space="preserve">  融水县融水镇中学</t>
  </si>
  <si>
    <t xml:space="preserve">  201009005</t>
  </si>
  <si>
    <t xml:space="preserve">  融水县融水镇中心校</t>
  </si>
  <si>
    <t xml:space="preserve">  201009006</t>
  </si>
  <si>
    <t xml:space="preserve">  融水县第一小学</t>
  </si>
  <si>
    <t xml:space="preserve">  201009007</t>
  </si>
  <si>
    <t xml:space="preserve">  融水县第三小学</t>
  </si>
  <si>
    <t xml:space="preserve">  201009008</t>
  </si>
  <si>
    <t xml:space="preserve">  融水县和睦镇初级中学</t>
  </si>
  <si>
    <t xml:space="preserve">  201009009</t>
  </si>
  <si>
    <t xml:space="preserve">  融水县和睦镇小学</t>
  </si>
  <si>
    <t xml:space="preserve">  201009011</t>
  </si>
  <si>
    <t xml:space="preserve">  融水县三防镇小学</t>
  </si>
  <si>
    <t xml:space="preserve">  201009013</t>
  </si>
  <si>
    <t xml:space="preserve">  融水县怀宝镇小学</t>
  </si>
  <si>
    <t xml:space="preserve">  201009014</t>
  </si>
  <si>
    <t xml:space="preserve">  融水县永乐镇初级中学</t>
  </si>
  <si>
    <t xml:space="preserve">  201009015</t>
  </si>
  <si>
    <t xml:space="preserve">  融水县永乐镇小学</t>
  </si>
  <si>
    <t xml:space="preserve">  201009017</t>
  </si>
  <si>
    <t xml:space="preserve">  融水县四荣乡小学</t>
  </si>
  <si>
    <t xml:space="preserve">  201009019</t>
  </si>
  <si>
    <t xml:space="preserve">  融水县香粉乡小学</t>
  </si>
  <si>
    <t xml:space="preserve">  201009020</t>
  </si>
  <si>
    <t xml:space="preserve">  融水县安太乡初级中学</t>
  </si>
  <si>
    <t xml:space="preserve">  201009021</t>
  </si>
  <si>
    <t xml:space="preserve">  融水县安太乡小学</t>
  </si>
  <si>
    <t xml:space="preserve">  201009023</t>
  </si>
  <si>
    <t xml:space="preserve">  融水县洞头镇小学</t>
  </si>
  <si>
    <t xml:space="preserve">  201009025</t>
  </si>
  <si>
    <t xml:space="preserve">  融水县汪洞乡小学</t>
  </si>
  <si>
    <t xml:space="preserve">  201009027</t>
  </si>
  <si>
    <t xml:space="preserve">  融水县同练乡小学</t>
  </si>
  <si>
    <t xml:space="preserve">  201009029</t>
  </si>
  <si>
    <t xml:space="preserve">  融水县滚贝乡小学</t>
  </si>
  <si>
    <t xml:space="preserve">  201009030</t>
  </si>
  <si>
    <t xml:space="preserve">  融水县杆洞乡初级中学</t>
  </si>
  <si>
    <t xml:space="preserve">  201009031</t>
  </si>
  <si>
    <t xml:space="preserve">  融水县杆洞乡小学</t>
  </si>
  <si>
    <t xml:space="preserve">  201009033</t>
  </si>
  <si>
    <t xml:space="preserve">  融水县安陲乡小学</t>
  </si>
  <si>
    <t xml:space="preserve">  201009035</t>
  </si>
  <si>
    <t xml:space="preserve">  融水县大浪镇小学</t>
  </si>
  <si>
    <t xml:space="preserve">  201009036</t>
  </si>
  <si>
    <t xml:space="preserve">  融水县白云乡初级中学</t>
  </si>
  <si>
    <t xml:space="preserve">  201009037</t>
  </si>
  <si>
    <t xml:space="preserve">  融水县白云乡小学</t>
  </si>
  <si>
    <t xml:space="preserve">  201009039</t>
  </si>
  <si>
    <t xml:space="preserve">  融水县红水乡小学</t>
  </si>
  <si>
    <t xml:space="preserve">  201009040</t>
  </si>
  <si>
    <t xml:space="preserve">  融水县拱洞乡初级中学</t>
  </si>
  <si>
    <t xml:space="preserve">  201009041</t>
  </si>
  <si>
    <t xml:space="preserve">  融水县拱洞乡小学</t>
  </si>
  <si>
    <t xml:space="preserve">  201009043</t>
  </si>
  <si>
    <t xml:space="preserve">  融水县大年乡小学</t>
  </si>
  <si>
    <t xml:space="preserve">  201009045</t>
  </si>
  <si>
    <t xml:space="preserve">  融水县良寨乡小学</t>
  </si>
  <si>
    <t xml:space="preserve">  201009046</t>
  </si>
  <si>
    <t xml:space="preserve">  融水县特殊教育学校</t>
  </si>
  <si>
    <t xml:space="preserve">  201009047</t>
  </si>
  <si>
    <t xml:space="preserve">  融水县民族小学</t>
  </si>
  <si>
    <t xml:space="preserve">  201009048</t>
  </si>
  <si>
    <t xml:space="preserve">  融水县中心幼儿园</t>
  </si>
  <si>
    <t xml:space="preserve">  201009049</t>
  </si>
  <si>
    <t xml:space="preserve">  融水县第二幼儿园</t>
  </si>
  <si>
    <t xml:space="preserve">  201009050</t>
  </si>
  <si>
    <t xml:space="preserve">  融水县一幼</t>
  </si>
  <si>
    <t xml:space="preserve">  201009051</t>
  </si>
  <si>
    <t xml:space="preserve">  融水县思源学校</t>
  </si>
  <si>
    <t xml:space="preserve">  201009052</t>
  </si>
  <si>
    <t xml:space="preserve">  融水县丹江中学</t>
  </si>
  <si>
    <t xml:space="preserve">  201010</t>
  </si>
  <si>
    <t xml:space="preserve">  融水县学生资助管理中心</t>
  </si>
  <si>
    <t xml:space="preserve">  201011</t>
  </si>
  <si>
    <t xml:space="preserve">  融水县民族卫校</t>
  </si>
  <si>
    <t>融水县党史县志办公室</t>
  </si>
  <si>
    <t xml:space="preserve">  203001</t>
  </si>
  <si>
    <t xml:space="preserve">  融水县党史县志办公室</t>
  </si>
  <si>
    <t>融水县科学技术协会</t>
  </si>
  <si>
    <t xml:space="preserve">  204001</t>
  </si>
  <si>
    <t xml:space="preserve">  融水县科学技术协会</t>
  </si>
  <si>
    <t>融水县文化体育广电和旅游局</t>
  </si>
  <si>
    <t xml:space="preserve">  205001</t>
  </si>
  <si>
    <t xml:space="preserve">  融水县文化体育广电和旅游局</t>
  </si>
  <si>
    <t xml:space="preserve">  205002</t>
  </si>
  <si>
    <t xml:space="preserve">  融水县图书馆</t>
  </si>
  <si>
    <t xml:space="preserve">  205003</t>
  </si>
  <si>
    <t xml:space="preserve">  融水县文工团</t>
  </si>
  <si>
    <t xml:space="preserve">  205004</t>
  </si>
  <si>
    <t xml:space="preserve">  融水县文化馆</t>
  </si>
  <si>
    <t xml:space="preserve">  205005</t>
  </si>
  <si>
    <t xml:space="preserve">  融水县文学艺术界联合会</t>
  </si>
  <si>
    <t xml:space="preserve">  205006</t>
  </si>
  <si>
    <t xml:space="preserve">  融水县博物馆</t>
  </si>
  <si>
    <t xml:space="preserve">  205007</t>
  </si>
  <si>
    <t xml:space="preserve">  融水县业余体校</t>
  </si>
  <si>
    <t>融水县档案馆</t>
  </si>
  <si>
    <t xml:space="preserve">  208001</t>
  </si>
  <si>
    <t xml:space="preserve">  融水县档案馆</t>
  </si>
  <si>
    <t>301</t>
  </si>
  <si>
    <t>融水生态环境局</t>
  </si>
  <si>
    <t xml:space="preserve">  301001</t>
  </si>
  <si>
    <t xml:space="preserve">  融水生态环境局</t>
  </si>
  <si>
    <t>302</t>
  </si>
  <si>
    <t>融水县建设系统</t>
  </si>
  <si>
    <t xml:space="preserve">  302001</t>
  </si>
  <si>
    <t xml:space="preserve">  融水县住房和城乡建设局</t>
  </si>
  <si>
    <t xml:space="preserve">  302002</t>
  </si>
  <si>
    <t xml:space="preserve">  融水县城建办</t>
  </si>
  <si>
    <t xml:space="preserve">  302003</t>
  </si>
  <si>
    <t xml:space="preserve">  融水县建设工程质量安全监督站</t>
  </si>
  <si>
    <t xml:space="preserve">  302004</t>
  </si>
  <si>
    <t xml:space="preserve">  融水县房地产管理所</t>
  </si>
  <si>
    <t xml:space="preserve">  302005</t>
  </si>
  <si>
    <t xml:space="preserve">  融水县人防指挥信息保障中心</t>
  </si>
  <si>
    <t xml:space="preserve">  302008</t>
  </si>
  <si>
    <t xml:space="preserve">  融水县房改办</t>
  </si>
  <si>
    <t xml:space="preserve">  302009</t>
  </si>
  <si>
    <t xml:space="preserve">  融水县市场服务中心</t>
  </si>
  <si>
    <t>303</t>
  </si>
  <si>
    <t>融水县城市管理行政执法局</t>
  </si>
  <si>
    <t xml:space="preserve">  303001</t>
  </si>
  <si>
    <t xml:space="preserve">  融水县城市管理行政执法局</t>
  </si>
  <si>
    <t xml:space="preserve">  303002</t>
  </si>
  <si>
    <t xml:space="preserve">  融水县环卫站</t>
  </si>
  <si>
    <t xml:space="preserve">  303003</t>
  </si>
  <si>
    <t xml:space="preserve">  融水县园林路灯管理所</t>
  </si>
  <si>
    <t>401</t>
  </si>
  <si>
    <t>融水县人力资源和社会保障局</t>
  </si>
  <si>
    <t xml:space="preserve">  401001</t>
  </si>
  <si>
    <t xml:space="preserve">  融水县人力资源和社会保障局</t>
  </si>
  <si>
    <t xml:space="preserve">  401002</t>
  </si>
  <si>
    <t xml:space="preserve">  融水县社会保险事业局</t>
  </si>
  <si>
    <t xml:space="preserve">  401004</t>
  </si>
  <si>
    <t xml:space="preserve">  融水县就业服务中心</t>
  </si>
  <si>
    <t>402</t>
  </si>
  <si>
    <t>融水县民政局</t>
  </si>
  <si>
    <t xml:space="preserve">  402001</t>
  </si>
  <si>
    <t xml:space="preserve">  融水县民政局</t>
  </si>
  <si>
    <t xml:space="preserve">  402002</t>
  </si>
  <si>
    <t xml:space="preserve">  融水县福利院</t>
  </si>
  <si>
    <t>404</t>
  </si>
  <si>
    <t>融水县残疾人联合会</t>
  </si>
  <si>
    <t xml:space="preserve">  404001</t>
  </si>
  <si>
    <t xml:space="preserve">  融水县残疾人联合会</t>
  </si>
  <si>
    <t>405</t>
  </si>
  <si>
    <t>融水苗族自治县卫生健康局</t>
  </si>
  <si>
    <t xml:space="preserve">  405001001</t>
  </si>
  <si>
    <t xml:space="preserve">  融水县卫计局行政</t>
  </si>
  <si>
    <t xml:space="preserve">  405001002</t>
  </si>
  <si>
    <t xml:space="preserve">  融水县卫计局事业</t>
  </si>
  <si>
    <t xml:space="preserve">  405003</t>
  </si>
  <si>
    <t xml:space="preserve">  融水县人民医院</t>
  </si>
  <si>
    <t xml:space="preserve">  405004</t>
  </si>
  <si>
    <t xml:space="preserve">  融水县中医院</t>
  </si>
  <si>
    <t xml:space="preserve">  405005</t>
  </si>
  <si>
    <t xml:space="preserve">  融水县疾病预防控制中心</t>
  </si>
  <si>
    <t xml:space="preserve">  405006</t>
  </si>
  <si>
    <t xml:space="preserve">  融水县卫生监督所</t>
  </si>
  <si>
    <t xml:space="preserve">  405008</t>
  </si>
  <si>
    <t xml:space="preserve">  融水县妇幼保健院</t>
  </si>
  <si>
    <t xml:space="preserve">  405009001</t>
  </si>
  <si>
    <t xml:space="preserve">  融水县融水镇卫生院</t>
  </si>
  <si>
    <t xml:space="preserve">  405009002</t>
  </si>
  <si>
    <t xml:space="preserve">  融水县和睦镇卫生院</t>
  </si>
  <si>
    <t xml:space="preserve">  405009003</t>
  </si>
  <si>
    <t xml:space="preserve">  融水县三防镇卫生院</t>
  </si>
  <si>
    <t xml:space="preserve">  405009004</t>
  </si>
  <si>
    <t xml:space="preserve">  融水县怀宝镇卫生院</t>
  </si>
  <si>
    <t xml:space="preserve">  405009005</t>
  </si>
  <si>
    <t xml:space="preserve">  融水县永乐镇卫生院</t>
  </si>
  <si>
    <t xml:space="preserve">  405009006</t>
  </si>
  <si>
    <t xml:space="preserve">  融水县四荣乡卫生院</t>
  </si>
  <si>
    <t xml:space="preserve">  405009007</t>
  </si>
  <si>
    <t xml:space="preserve">  融水县香粉乡卫生院</t>
  </si>
  <si>
    <t xml:space="preserve">  405009008</t>
  </si>
  <si>
    <t xml:space="preserve">  融水县安太乡卫生院</t>
  </si>
  <si>
    <t xml:space="preserve">  405009009</t>
  </si>
  <si>
    <t xml:space="preserve">  融水县洞头镇卫生院</t>
  </si>
  <si>
    <t xml:space="preserve">  405009010</t>
  </si>
  <si>
    <t xml:space="preserve">  融水县汪洞乡卫生院</t>
  </si>
  <si>
    <t xml:space="preserve">  405009011</t>
  </si>
  <si>
    <t xml:space="preserve">  融水县同练乡卫生院</t>
  </si>
  <si>
    <t xml:space="preserve">  405009012</t>
  </si>
  <si>
    <t xml:space="preserve">  融水县滚贝乡卫生院</t>
  </si>
  <si>
    <t xml:space="preserve">  405009013</t>
  </si>
  <si>
    <t xml:space="preserve">  融水县杆洞乡卫生院</t>
  </si>
  <si>
    <t xml:space="preserve">  405009014</t>
  </si>
  <si>
    <t xml:space="preserve">  融水县安陲乡卫生院</t>
  </si>
  <si>
    <t xml:space="preserve">  405009015</t>
  </si>
  <si>
    <t xml:space="preserve">  融水县大浪镇卫生院</t>
  </si>
  <si>
    <t xml:space="preserve">  405009016</t>
  </si>
  <si>
    <t xml:space="preserve">  融水县白云乡卫生院</t>
  </si>
  <si>
    <t xml:space="preserve">  405009017</t>
  </si>
  <si>
    <t xml:space="preserve">  融水县红水乡卫生院</t>
  </si>
  <si>
    <t xml:space="preserve">  405009018</t>
  </si>
  <si>
    <t xml:space="preserve">  融水县拱洞乡卫生院</t>
  </si>
  <si>
    <t xml:space="preserve">  405009019</t>
  </si>
  <si>
    <t xml:space="preserve">  融水县大年乡卫生院</t>
  </si>
  <si>
    <t xml:space="preserve">  405009020</t>
  </si>
  <si>
    <t xml:space="preserve">  融水县良寨乡卫生院</t>
  </si>
  <si>
    <t xml:space="preserve">  405010</t>
  </si>
  <si>
    <t xml:space="preserve">  融水县医疗急救指挥中心</t>
  </si>
  <si>
    <t xml:space="preserve">  405011</t>
  </si>
  <si>
    <t xml:space="preserve">  融水县计生服务站</t>
  </si>
  <si>
    <t>406</t>
  </si>
  <si>
    <t>融水县退役军人事务局</t>
  </si>
  <si>
    <t xml:space="preserve">  406001</t>
  </si>
  <si>
    <t xml:space="preserve">  融水县退役军人事务局</t>
  </si>
  <si>
    <t>407</t>
  </si>
  <si>
    <t>融水县医疗保障局</t>
  </si>
  <si>
    <t xml:space="preserve">  407001</t>
  </si>
  <si>
    <t xml:space="preserve">  融水县医疗保障局</t>
  </si>
  <si>
    <t>501</t>
  </si>
  <si>
    <t>融水县农业农村局</t>
  </si>
  <si>
    <t xml:space="preserve">  501001001</t>
  </si>
  <si>
    <t xml:space="preserve">  融水县农业局行政</t>
  </si>
  <si>
    <t xml:space="preserve">  501001002</t>
  </si>
  <si>
    <t xml:space="preserve">  融水县农业局事业</t>
  </si>
  <si>
    <t xml:space="preserve">  501007</t>
  </si>
  <si>
    <t xml:space="preserve">  融水县农机化服务中心</t>
  </si>
  <si>
    <t xml:space="preserve">  501009</t>
  </si>
  <si>
    <t xml:space="preserve">  融水县乡镇水产畜牧兽医站</t>
  </si>
  <si>
    <t xml:space="preserve">  501010</t>
  </si>
  <si>
    <t xml:space="preserve">  融水县乡镇农业技术推广站</t>
  </si>
  <si>
    <t>502</t>
  </si>
  <si>
    <t>融水县林业</t>
  </si>
  <si>
    <t xml:space="preserve">  502001001</t>
  </si>
  <si>
    <t xml:space="preserve">  融水县林业局行政</t>
  </si>
  <si>
    <t xml:space="preserve">  502001002</t>
  </si>
  <si>
    <t xml:space="preserve">  融水县林业局事业</t>
  </si>
  <si>
    <t xml:space="preserve">  502003</t>
  </si>
  <si>
    <t xml:space="preserve">  融水县森林公安</t>
  </si>
  <si>
    <t xml:space="preserve">  502004</t>
  </si>
  <si>
    <t xml:space="preserve">  融水县国营贝江河林场</t>
  </si>
  <si>
    <t xml:space="preserve">  502005</t>
  </si>
  <si>
    <t xml:space="preserve">  融水县国营怀宝林场</t>
  </si>
  <si>
    <t>503</t>
  </si>
  <si>
    <t>融水县水利局</t>
  </si>
  <si>
    <t xml:space="preserve">  503001</t>
  </si>
  <si>
    <t xml:space="preserve">  融水县水利局行政</t>
  </si>
  <si>
    <t xml:space="preserve">  503002</t>
  </si>
  <si>
    <t xml:space="preserve">  融水县水利局事业</t>
  </si>
  <si>
    <t>504</t>
  </si>
  <si>
    <t>融水县扶贫开发办公室</t>
  </si>
  <si>
    <t xml:space="preserve">  504001</t>
  </si>
  <si>
    <t xml:space="preserve">  融水县扶贫开发办公室</t>
  </si>
  <si>
    <t>505</t>
  </si>
  <si>
    <t>融水县气象局</t>
  </si>
  <si>
    <t xml:space="preserve">  505001</t>
  </si>
  <si>
    <t xml:space="preserve">  融水县气象局</t>
  </si>
  <si>
    <t>801</t>
  </si>
  <si>
    <t>融水镇</t>
  </si>
  <si>
    <t xml:space="preserve">  801001</t>
  </si>
  <si>
    <t xml:space="preserve">  融水镇人民政府</t>
  </si>
  <si>
    <t xml:space="preserve">  801002</t>
  </si>
  <si>
    <t xml:space="preserve">  融水镇财政所</t>
  </si>
  <si>
    <t xml:space="preserve">  801003</t>
  </si>
  <si>
    <t xml:space="preserve">  融水镇人口和计划生育服务站</t>
  </si>
  <si>
    <t xml:space="preserve">  801005</t>
  </si>
  <si>
    <t xml:space="preserve">  融水镇文化体育和广播电视站</t>
  </si>
  <si>
    <t xml:space="preserve">  801006</t>
  </si>
  <si>
    <t xml:space="preserve">  融水镇公共就业保障事务所</t>
  </si>
  <si>
    <t xml:space="preserve">  801007</t>
  </si>
  <si>
    <t xml:space="preserve">  融水镇水利和农业机械化管理站</t>
  </si>
  <si>
    <t xml:space="preserve">  801012</t>
  </si>
  <si>
    <t xml:space="preserve">  融水镇人大</t>
  </si>
  <si>
    <t xml:space="preserve">  801013</t>
  </si>
  <si>
    <t xml:space="preserve">  融水镇党委</t>
  </si>
  <si>
    <t xml:space="preserve">  801014</t>
  </si>
  <si>
    <t xml:space="preserve">  融水镇群众团体</t>
  </si>
  <si>
    <t xml:space="preserve">  801016</t>
  </si>
  <si>
    <t xml:space="preserve">  融水镇国土规建环保安监防火站</t>
  </si>
  <si>
    <t>802</t>
  </si>
  <si>
    <t>和睦镇</t>
  </si>
  <si>
    <t xml:space="preserve">  802001</t>
  </si>
  <si>
    <t xml:space="preserve">  和睦镇人民政府</t>
  </si>
  <si>
    <t xml:space="preserve">  802002</t>
  </si>
  <si>
    <t xml:space="preserve">  和睦镇财政所</t>
  </si>
  <si>
    <t xml:space="preserve">  802003</t>
  </si>
  <si>
    <t xml:space="preserve">  和睦镇人口和计划生育服务站</t>
  </si>
  <si>
    <t xml:space="preserve">  802005</t>
  </si>
  <si>
    <t xml:space="preserve">  和睦镇文化体育和广播电视站</t>
  </si>
  <si>
    <t xml:space="preserve">  802006</t>
  </si>
  <si>
    <t xml:space="preserve">  和睦镇公共就业保障事务所</t>
  </si>
  <si>
    <t xml:space="preserve">  802007</t>
  </si>
  <si>
    <t xml:space="preserve">  和睦镇水利和农业机械化管理站</t>
  </si>
  <si>
    <t xml:space="preserve">  802012</t>
  </si>
  <si>
    <t xml:space="preserve">  和睦镇人大</t>
  </si>
  <si>
    <t xml:space="preserve">  802013</t>
  </si>
  <si>
    <t xml:space="preserve">  和睦镇党委</t>
  </si>
  <si>
    <t xml:space="preserve">  802014</t>
  </si>
  <si>
    <t xml:space="preserve">  和睦镇群众团体</t>
  </si>
  <si>
    <t xml:space="preserve">  802016</t>
  </si>
  <si>
    <t xml:space="preserve">  和睦镇国土规建环保安监防火站</t>
  </si>
  <si>
    <t>803</t>
  </si>
  <si>
    <t>三防镇</t>
  </si>
  <si>
    <t xml:space="preserve">  803001</t>
  </si>
  <si>
    <t xml:space="preserve">  三防镇人民政府</t>
  </si>
  <si>
    <t xml:space="preserve">  803002</t>
  </si>
  <si>
    <t xml:space="preserve">  三防镇财政所</t>
  </si>
  <si>
    <t xml:space="preserve">  803003</t>
  </si>
  <si>
    <t xml:space="preserve">  三防镇人口和计划生育服务站</t>
  </si>
  <si>
    <t xml:space="preserve">  803005</t>
  </si>
  <si>
    <t xml:space="preserve">  三防镇文化体育和广播电视站</t>
  </si>
  <si>
    <t xml:space="preserve">  803006</t>
  </si>
  <si>
    <t xml:space="preserve">  三防镇公共就业保障事务所</t>
  </si>
  <si>
    <t xml:space="preserve">  803007</t>
  </si>
  <si>
    <t xml:space="preserve">  三防镇水利和农业机械化管理站</t>
  </si>
  <si>
    <t xml:space="preserve">  803012</t>
  </si>
  <si>
    <t xml:space="preserve">  三防镇人大</t>
  </si>
  <si>
    <t xml:space="preserve">  803013</t>
  </si>
  <si>
    <t xml:space="preserve">  三防镇党委</t>
  </si>
  <si>
    <t xml:space="preserve">  803014</t>
  </si>
  <si>
    <t xml:space="preserve">  三防镇群众团体</t>
  </si>
  <si>
    <t xml:space="preserve">  803015</t>
  </si>
  <si>
    <t xml:space="preserve">  三防镇国土规建环保安监防火站</t>
  </si>
  <si>
    <t>804</t>
  </si>
  <si>
    <t>怀宝镇</t>
  </si>
  <si>
    <t xml:space="preserve">  804001</t>
  </si>
  <si>
    <t xml:space="preserve">  怀宝镇人民政府</t>
  </si>
  <si>
    <t xml:space="preserve">  804002</t>
  </si>
  <si>
    <t xml:space="preserve">  怀宝镇财政所</t>
  </si>
  <si>
    <t xml:space="preserve">  804003</t>
  </si>
  <si>
    <t xml:space="preserve">  怀宝镇人口和计划生育服务站</t>
  </si>
  <si>
    <t xml:space="preserve">  804005</t>
  </si>
  <si>
    <t xml:space="preserve">  怀宝镇文化体育和广播电视站</t>
  </si>
  <si>
    <t xml:space="preserve">  804006</t>
  </si>
  <si>
    <t xml:space="preserve">  怀宝镇公共就业保障事务所</t>
  </si>
  <si>
    <t xml:space="preserve">  804007</t>
  </si>
  <si>
    <t xml:space="preserve">  怀宝镇水利和农业机械化管理站</t>
  </si>
  <si>
    <t xml:space="preserve">  804012</t>
  </si>
  <si>
    <t xml:space="preserve">  怀宝镇人大</t>
  </si>
  <si>
    <t xml:space="preserve">  804013</t>
  </si>
  <si>
    <t xml:space="preserve">  怀宝镇党委</t>
  </si>
  <si>
    <t xml:space="preserve">  804014</t>
  </si>
  <si>
    <t xml:space="preserve">  怀宝镇群众团体</t>
  </si>
  <si>
    <t xml:space="preserve">  804016</t>
  </si>
  <si>
    <t xml:space="preserve">  怀宝镇国土规建环保安监防火站</t>
  </si>
  <si>
    <t>805</t>
  </si>
  <si>
    <t>永乐镇</t>
  </si>
  <si>
    <t xml:space="preserve">  805001</t>
  </si>
  <si>
    <t xml:space="preserve">  永乐镇人民政府</t>
  </si>
  <si>
    <t xml:space="preserve">  805002</t>
  </si>
  <si>
    <t xml:space="preserve">  永乐镇财政所</t>
  </si>
  <si>
    <t xml:space="preserve">  805003</t>
  </si>
  <si>
    <t xml:space="preserve">  永乐镇人口和计划生育服务站</t>
  </si>
  <si>
    <t xml:space="preserve">  805005</t>
  </si>
  <si>
    <t xml:space="preserve">  永乐镇文化体育和广播电视站</t>
  </si>
  <si>
    <t xml:space="preserve">  805006</t>
  </si>
  <si>
    <t xml:space="preserve">  永乐镇公共就业保障事务所</t>
  </si>
  <si>
    <t xml:space="preserve">  805007</t>
  </si>
  <si>
    <t xml:space="preserve">  永乐镇水利和农业机械化管理站</t>
  </si>
  <si>
    <t xml:space="preserve">  805010</t>
  </si>
  <si>
    <t xml:space="preserve">  永乐镇人大</t>
  </si>
  <si>
    <t xml:space="preserve">  805011</t>
  </si>
  <si>
    <t xml:space="preserve">  永乐镇党委</t>
  </si>
  <si>
    <t xml:space="preserve">  805012</t>
  </si>
  <si>
    <t xml:space="preserve">  永乐镇群众团体</t>
  </si>
  <si>
    <t xml:space="preserve">  805014</t>
  </si>
  <si>
    <t xml:space="preserve">  永乐镇国土规建环保安监防火站</t>
  </si>
  <si>
    <t>806</t>
  </si>
  <si>
    <t>四荣乡</t>
  </si>
  <si>
    <t xml:space="preserve">  806001</t>
  </si>
  <si>
    <t xml:space="preserve">  四荣乡人民政府</t>
  </si>
  <si>
    <t xml:space="preserve">  806002</t>
  </si>
  <si>
    <t xml:space="preserve">  四荣乡财政所</t>
  </si>
  <si>
    <t xml:space="preserve">  806003</t>
  </si>
  <si>
    <t xml:space="preserve">  四荣乡人口和计划生育服务站</t>
  </si>
  <si>
    <t xml:space="preserve">  806005</t>
  </si>
  <si>
    <t xml:space="preserve">  四荣乡文化体育和广播电视站</t>
  </si>
  <si>
    <t xml:space="preserve">  806006</t>
  </si>
  <si>
    <t xml:space="preserve">  四荣乡公共就业保障事务所</t>
  </si>
  <si>
    <t xml:space="preserve">  806007</t>
  </si>
  <si>
    <t xml:space="preserve">  四荣乡水利和农业机械化管理站</t>
  </si>
  <si>
    <t xml:space="preserve">  806010</t>
  </si>
  <si>
    <t xml:space="preserve">  四荣乡人大</t>
  </si>
  <si>
    <t xml:space="preserve">  806011</t>
  </si>
  <si>
    <t xml:space="preserve">  四荣乡党委</t>
  </si>
  <si>
    <t xml:space="preserve">  806012</t>
  </si>
  <si>
    <t xml:space="preserve">  四荣乡群众团体</t>
  </si>
  <si>
    <t xml:space="preserve">  806014</t>
  </si>
  <si>
    <t xml:space="preserve">  四荣乡国土规建环保安监防火站</t>
  </si>
  <si>
    <t>807</t>
  </si>
  <si>
    <t>香粉乡</t>
  </si>
  <si>
    <t xml:space="preserve">  807001</t>
  </si>
  <si>
    <t xml:space="preserve">  香粉乡人民政府</t>
  </si>
  <si>
    <t xml:space="preserve">  807002</t>
  </si>
  <si>
    <t xml:space="preserve">  香粉乡财政所</t>
  </si>
  <si>
    <t xml:space="preserve">  807003</t>
  </si>
  <si>
    <t xml:space="preserve">  香粉乡人口和计划生育服务站</t>
  </si>
  <si>
    <t xml:space="preserve">  807005</t>
  </si>
  <si>
    <t xml:space="preserve">  香粉乡文化体育和广播电视站</t>
  </si>
  <si>
    <t xml:space="preserve">  807006</t>
  </si>
  <si>
    <t xml:space="preserve">  香粉乡公共就业保障事务所</t>
  </si>
  <si>
    <t xml:space="preserve">  807007</t>
  </si>
  <si>
    <t xml:space="preserve">  香粉乡水利和农业机械化管理站</t>
  </si>
  <si>
    <t xml:space="preserve">  807010</t>
  </si>
  <si>
    <t xml:space="preserve">  香粉乡人大</t>
  </si>
  <si>
    <t xml:space="preserve">  807011</t>
  </si>
  <si>
    <t xml:space="preserve">  香粉乡党委</t>
  </si>
  <si>
    <t xml:space="preserve">  807012</t>
  </si>
  <si>
    <t xml:space="preserve">  香粉乡群众团体</t>
  </si>
  <si>
    <t xml:space="preserve">  807014</t>
  </si>
  <si>
    <t xml:space="preserve">  香粉乡国土规建环保安监防火站</t>
  </si>
  <si>
    <t>808</t>
  </si>
  <si>
    <t>安太乡</t>
  </si>
  <si>
    <t xml:space="preserve">  808001</t>
  </si>
  <si>
    <t xml:space="preserve">  安太乡人民政府</t>
  </si>
  <si>
    <t xml:space="preserve">  808002</t>
  </si>
  <si>
    <t xml:space="preserve">  安太乡财政所</t>
  </si>
  <si>
    <t xml:space="preserve">  808003</t>
  </si>
  <si>
    <t xml:space="preserve">  安太乡人口和计划生育服务站</t>
  </si>
  <si>
    <t xml:space="preserve">  808005</t>
  </si>
  <si>
    <t xml:space="preserve">  安太乡文化体育和广播电视站</t>
  </si>
  <si>
    <t xml:space="preserve">  808006</t>
  </si>
  <si>
    <t xml:space="preserve">  安太乡公共就业保障事务所</t>
  </si>
  <si>
    <t xml:space="preserve">  808007</t>
  </si>
  <si>
    <t xml:space="preserve">  安太乡水利和农业机械化管理站</t>
  </si>
  <si>
    <t xml:space="preserve">  808010</t>
  </si>
  <si>
    <t xml:space="preserve">  安太乡人大</t>
  </si>
  <si>
    <t xml:space="preserve">  808011</t>
  </si>
  <si>
    <t xml:space="preserve">  安太乡党委</t>
  </si>
  <si>
    <t xml:space="preserve">  808014</t>
  </si>
  <si>
    <t xml:space="preserve">  安太乡国土规建环保安监防火站</t>
  </si>
  <si>
    <t>809</t>
  </si>
  <si>
    <t>洞头镇</t>
  </si>
  <si>
    <t xml:space="preserve">  809001</t>
  </si>
  <si>
    <t xml:space="preserve">  洞头镇人民政府</t>
  </si>
  <si>
    <t xml:space="preserve">  809002</t>
  </si>
  <si>
    <t xml:space="preserve">  洞头镇财政所</t>
  </si>
  <si>
    <t xml:space="preserve">  809003</t>
  </si>
  <si>
    <t xml:space="preserve">  洞头镇人口和计划生育服务站</t>
  </si>
  <si>
    <t xml:space="preserve">  809005</t>
  </si>
  <si>
    <t xml:space="preserve">  洞头镇文化体育和广播电视站</t>
  </si>
  <si>
    <t xml:space="preserve">  809006</t>
  </si>
  <si>
    <t xml:space="preserve">  洞头镇公共就业保障事务所</t>
  </si>
  <si>
    <t xml:space="preserve">  809007</t>
  </si>
  <si>
    <t xml:space="preserve">  洞头镇水利和农业机械化管理站</t>
  </si>
  <si>
    <t xml:space="preserve">  809010</t>
  </si>
  <si>
    <t xml:space="preserve">  洞头镇人大</t>
  </si>
  <si>
    <t xml:space="preserve">  809011</t>
  </si>
  <si>
    <t xml:space="preserve">  洞头镇党委</t>
  </si>
  <si>
    <t xml:space="preserve">  809014</t>
  </si>
  <si>
    <t xml:space="preserve">  洞头镇国土规建环保安监防火站</t>
  </si>
  <si>
    <t>810</t>
  </si>
  <si>
    <t>汪洞乡</t>
  </si>
  <si>
    <t xml:space="preserve">  810001</t>
  </si>
  <si>
    <t xml:space="preserve">  汪洞乡人民政府</t>
  </si>
  <si>
    <t xml:space="preserve">  810002</t>
  </si>
  <si>
    <t xml:space="preserve">  汪洞乡财政所</t>
  </si>
  <si>
    <t xml:space="preserve">  810003</t>
  </si>
  <si>
    <t xml:space="preserve">  汪洞乡人口和计划生育服务站</t>
  </si>
  <si>
    <t xml:space="preserve">  810005</t>
  </si>
  <si>
    <t xml:space="preserve">  汪洞乡文化体育和广播电视站</t>
  </si>
  <si>
    <t xml:space="preserve">  810006</t>
  </si>
  <si>
    <t xml:space="preserve">  汪洞乡公共就业保障事务所</t>
  </si>
  <si>
    <t xml:space="preserve">  810007</t>
  </si>
  <si>
    <t xml:space="preserve">  汪洞乡水利和农业机械化管理站</t>
  </si>
  <si>
    <t xml:space="preserve">  810010</t>
  </si>
  <si>
    <t xml:space="preserve">  汪洞乡人大</t>
  </si>
  <si>
    <t xml:space="preserve">  810011</t>
  </si>
  <si>
    <t xml:space="preserve">  汪洞乡党委</t>
  </si>
  <si>
    <t xml:space="preserve">  810012</t>
  </si>
  <si>
    <t xml:space="preserve">  汪洞乡群众团体</t>
  </si>
  <si>
    <t xml:space="preserve">  810014</t>
  </si>
  <si>
    <t xml:space="preserve">  汪洞乡国土规建环保安监防火站</t>
  </si>
  <si>
    <t>811</t>
  </si>
  <si>
    <t>同练乡</t>
  </si>
  <si>
    <t xml:space="preserve">  811001</t>
  </si>
  <si>
    <t xml:space="preserve">  同练乡人民政府</t>
  </si>
  <si>
    <t xml:space="preserve">  811002</t>
  </si>
  <si>
    <t xml:space="preserve">  同练乡财政所</t>
  </si>
  <si>
    <t xml:space="preserve">  811003</t>
  </si>
  <si>
    <t xml:space="preserve">  同练乡人口和计划生育服务站</t>
  </si>
  <si>
    <t xml:space="preserve">  811005</t>
  </si>
  <si>
    <t xml:space="preserve">  同练乡文化体育和广播电视站</t>
  </si>
  <si>
    <t xml:space="preserve">  811006</t>
  </si>
  <si>
    <t xml:space="preserve">  同练乡公共就业保障事务所</t>
  </si>
  <si>
    <t xml:space="preserve">  811007</t>
  </si>
  <si>
    <t xml:space="preserve">  同练乡水利和农业机械化管理站</t>
  </si>
  <si>
    <t xml:space="preserve">  811010</t>
  </si>
  <si>
    <t xml:space="preserve">  同练乡人大</t>
  </si>
  <si>
    <t xml:space="preserve">  811011</t>
  </si>
  <si>
    <t xml:space="preserve">  同练乡党委</t>
  </si>
  <si>
    <t xml:space="preserve">  811012</t>
  </si>
  <si>
    <t xml:space="preserve">  同练乡群众团体</t>
  </si>
  <si>
    <t xml:space="preserve">  811014</t>
  </si>
  <si>
    <t xml:space="preserve">  同练乡国土规建环保安监防火站</t>
  </si>
  <si>
    <t>812</t>
  </si>
  <si>
    <t>滚贝乡</t>
  </si>
  <si>
    <t xml:space="preserve">  812001</t>
  </si>
  <si>
    <t xml:space="preserve">  滚贝乡人民政府</t>
  </si>
  <si>
    <t xml:space="preserve">  812002</t>
  </si>
  <si>
    <t xml:space="preserve">  滚贝乡财政所</t>
  </si>
  <si>
    <t xml:space="preserve">  812003</t>
  </si>
  <si>
    <t xml:space="preserve">  滚贝乡人口和计划生育服务站</t>
  </si>
  <si>
    <t xml:space="preserve">  812005</t>
  </si>
  <si>
    <t xml:space="preserve">  滚贝乡文化体育和广播电视站</t>
  </si>
  <si>
    <t xml:space="preserve">  812006</t>
  </si>
  <si>
    <t xml:space="preserve">  滚贝乡公共就业保障事务所</t>
  </si>
  <si>
    <t xml:space="preserve">  812007</t>
  </si>
  <si>
    <t xml:space="preserve">  滚贝乡水利和农业机械化管理站</t>
  </si>
  <si>
    <t xml:space="preserve">  812010</t>
  </si>
  <si>
    <t xml:space="preserve">  滚贝乡人大</t>
  </si>
  <si>
    <t xml:space="preserve">  812011</t>
  </si>
  <si>
    <t xml:space="preserve">  滚贝乡党委</t>
  </si>
  <si>
    <t xml:space="preserve">  812012</t>
  </si>
  <si>
    <t xml:space="preserve">  滚贝乡群众团体</t>
  </si>
  <si>
    <t xml:space="preserve">  812014</t>
  </si>
  <si>
    <t xml:space="preserve">  滚贝乡国土规建环保安监防火站</t>
  </si>
  <si>
    <t>813</t>
  </si>
  <si>
    <t>杆洞乡</t>
  </si>
  <si>
    <t xml:space="preserve">  813001</t>
  </si>
  <si>
    <t xml:space="preserve">  杆洞乡人民政府</t>
  </si>
  <si>
    <t xml:space="preserve">  813002</t>
  </si>
  <si>
    <t xml:space="preserve">  杆洞乡财政所</t>
  </si>
  <si>
    <t xml:space="preserve">  813003</t>
  </si>
  <si>
    <t xml:space="preserve">  杆洞乡人口和计划生育服务站</t>
  </si>
  <si>
    <t xml:space="preserve">  813005</t>
  </si>
  <si>
    <t xml:space="preserve">  杆洞乡文化体育和广播电视站</t>
  </si>
  <si>
    <t xml:space="preserve">  813006</t>
  </si>
  <si>
    <t xml:space="preserve">  杆洞乡公共就业保障事务所</t>
  </si>
  <si>
    <t xml:space="preserve">  813007</t>
  </si>
  <si>
    <t xml:space="preserve">  杆洞乡水利和农业机械化管理站</t>
  </si>
  <si>
    <t xml:space="preserve">  813010</t>
  </si>
  <si>
    <t xml:space="preserve">  杆桐乡人大</t>
  </si>
  <si>
    <t xml:space="preserve">  813011</t>
  </si>
  <si>
    <t xml:space="preserve">  杆桐乡党委</t>
  </si>
  <si>
    <t xml:space="preserve">  813014</t>
  </si>
  <si>
    <t xml:space="preserve">  杆洞乡国土规建环保安监防火站</t>
  </si>
  <si>
    <t>814</t>
  </si>
  <si>
    <t>安陲乡</t>
  </si>
  <si>
    <t xml:space="preserve">  814001</t>
  </si>
  <si>
    <t xml:space="preserve">  安陲乡人民政府</t>
  </si>
  <si>
    <t xml:space="preserve">  814002</t>
  </si>
  <si>
    <t xml:space="preserve">  安陲乡财政所</t>
  </si>
  <si>
    <t xml:space="preserve">  814003</t>
  </si>
  <si>
    <t xml:space="preserve">  安陲乡人口和计划生育服务站</t>
  </si>
  <si>
    <t xml:space="preserve">  814005</t>
  </si>
  <si>
    <t xml:space="preserve">  安陲乡文化体育和广播电视站</t>
  </si>
  <si>
    <t xml:space="preserve">  814006</t>
  </si>
  <si>
    <t xml:space="preserve">  安陲乡公共就业保障事务所</t>
  </si>
  <si>
    <t xml:space="preserve">  814007</t>
  </si>
  <si>
    <t xml:space="preserve">  安陲乡水利和农业机械化管理站</t>
  </si>
  <si>
    <t xml:space="preserve">  814010</t>
  </si>
  <si>
    <t xml:space="preserve">  安陲乡人大</t>
  </si>
  <si>
    <t xml:space="preserve">  814011</t>
  </si>
  <si>
    <t xml:space="preserve">  安陲乡党委</t>
  </si>
  <si>
    <t xml:space="preserve">  814014</t>
  </si>
  <si>
    <t xml:space="preserve">  安陲乡国土规建环保安监防火站</t>
  </si>
  <si>
    <t>815</t>
  </si>
  <si>
    <t>大浪镇</t>
  </si>
  <si>
    <t xml:space="preserve">  815001</t>
  </si>
  <si>
    <t xml:space="preserve">  大浪镇人民政府</t>
  </si>
  <si>
    <t xml:space="preserve">  815002</t>
  </si>
  <si>
    <t xml:space="preserve">  大浪镇财政所</t>
  </si>
  <si>
    <t xml:space="preserve">  815003</t>
  </si>
  <si>
    <t xml:space="preserve">  大浪镇人口和计划生育服务站</t>
  </si>
  <si>
    <t xml:space="preserve">  815005</t>
  </si>
  <si>
    <t xml:space="preserve">  大浪镇文化体育和广播电视站</t>
  </si>
  <si>
    <t xml:space="preserve">  815006</t>
  </si>
  <si>
    <t xml:space="preserve">  大浪镇公共就业保障事务所</t>
  </si>
  <si>
    <t xml:space="preserve">  815007</t>
  </si>
  <si>
    <t xml:space="preserve">  大浪镇水利和农业机械化管理站</t>
  </si>
  <si>
    <t xml:space="preserve">  815010</t>
  </si>
  <si>
    <t xml:space="preserve">  大浪镇人大</t>
  </si>
  <si>
    <t xml:space="preserve">  815011</t>
  </si>
  <si>
    <t xml:space="preserve">  大浪镇党委</t>
  </si>
  <si>
    <t xml:space="preserve">  815012</t>
  </si>
  <si>
    <t xml:space="preserve">  大浪镇群众团体</t>
  </si>
  <si>
    <t xml:space="preserve">  815014</t>
  </si>
  <si>
    <t xml:space="preserve">  大浪镇国土规建环保安监防火站</t>
  </si>
  <si>
    <t>816</t>
  </si>
  <si>
    <t>白云乡</t>
  </si>
  <si>
    <t xml:space="preserve">  816001</t>
  </si>
  <si>
    <t xml:space="preserve">  白云乡人民政府</t>
  </si>
  <si>
    <t xml:space="preserve">  816002</t>
  </si>
  <si>
    <t xml:space="preserve">  白云乡财政所</t>
  </si>
  <si>
    <t xml:space="preserve">  816003</t>
  </si>
  <si>
    <t xml:space="preserve">  白云乡人口和计划生育服务站</t>
  </si>
  <si>
    <t xml:space="preserve">  816005</t>
  </si>
  <si>
    <t xml:space="preserve">  白云乡文化体育和广播电视站</t>
  </si>
  <si>
    <t xml:space="preserve">  816006</t>
  </si>
  <si>
    <t xml:space="preserve">  白云乡公共就业保障事务所</t>
  </si>
  <si>
    <t xml:space="preserve">  816007</t>
  </si>
  <si>
    <t xml:space="preserve">  白云乡水利和农业机械化管理站</t>
  </si>
  <si>
    <t xml:space="preserve">  816010</t>
  </si>
  <si>
    <t xml:space="preserve">  白云乡人大</t>
  </si>
  <si>
    <t xml:space="preserve">  816011</t>
  </si>
  <si>
    <t xml:space="preserve">  白云乡党委</t>
  </si>
  <si>
    <t xml:space="preserve">  816012</t>
  </si>
  <si>
    <t xml:space="preserve">  白云乡群众团体</t>
  </si>
  <si>
    <t xml:space="preserve">  816014</t>
  </si>
  <si>
    <t xml:space="preserve">  白云乡国土规建环保安监防火站</t>
  </si>
  <si>
    <t>817</t>
  </si>
  <si>
    <t>红水乡</t>
  </si>
  <si>
    <t xml:space="preserve">  817001</t>
  </si>
  <si>
    <t xml:space="preserve">  红水乡人民政府</t>
  </si>
  <si>
    <t xml:space="preserve">  817002</t>
  </si>
  <si>
    <t xml:space="preserve">  红水乡财政所</t>
  </si>
  <si>
    <t xml:space="preserve">  817003</t>
  </si>
  <si>
    <t xml:space="preserve">  红水乡人口和计划生育服务站</t>
  </si>
  <si>
    <t xml:space="preserve">  817005</t>
  </si>
  <si>
    <t xml:space="preserve">  红水乡文化体育和广播电视站</t>
  </si>
  <si>
    <t xml:space="preserve">  817007</t>
  </si>
  <si>
    <t xml:space="preserve">  红水乡水利和农业机械化管理站</t>
  </si>
  <si>
    <t xml:space="preserve">  817010</t>
  </si>
  <si>
    <t xml:space="preserve">  红水乡人大</t>
  </si>
  <si>
    <t xml:space="preserve">  817011</t>
  </si>
  <si>
    <t xml:space="preserve">  红水乡党委</t>
  </si>
  <si>
    <t xml:space="preserve">  817014</t>
  </si>
  <si>
    <t xml:space="preserve">  红水乡国土规建环保安监防火站</t>
  </si>
  <si>
    <t>818</t>
  </si>
  <si>
    <t>拱洞乡</t>
  </si>
  <si>
    <t xml:space="preserve">  818001</t>
  </si>
  <si>
    <t xml:space="preserve">  拱洞乡人民政府</t>
  </si>
  <si>
    <t xml:space="preserve">  818002</t>
  </si>
  <si>
    <t xml:space="preserve">  拱洞乡财政所</t>
  </si>
  <si>
    <t xml:space="preserve">  818003</t>
  </si>
  <si>
    <t xml:space="preserve">  拱洞乡人口和计划生育服务站</t>
  </si>
  <si>
    <t xml:space="preserve">  818005</t>
  </si>
  <si>
    <t xml:space="preserve">  拱洞乡文化体育和广播电视站</t>
  </si>
  <si>
    <t xml:space="preserve">  818006</t>
  </si>
  <si>
    <t xml:space="preserve">  拱洞乡公共就业保障事务所</t>
  </si>
  <si>
    <t xml:space="preserve">  818007</t>
  </si>
  <si>
    <t xml:space="preserve">  拱洞乡水利和农业机械化管理站</t>
  </si>
  <si>
    <t xml:space="preserve">  818010</t>
  </si>
  <si>
    <t xml:space="preserve">  拱洞乡人大</t>
  </si>
  <si>
    <t xml:space="preserve">  818011</t>
  </si>
  <si>
    <t xml:space="preserve">  拱洞乡党委</t>
  </si>
  <si>
    <t xml:space="preserve">  818014</t>
  </si>
  <si>
    <t xml:space="preserve">  拱洞乡国土规建环保安监防火站</t>
  </si>
  <si>
    <t>819</t>
  </si>
  <si>
    <t>大年乡</t>
  </si>
  <si>
    <t xml:space="preserve">  819001</t>
  </si>
  <si>
    <t xml:space="preserve">  大年乡人民政府</t>
  </si>
  <si>
    <t xml:space="preserve">  819002</t>
  </si>
  <si>
    <t xml:space="preserve">  大年乡财政所</t>
  </si>
  <si>
    <t xml:space="preserve">  819003</t>
  </si>
  <si>
    <t xml:space="preserve">  大年乡人口和计划生育服务站</t>
  </si>
  <si>
    <t xml:space="preserve">  819005</t>
  </si>
  <si>
    <t xml:space="preserve">  大年乡文化体育和广播电视站</t>
  </si>
  <si>
    <t xml:space="preserve">  819006</t>
  </si>
  <si>
    <t xml:space="preserve">  大年乡公共就业保障事务所</t>
  </si>
  <si>
    <t xml:space="preserve">  819007</t>
  </si>
  <si>
    <t xml:space="preserve">  大年乡水利和农业机械化管理站</t>
  </si>
  <si>
    <t xml:space="preserve">  819010</t>
  </si>
  <si>
    <t xml:space="preserve">  大年乡人大</t>
  </si>
  <si>
    <t xml:space="preserve">  819011</t>
  </si>
  <si>
    <t xml:space="preserve">  大年乡党委</t>
  </si>
  <si>
    <t xml:space="preserve">  819014</t>
  </si>
  <si>
    <t xml:space="preserve">  大年乡国土规建环保安监防火站</t>
  </si>
  <si>
    <t>820</t>
  </si>
  <si>
    <t>良寨乡</t>
  </si>
  <si>
    <t xml:space="preserve">  820001</t>
  </si>
  <si>
    <t xml:space="preserve">  良寨乡人民政府</t>
  </si>
  <si>
    <t xml:space="preserve">  820002</t>
  </si>
  <si>
    <t xml:space="preserve">  良寨乡财政所</t>
  </si>
  <si>
    <t xml:space="preserve">  820003</t>
  </si>
  <si>
    <t xml:space="preserve">  良寨乡人口和计划生育服务站</t>
  </si>
  <si>
    <t xml:space="preserve">  820005</t>
  </si>
  <si>
    <t xml:space="preserve">  良寨乡文化体育和广播电视站</t>
  </si>
  <si>
    <t xml:space="preserve">  820006</t>
  </si>
  <si>
    <t xml:space="preserve">  良寨乡公共就业保障事务所</t>
  </si>
  <si>
    <t xml:space="preserve">  820007</t>
  </si>
  <si>
    <t xml:space="preserve">  良寨乡水利和农业机械化管理站</t>
  </si>
  <si>
    <t xml:space="preserve">  820010</t>
  </si>
  <si>
    <t xml:space="preserve">  良寨乡人大</t>
  </si>
  <si>
    <t xml:space="preserve">  820011</t>
  </si>
  <si>
    <t xml:space="preserve">  良寨乡党委</t>
  </si>
  <si>
    <t xml:space="preserve">  820014</t>
  </si>
  <si>
    <t xml:space="preserve">  良寨乡国土规建环保安监防火站</t>
  </si>
  <si>
    <t>附表5-2</t>
  </si>
  <si>
    <t>商品和服务支出</t>
  </si>
  <si>
    <t>办公费</t>
  </si>
  <si>
    <t>水费</t>
  </si>
  <si>
    <t>电费</t>
  </si>
  <si>
    <t>邮电费</t>
  </si>
  <si>
    <t>取暖费</t>
  </si>
  <si>
    <t>租赁费</t>
  </si>
  <si>
    <t>公务用车运行维护费</t>
  </si>
  <si>
    <t>公务交通补贴</t>
  </si>
  <si>
    <t>差旅费</t>
  </si>
  <si>
    <t>维修费</t>
  </si>
  <si>
    <t>会议费</t>
  </si>
  <si>
    <t>培训费</t>
  </si>
  <si>
    <t>公务接待费</t>
  </si>
  <si>
    <t>专用材料费</t>
  </si>
  <si>
    <t>劳务费</t>
  </si>
  <si>
    <t>工会经费</t>
  </si>
  <si>
    <t>福利费</t>
  </si>
  <si>
    <t>离退休人员特需经费</t>
  </si>
  <si>
    <t>物业补贴</t>
  </si>
  <si>
    <t>其他商品和服务支出</t>
  </si>
  <si>
    <t xml:space="preserve">    其他党委办公厅（室）及相关机构事务支出</t>
  </si>
  <si>
    <t xml:space="preserve">    安全监管</t>
  </si>
  <si>
    <t xml:space="preserve">  808012</t>
  </si>
  <si>
    <t xml:space="preserve">  安太乡群众团体</t>
  </si>
  <si>
    <t xml:space="preserve">  809012</t>
  </si>
  <si>
    <t xml:space="preserve">  洞头镇群众团体</t>
  </si>
  <si>
    <t xml:space="preserve">  813012</t>
  </si>
  <si>
    <t xml:space="preserve">  杆桐乡群众团体</t>
  </si>
  <si>
    <t xml:space="preserve">  814012</t>
  </si>
  <si>
    <t xml:space="preserve">  安陲乡群众团体</t>
  </si>
  <si>
    <t xml:space="preserve">  817006</t>
  </si>
  <si>
    <t xml:space="preserve">  红水乡公共就业保障事务所</t>
  </si>
  <si>
    <t xml:space="preserve">  817012</t>
  </si>
  <si>
    <t xml:space="preserve">  红水乡群众团体</t>
  </si>
  <si>
    <t xml:space="preserve">  818012</t>
  </si>
  <si>
    <t xml:space="preserve">  拱洞乡群众团体</t>
  </si>
  <si>
    <t xml:space="preserve">  819012</t>
  </si>
  <si>
    <t xml:space="preserve">  大年乡群众团体</t>
  </si>
  <si>
    <t xml:space="preserve">  820012</t>
  </si>
  <si>
    <t xml:space="preserve">  良寨乡群众团体</t>
  </si>
  <si>
    <t>附表5-3</t>
  </si>
  <si>
    <t>单位名称             (功能分类科目名称)</t>
  </si>
  <si>
    <t>合 计</t>
  </si>
  <si>
    <t>离休费</t>
  </si>
  <si>
    <t>退休费</t>
  </si>
  <si>
    <t>退职（役）费</t>
  </si>
  <si>
    <t>抚恤金</t>
  </si>
  <si>
    <t>村干生活补助</t>
  </si>
  <si>
    <t>救济费</t>
  </si>
  <si>
    <t>医疗费</t>
  </si>
  <si>
    <t>助学金</t>
  </si>
  <si>
    <t>奖励金</t>
  </si>
  <si>
    <t>生产补贴</t>
  </si>
  <si>
    <t>提租补贴</t>
  </si>
  <si>
    <t>购房补贴</t>
  </si>
  <si>
    <t>2.8月民补</t>
  </si>
  <si>
    <t>遗属生活补助</t>
  </si>
  <si>
    <t>离退休生活补助</t>
  </si>
  <si>
    <t>其他对个人和家庭的补助支出</t>
  </si>
  <si>
    <t>附表5-4</t>
  </si>
  <si>
    <t>单位名称           （功能分类科目名称）</t>
  </si>
  <si>
    <t>总计</t>
  </si>
  <si>
    <t>工资福利支出</t>
  </si>
  <si>
    <t>对个人和家庭的补助</t>
  </si>
  <si>
    <t>债务利息及费用支出</t>
  </si>
  <si>
    <t>资本性支出（基本建设）</t>
  </si>
  <si>
    <t>资本性支出</t>
  </si>
  <si>
    <t>对企业补助（基本建设）</t>
  </si>
  <si>
    <t>对企业补助</t>
  </si>
  <si>
    <t>对社会保障基金补助</t>
  </si>
  <si>
    <t>其他支出</t>
  </si>
  <si>
    <t>23</t>
  </si>
  <si>
    <t>民族事务</t>
  </si>
  <si>
    <t>其他民族事务支出</t>
  </si>
  <si>
    <t xml:space="preserve">    其他共产党事务支出</t>
  </si>
  <si>
    <t>19</t>
  </si>
  <si>
    <t>20</t>
  </si>
  <si>
    <t>其他公共安全支出(款)</t>
  </si>
  <si>
    <t xml:space="preserve"> 其他公共安全支出(项)</t>
  </si>
  <si>
    <t xml:space="preserve">   文化创作与保护</t>
  </si>
  <si>
    <t xml:space="preserve">    文化和旅游市场管理</t>
  </si>
  <si>
    <t xml:space="preserve">  其他文化体育与传媒支出</t>
  </si>
  <si>
    <t xml:space="preserve">    其他文化体育与传媒支出</t>
  </si>
  <si>
    <t xml:space="preserve"> 其他人力资源和社会保障管理事务支出</t>
  </si>
  <si>
    <t>就业补助</t>
  </si>
  <si>
    <t>其他就业补助支出</t>
  </si>
  <si>
    <t xml:space="preserve"> 优抚事业单位支出</t>
  </si>
  <si>
    <t xml:space="preserve">    残疾人生活和护理补贴</t>
  </si>
  <si>
    <t>16</t>
  </si>
  <si>
    <t>21</t>
  </si>
  <si>
    <t xml:space="preserve">  特困人员救助供养</t>
  </si>
  <si>
    <t xml:space="preserve">    城市特困人员救助供养支出</t>
  </si>
  <si>
    <t>财政对城乡居民基本养老保险基金的补助</t>
  </si>
  <si>
    <t xml:space="preserve">    其他退役军人事务管理支出</t>
  </si>
  <si>
    <t xml:space="preserve">  其他社会保障和就业支出</t>
  </si>
  <si>
    <t xml:space="preserve">    其他社会保障和就业支出</t>
  </si>
  <si>
    <t>财政对基本医疗保险基金的补助</t>
  </si>
  <si>
    <t>财政对城乡居民基本医疗保险基金的补助</t>
  </si>
  <si>
    <t xml:space="preserve">    医疗保障政策管理</t>
  </si>
  <si>
    <t xml:space="preserve">  老龄卫生健康事务</t>
  </si>
  <si>
    <t xml:space="preserve">    生态环境保护宣传</t>
  </si>
  <si>
    <t xml:space="preserve">    生态环境监测与信息</t>
  </si>
  <si>
    <t xml:space="preserve">    生态环境执法监察</t>
  </si>
  <si>
    <t>22</t>
  </si>
  <si>
    <t xml:space="preserve"> 农业生产支持补贴</t>
  </si>
  <si>
    <t xml:space="preserve">    技术推广与转化</t>
  </si>
  <si>
    <t>森林生态效益补偿</t>
  </si>
  <si>
    <t xml:space="preserve">    执法与监督</t>
  </si>
  <si>
    <t xml:space="preserve">    其他林业和草原支出</t>
  </si>
  <si>
    <t xml:space="preserve"> 水利工程建设</t>
  </si>
  <si>
    <t>14</t>
  </si>
  <si>
    <t>农村基础设施建设</t>
  </si>
  <si>
    <t>生产发展</t>
  </si>
  <si>
    <t>对村集体经济组织的补助</t>
  </si>
  <si>
    <t>农村综合改革示范试点补助</t>
  </si>
  <si>
    <t>其他农村综合改革支出</t>
  </si>
  <si>
    <t>普惠金融发展支出</t>
  </si>
  <si>
    <t>农业保险保费补贴</t>
  </si>
  <si>
    <t>小额担保贷款贴息</t>
  </si>
  <si>
    <t>车辆购置税支出</t>
  </si>
  <si>
    <t>车辆购置税用于农村公路建设支出</t>
  </si>
  <si>
    <t>其他商业流通事务支出</t>
  </si>
  <si>
    <t xml:space="preserve">    其他自然资源事务支出</t>
  </si>
  <si>
    <t>气象服务</t>
  </si>
  <si>
    <t xml:space="preserve"> 棚户区改造</t>
  </si>
  <si>
    <t xml:space="preserve">    其他应急管理支出</t>
  </si>
  <si>
    <t>227</t>
  </si>
  <si>
    <t xml:space="preserve">  预备费</t>
  </si>
  <si>
    <t xml:space="preserve">    预备费</t>
  </si>
  <si>
    <t>229</t>
  </si>
  <si>
    <t xml:space="preserve">    年初预留</t>
  </si>
  <si>
    <t>232</t>
  </si>
  <si>
    <t>122</t>
  </si>
  <si>
    <t>融水县公安消防大队融水中队</t>
  </si>
  <si>
    <t xml:space="preserve">  122001</t>
  </si>
  <si>
    <t xml:space="preserve">  融水县公安消防大队融水中队</t>
  </si>
  <si>
    <t>123</t>
  </si>
  <si>
    <t>武警融水县中队</t>
  </si>
  <si>
    <t xml:space="preserve">  123001</t>
  </si>
  <si>
    <t xml:space="preserve">  武警融水县中队</t>
  </si>
  <si>
    <t>602</t>
  </si>
  <si>
    <t>预算股</t>
  </si>
  <si>
    <t xml:space="preserve">  602001</t>
  </si>
  <si>
    <t xml:space="preserve">  预算股</t>
  </si>
  <si>
    <t>608</t>
  </si>
  <si>
    <t>农财股</t>
  </si>
  <si>
    <t xml:space="preserve">  608001</t>
  </si>
  <si>
    <t xml:space="preserve">  农财股</t>
  </si>
  <si>
    <t>620</t>
  </si>
  <si>
    <t>预留</t>
  </si>
  <si>
    <t xml:space="preserve">  620001</t>
  </si>
  <si>
    <t xml:space="preserve">  全县预留</t>
  </si>
  <si>
    <t>附表6</t>
  </si>
  <si>
    <t>融水苗族自治县（本级）2020年政府性基金预算收入表（草案）</t>
  </si>
  <si>
    <t>收入</t>
  </si>
  <si>
    <t>项目</t>
  </si>
  <si>
    <t>上年决算（预计)数</t>
  </si>
  <si>
    <t>一、农网还贷资金收入</t>
  </si>
  <si>
    <t>二、海南省高等级公路车辆通行附加费收入</t>
  </si>
  <si>
    <t>三、港口建设费收入</t>
  </si>
  <si>
    <t>四、散装水泥专项资金收入</t>
  </si>
  <si>
    <t>五、新型墙体材料专项基金收入</t>
  </si>
  <si>
    <t>六、新菜地开发建设基金收入</t>
  </si>
  <si>
    <t>七、新增建设用地土地有偿使用费收入</t>
  </si>
  <si>
    <t>八、南水北调工程建设基金收入</t>
  </si>
  <si>
    <t>九、城市公用事业附加收入</t>
  </si>
  <si>
    <t>十、国有土地收益基金收入</t>
  </si>
  <si>
    <t>十一、农业土地开发资金收入</t>
  </si>
  <si>
    <t>十二、国有土地使用权出让收入</t>
  </si>
  <si>
    <t>十三、大中型水库库区基金收入</t>
  </si>
  <si>
    <t>十四、彩票公益金收入</t>
  </si>
  <si>
    <t>十五、城市基础设施配套费收入</t>
  </si>
  <si>
    <t>十六、小型水库移民扶助基金收入</t>
  </si>
  <si>
    <t>十七、国家重大水利工程建设基金收入</t>
  </si>
  <si>
    <t>十八、车辆通行费</t>
  </si>
  <si>
    <t>十九、污水处理费收入</t>
  </si>
  <si>
    <t>二十、彩票发行机构和彩票销售机构的业务费用</t>
  </si>
  <si>
    <t>二十一、其他政府性基金收入</t>
  </si>
  <si>
    <t>融水苗族自治县（本级）2020年政府性基金预算支出表（草案）</t>
  </si>
  <si>
    <t>附表7</t>
  </si>
  <si>
    <t>支出</t>
  </si>
  <si>
    <t>一、文化体育与传媒支出</t>
  </si>
  <si>
    <t xml:space="preserve">    国家电影事业发展专项资金及对应专项债务收入安排的支出</t>
  </si>
  <si>
    <t xml:space="preserve">    旅游发展基金支出</t>
  </si>
  <si>
    <t>二、社会保障和就业支出</t>
  </si>
  <si>
    <t xml:space="preserve">    大中型水库移民后期扶持基金支出</t>
  </si>
  <si>
    <t xml:space="preserve">    小型水库移民扶助基金及对应专项债务收入安排的支出</t>
  </si>
  <si>
    <t>三、节能环保支出</t>
  </si>
  <si>
    <t xml:space="preserve">    可再生能源电价附加收入安排的支出</t>
  </si>
  <si>
    <t xml:space="preserve">    废弃电器电子产品处理基金支出</t>
  </si>
  <si>
    <t>四、城乡社区支出</t>
  </si>
  <si>
    <t xml:space="preserve">    国有土地使用权出让收入及对应专项债务收入安排的支出</t>
  </si>
  <si>
    <t xml:space="preserve">    城市公用事业附加及对应专项债务收入安排的支出</t>
  </si>
  <si>
    <t xml:space="preserve">    国有土地收益基金及对应专项债务收入安排的支出</t>
  </si>
  <si>
    <t xml:space="preserve">    农业土地开发资金及对应专项债务收入安排的支出</t>
  </si>
  <si>
    <t xml:space="preserve">    新增建设用地有偿使用费及对应专项债务收入安排的支出</t>
  </si>
  <si>
    <t xml:space="preserve">    城市基础设施配套费及对应专项债务收入安排的支出</t>
  </si>
  <si>
    <t xml:space="preserve">    污水处理费收入及对应专项债务收入安排的支出</t>
  </si>
  <si>
    <t>五、农林水支出</t>
  </si>
  <si>
    <t xml:space="preserve">    新菜地开发建设基金及对应专项债务收入安排的支出</t>
  </si>
  <si>
    <t xml:space="preserve">    大中型水库库区基金及对应债务专著收入安排的支出</t>
  </si>
  <si>
    <t xml:space="preserve">    三峡水库库区基金支出</t>
  </si>
  <si>
    <t xml:space="preserve">    南水北调工程基金及对应专项债务收入安排的支出</t>
  </si>
  <si>
    <t xml:space="preserve">    国家重大水利工程建设基金及对应专项债务收入安排的支出</t>
  </si>
  <si>
    <t>六、交通运输支出</t>
  </si>
  <si>
    <t xml:space="preserve">    铁路运输</t>
  </si>
  <si>
    <t xml:space="preserve">    海南省高等级公路车辆通行附加费及对应专项债务收入安排的支出</t>
  </si>
  <si>
    <t xml:space="preserve">    车辆通行费及对应专项债务收入安排的支出</t>
  </si>
  <si>
    <t xml:space="preserve">    港口建设费及对应债务收入安排的支出</t>
  </si>
  <si>
    <t xml:space="preserve">    铁路建设基金支出</t>
  </si>
  <si>
    <t xml:space="preserve">    船舶油污损害赔偿基金支出</t>
  </si>
  <si>
    <t xml:space="preserve">    民航发展基金支出</t>
  </si>
  <si>
    <t>七、资源勘探信息等支出</t>
  </si>
  <si>
    <t xml:space="preserve">    散装水泥专项资金及对应专项债务收入安排的支出</t>
  </si>
  <si>
    <t xml:space="preserve">    新型墙体材料专项基金及对应专项债务收入安排的支出</t>
  </si>
  <si>
    <t xml:space="preserve">    农网还贷资金支出</t>
  </si>
  <si>
    <t>八、商业服务业等支出</t>
  </si>
  <si>
    <t>九、其他支出</t>
  </si>
  <si>
    <t xml:space="preserve">    其他政府性基金及对应专项债务收入安排的支出</t>
  </si>
  <si>
    <t xml:space="preserve">    彩票发行销售机构业务费安排的支出</t>
  </si>
  <si>
    <t xml:space="preserve">    彩票公益金及对应专项债务收入安排的支出</t>
  </si>
  <si>
    <t>十、债务付息支出</t>
  </si>
  <si>
    <t>十一、债务发行费用支出</t>
  </si>
  <si>
    <t>十、债务发行费用支出</t>
  </si>
  <si>
    <t>支出合计</t>
  </si>
  <si>
    <t>附表8</t>
  </si>
  <si>
    <t>融水苗族自治县（本级）2020年政府性基金转移支付表（草案）</t>
  </si>
  <si>
    <t>转移性收入</t>
  </si>
  <si>
    <t>转移性支出</t>
  </si>
  <si>
    <t xml:space="preserve">  政府性基金转移收入</t>
  </si>
  <si>
    <t xml:space="preserve">  政府性基金转移支付</t>
  </si>
  <si>
    <t xml:space="preserve">    政府性基金补助收入</t>
  </si>
  <si>
    <t xml:space="preserve">    政府性基金补助支出</t>
  </si>
  <si>
    <t xml:space="preserve">    政府性基金上解收入</t>
  </si>
  <si>
    <t xml:space="preserve">    政府性基金上解支出</t>
  </si>
  <si>
    <t xml:space="preserve">  上年结余收入</t>
  </si>
  <si>
    <t xml:space="preserve"> 调出资金</t>
  </si>
  <si>
    <t xml:space="preserve">  调入资金</t>
  </si>
  <si>
    <t xml:space="preserve"> 年终结余</t>
  </si>
  <si>
    <t xml:space="preserve">    其中：地方政府性基金调入专项收入</t>
  </si>
  <si>
    <t>地方政府专项债务还本支出</t>
  </si>
  <si>
    <t xml:space="preserve">  地方政府专项债务收入</t>
  </si>
  <si>
    <r>
      <rPr>
        <sz val="11"/>
        <rFont val="宋体"/>
        <family val="3"/>
        <charset val="134"/>
      </rPr>
      <t xml:space="preserve"> </t>
    </r>
    <r>
      <rPr>
        <sz val="11"/>
        <rFont val="宋体"/>
        <family val="3"/>
        <charset val="134"/>
      </rPr>
      <t xml:space="preserve"> 地方政府专项债券转贷收入</t>
    </r>
  </si>
  <si>
    <t>附表9</t>
  </si>
  <si>
    <t>融水苗族自治县（本级）2020年国有资本经营预算收入表（草案）</t>
  </si>
  <si>
    <t>填报单位：</t>
  </si>
  <si>
    <t>金额单位：万元</t>
  </si>
  <si>
    <t>行次</t>
  </si>
  <si>
    <t>2019年执行数</t>
  </si>
  <si>
    <t>2020年预算数</t>
  </si>
  <si>
    <t>预算数为执行数的%</t>
  </si>
  <si>
    <t>省本级</t>
  </si>
  <si>
    <t>地市级及以下</t>
  </si>
  <si>
    <t>栏次</t>
  </si>
  <si>
    <t>一、利润收入</t>
  </si>
  <si>
    <t xml:space="preserve">    烟草企业利润收入</t>
  </si>
  <si>
    <t xml:space="preserve">    石油石化企业利润收入</t>
  </si>
  <si>
    <t>……</t>
  </si>
  <si>
    <t xml:space="preserve">    其他国有资本经营预算企业利润收入</t>
  </si>
  <si>
    <t>二、股利、股息收入</t>
  </si>
  <si>
    <r>
      <rPr>
        <sz val="10"/>
        <rFont val="Times New Roman"/>
        <family val="1"/>
      </rPr>
      <t xml:space="preserve">          </t>
    </r>
    <r>
      <rPr>
        <sz val="10"/>
        <rFont val="宋体"/>
        <family val="3"/>
        <charset val="134"/>
      </rPr>
      <t>国有控股公司股利、股息收入</t>
    </r>
  </si>
  <si>
    <r>
      <rPr>
        <sz val="10"/>
        <rFont val="Times New Roman"/>
        <family val="1"/>
      </rPr>
      <t xml:space="preserve">          </t>
    </r>
    <r>
      <rPr>
        <sz val="10"/>
        <rFont val="宋体"/>
        <family val="3"/>
        <charset val="134"/>
      </rPr>
      <t>国有参股公司股利、股息收入</t>
    </r>
  </si>
  <si>
    <r>
      <rPr>
        <sz val="10"/>
        <rFont val="Times New Roman"/>
        <family val="1"/>
      </rPr>
      <t xml:space="preserve">          </t>
    </r>
    <r>
      <rPr>
        <sz val="10"/>
        <rFont val="宋体"/>
        <family val="3"/>
        <charset val="134"/>
      </rPr>
      <t>其他国有资本经营预算企业股利、股息收入</t>
    </r>
  </si>
  <si>
    <t>三、产权转让收入</t>
  </si>
  <si>
    <r>
      <rPr>
        <sz val="10"/>
        <rFont val="Times New Roman"/>
        <family val="1"/>
      </rPr>
      <t xml:space="preserve">          </t>
    </r>
    <r>
      <rPr>
        <sz val="10"/>
        <rFont val="宋体"/>
        <family val="3"/>
        <charset val="134"/>
      </rPr>
      <t>国有股权、股份转让收入</t>
    </r>
  </si>
  <si>
    <r>
      <rPr>
        <sz val="10"/>
        <rFont val="Times New Roman"/>
        <family val="1"/>
      </rPr>
      <t xml:space="preserve">          </t>
    </r>
    <r>
      <rPr>
        <sz val="10"/>
        <rFont val="宋体"/>
        <family val="3"/>
        <charset val="134"/>
      </rPr>
      <t>国有独资企业产权转让收入</t>
    </r>
  </si>
  <si>
    <r>
      <rPr>
        <sz val="10"/>
        <rFont val="Times New Roman"/>
        <family val="1"/>
      </rPr>
      <t xml:space="preserve">          </t>
    </r>
    <r>
      <rPr>
        <sz val="10"/>
        <rFont val="宋体"/>
        <family val="3"/>
        <charset val="134"/>
      </rPr>
      <t>其他国有资本经营预算企业产权转让收入</t>
    </r>
  </si>
  <si>
    <t>四、清算收入</t>
  </si>
  <si>
    <r>
      <rPr>
        <sz val="10"/>
        <rFont val="Times New Roman"/>
        <family val="1"/>
      </rPr>
      <t xml:space="preserve">         </t>
    </r>
    <r>
      <rPr>
        <sz val="10"/>
        <rFont val="宋体"/>
        <family val="3"/>
        <charset val="134"/>
      </rPr>
      <t>国有股权、股份清算收入</t>
    </r>
  </si>
  <si>
    <r>
      <rPr>
        <sz val="10"/>
        <rFont val="Times New Roman"/>
        <family val="1"/>
      </rPr>
      <t xml:space="preserve">         </t>
    </r>
    <r>
      <rPr>
        <sz val="10"/>
        <rFont val="宋体"/>
        <family val="3"/>
        <charset val="134"/>
      </rPr>
      <t>国有独资企业清算收入</t>
    </r>
  </si>
  <si>
    <r>
      <rPr>
        <sz val="10"/>
        <rFont val="Times New Roman"/>
        <family val="1"/>
      </rPr>
      <t xml:space="preserve">         </t>
    </r>
    <r>
      <rPr>
        <sz val="10"/>
        <rFont val="宋体"/>
        <family val="3"/>
        <charset val="134"/>
      </rPr>
      <t>其他国有资本经营预算企业清算收入</t>
    </r>
  </si>
  <si>
    <t>五、国有资本经营预算转移支付收入</t>
  </si>
  <si>
    <t xml:space="preserve">    国有资本经营预算转移支付收入</t>
  </si>
  <si>
    <t>六、其他国有资本经营预算收入</t>
  </si>
  <si>
    <r>
      <rPr>
        <b/>
        <sz val="10"/>
        <rFont val="宋体"/>
        <family val="3"/>
        <charset val="134"/>
      </rPr>
      <t>本年收入</t>
    </r>
    <r>
      <rPr>
        <b/>
        <sz val="10"/>
        <rFont val="宋体"/>
        <family val="3"/>
        <charset val="134"/>
      </rPr>
      <t>合</t>
    </r>
    <r>
      <rPr>
        <b/>
        <sz val="10"/>
        <rFont val="宋体"/>
        <family val="3"/>
        <charset val="134"/>
      </rPr>
      <t>计</t>
    </r>
  </si>
  <si>
    <t>附表10</t>
  </si>
  <si>
    <t>融水苗族自治县（本级）2020年国有资本经营支出情况表（草案）</t>
  </si>
  <si>
    <r>
      <rPr>
        <sz val="11"/>
        <rFont val="宋体"/>
        <family val="3"/>
        <charset val="134"/>
      </rPr>
      <t>费用性支出</t>
    </r>
    <r>
      <rPr>
        <sz val="11"/>
        <rFont val="Times New Roman"/>
        <family val="1"/>
      </rPr>
      <t xml:space="preserve"> </t>
    </r>
  </si>
  <si>
    <t>一、教育支出</t>
  </si>
  <si>
    <t xml:space="preserve">     国有资本经营预算支出</t>
  </si>
  <si>
    <t xml:space="preserve">       国有经济结构调整支出</t>
  </si>
  <si>
    <t xml:space="preserve">       公益性设施投资补助支出</t>
  </si>
  <si>
    <t xml:space="preserve">       其他国有资本经营预算支出</t>
  </si>
  <si>
    <t>二、科学技术支出</t>
  </si>
  <si>
    <t>三、文化体育与传媒支出</t>
  </si>
  <si>
    <t>四、节能环保支出</t>
  </si>
  <si>
    <t>五、城乡社区支出</t>
  </si>
  <si>
    <t>六、农林水支出</t>
  </si>
  <si>
    <t>七、交通运输支出</t>
  </si>
  <si>
    <t>八、资源勘探信息等支出</t>
  </si>
  <si>
    <t>九、商业服务业等支出</t>
  </si>
  <si>
    <t>十、其他支出</t>
  </si>
  <si>
    <t>十一、转移性支出</t>
  </si>
  <si>
    <t xml:space="preserve">     国有资本经营预算转移支付支出</t>
  </si>
  <si>
    <t>——</t>
  </si>
  <si>
    <t xml:space="preserve">       国有资本经营预算转移支付支出</t>
  </si>
  <si>
    <t xml:space="preserve">     调出资金</t>
  </si>
  <si>
    <t xml:space="preserve">       国有资本经营预算调出资金</t>
  </si>
  <si>
    <t>附表11</t>
  </si>
  <si>
    <t>融水苗族自治县（本级）2020年社会保险基金收入预算(草案）</t>
  </si>
  <si>
    <t>项  目</t>
  </si>
  <si>
    <t>2019年预计执行数</t>
  </si>
  <si>
    <t>2020年预算</t>
  </si>
  <si>
    <t>建议数</t>
  </si>
  <si>
    <t>比2019年执行数增减</t>
  </si>
  <si>
    <t>金额</t>
  </si>
  <si>
    <t>%</t>
  </si>
  <si>
    <t>一、融水县社会保险基金收入合计</t>
  </si>
  <si>
    <t>（一）企业职工基本养老保险基金收入</t>
  </si>
  <si>
    <t>（二）城乡居民基本养老保险基金收入</t>
  </si>
  <si>
    <t>（三）城镇职工基本医疗保险基金收入</t>
  </si>
  <si>
    <t>（四）机关事业单位基本养老保险基金收入</t>
  </si>
  <si>
    <t>（五）城乡居民基本医疗保险基金收入</t>
  </si>
  <si>
    <t>（六）工伤保险基金收入</t>
  </si>
  <si>
    <t>（七）失业保险基金收入</t>
  </si>
  <si>
    <t>（八）生育保险基金收入</t>
  </si>
  <si>
    <t>附表12</t>
  </si>
  <si>
    <r>
      <rPr>
        <b/>
        <sz val="16"/>
        <rFont val="宋体"/>
        <family val="3"/>
        <charset val="134"/>
      </rPr>
      <t>融水苗族自治县（本级）</t>
    </r>
    <r>
      <rPr>
        <b/>
        <sz val="16"/>
        <rFont val="宋体"/>
        <family val="3"/>
        <charset val="134"/>
      </rPr>
      <t>2020年社会保险基金支出预算(草案）</t>
    </r>
  </si>
  <si>
    <r>
      <rPr>
        <sz val="12"/>
        <rFont val="宋体"/>
        <family val="3"/>
        <charset val="134"/>
      </rPr>
      <t>2</t>
    </r>
    <r>
      <rPr>
        <sz val="12"/>
        <rFont val="宋体"/>
        <family val="3"/>
        <charset val="134"/>
      </rPr>
      <t>020年预算</t>
    </r>
  </si>
  <si>
    <r>
      <rPr>
        <sz val="12"/>
        <rFont val="宋体"/>
        <family val="3"/>
        <charset val="134"/>
      </rPr>
      <t>比201</t>
    </r>
    <r>
      <rPr>
        <sz val="11"/>
        <rFont val="宋体"/>
        <family val="3"/>
        <charset val="134"/>
      </rPr>
      <t>9</t>
    </r>
    <r>
      <rPr>
        <sz val="12"/>
        <rFont val="宋体"/>
        <family val="3"/>
        <charset val="134"/>
      </rPr>
      <t>年执行数增减</t>
    </r>
  </si>
  <si>
    <t>二、融水县社会保险基金支出合计</t>
  </si>
  <si>
    <t>（一）企业职工基本养老保险基金支出</t>
  </si>
  <si>
    <t>（二）城乡居民基本养老保险基金支出</t>
  </si>
  <si>
    <t>（三）城镇职工基本医疗保险基金支出</t>
  </si>
  <si>
    <t>（四）机关事业单位基本养老保险基金支出</t>
  </si>
  <si>
    <t>（五）城乡居民基本医疗保险基金支出</t>
  </si>
  <si>
    <t>（六）工伤保险基金支出</t>
  </si>
  <si>
    <t>（七）失业保险基金支出</t>
  </si>
  <si>
    <t>（八）生育保险基金支出</t>
  </si>
  <si>
    <t>2019年政府债务限额及余额情况表</t>
  </si>
  <si>
    <t>行政区划</t>
  </si>
  <si>
    <t>2019年政府债务限额</t>
  </si>
  <si>
    <t>2019年政府债务余额(预计执行数)</t>
  </si>
  <si>
    <t>一般债务</t>
  </si>
  <si>
    <t>专项债务</t>
  </si>
  <si>
    <t>公式</t>
  </si>
  <si>
    <t>A=B+C</t>
  </si>
  <si>
    <t>B</t>
  </si>
  <si>
    <t>C</t>
  </si>
  <si>
    <t>D=E+F</t>
  </si>
  <si>
    <t>E</t>
  </si>
  <si>
    <t>F</t>
  </si>
  <si>
    <t>G</t>
  </si>
  <si>
    <t>全县</t>
  </si>
  <si>
    <t>县本级</t>
  </si>
  <si>
    <t>2019—2020年政府债券发行</t>
  </si>
  <si>
    <t>及还本付息情况表（草案）</t>
  </si>
  <si>
    <t>本地区</t>
  </si>
  <si>
    <t>本级</t>
  </si>
  <si>
    <t>一、2019年发行预计执行数</t>
  </si>
  <si>
    <t>（一）一般债券</t>
  </si>
  <si>
    <t>其中：再融资债券</t>
  </si>
  <si>
    <t>（二）专项债券</t>
  </si>
  <si>
    <t>二、2019年还本预计执行数</t>
  </si>
  <si>
    <t>三、2019年付息预计执行数</t>
  </si>
  <si>
    <t>四、2020年还本预算数</t>
  </si>
  <si>
    <t>财政预算安排</t>
  </si>
  <si>
    <t>五、2020年付息预算数</t>
  </si>
</sst>
</file>

<file path=xl/styles.xml><?xml version="1.0" encoding="utf-8"?>
<styleSheet xmlns="http://schemas.openxmlformats.org/spreadsheetml/2006/main">
  <numFmts count="32">
    <numFmt numFmtId="41" formatCode="_ * #,##0_ ;_ * \-#,##0_ ;_ * &quot;-&quot;_ ;_ @_ "/>
    <numFmt numFmtId="43" formatCode="_ * #,##0.00_ ;_ * \-#,##0.00_ ;_ * &quot;-&quot;??_ ;_ @_ "/>
    <numFmt numFmtId="176" formatCode="#,##0_ "/>
    <numFmt numFmtId="179" formatCode="0_);\(0\)"/>
    <numFmt numFmtId="180" formatCode="_(&quot;$&quot;* #,##0.00_);_(&quot;$&quot;* \(#,##0.00\);_(&quot;$&quot;* &quot;-&quot;??_);_(@_)"/>
    <numFmt numFmtId="181" formatCode="_-&quot;$&quot;* #,##0_-;\-&quot;$&quot;* #,##0_-;_-&quot;$&quot;* &quot;-&quot;_-;_-@_-"/>
    <numFmt numFmtId="182" formatCode="_-* #,##0_$_-;\-* #,##0_$_-;_-* &quot;-&quot;_$_-;_-@_-"/>
    <numFmt numFmtId="183" formatCode="#,##0;\(#,##0\)"/>
    <numFmt numFmtId="184" formatCode="yy\.mm\.dd"/>
    <numFmt numFmtId="185" formatCode="_-&quot;$&quot;\ * #,##0_-;_-&quot;$&quot;\ * #,##0\-;_-&quot;$&quot;\ * &quot;-&quot;_-;_-@_-"/>
    <numFmt numFmtId="186" formatCode="_-* #,##0.00&quot;$&quot;_-;\-* #,##0.00&quot;$&quot;_-;_-* &quot;-&quot;??&quot;$&quot;_-;_-@_-"/>
    <numFmt numFmtId="187" formatCode="\$#,##0;\(\$#,##0\)"/>
    <numFmt numFmtId="188" formatCode="0_ "/>
    <numFmt numFmtId="189" formatCode="#,##0.0_);\(#,##0.0\)"/>
    <numFmt numFmtId="190" formatCode="\$#,##0.00;\(\$#,##0.00\)"/>
    <numFmt numFmtId="191" formatCode="&quot;$&quot;\ #,##0_-;[Red]&quot;$&quot;\ #,##0\-"/>
    <numFmt numFmtId="192" formatCode="_-* #,##0.00_$_-;\-* #,##0.00_$_-;_-* &quot;-&quot;??_$_-;_-@_-"/>
    <numFmt numFmtId="193" formatCode="_-&quot;$&quot;\ * #,##0.00_-;_-&quot;$&quot;\ * #,##0.00\-;_-&quot;$&quot;\ * &quot;-&quot;??_-;_-@_-"/>
    <numFmt numFmtId="194" formatCode="_(&quot;$&quot;* #,##0_);_(&quot;$&quot;* \(#,##0\);_(&quot;$&quot;* &quot;-&quot;_);_(@_)"/>
    <numFmt numFmtId="195" formatCode="0.00_ "/>
    <numFmt numFmtId="196" formatCode="#,##0.0000"/>
    <numFmt numFmtId="197" formatCode="_-* #,##0.00_-;\-* #,##0.00_-;_-* &quot;-&quot;??_-;_-@_-"/>
    <numFmt numFmtId="198" formatCode="&quot;$&quot;\ #,##0.00_-;[Red]&quot;$&quot;\ #,##0.00\-"/>
    <numFmt numFmtId="199" formatCode="&quot;$&quot;#,##0_);[Red]\(&quot;$&quot;#,##0\)"/>
    <numFmt numFmtId="200" formatCode="#,##0;\-#,##0;&quot;-&quot;"/>
    <numFmt numFmtId="201" formatCode="&quot;$&quot;#,##0.00_);[Red]\(&quot;$&quot;#,##0.00\)"/>
    <numFmt numFmtId="202" formatCode="\¥#,##0.00;[Red]\¥\-#,##0.00"/>
    <numFmt numFmtId="203" formatCode="* #,##0.00;* \-#,##0.00;* &quot;&quot;??;@"/>
    <numFmt numFmtId="204" formatCode="0_);[Red]\(0\)"/>
    <numFmt numFmtId="205" formatCode="_-* #,##0&quot;$&quot;_-;\-* #,##0&quot;$&quot;_-;_-* &quot;-&quot;&quot;$&quot;_-;_-@_-"/>
    <numFmt numFmtId="206" formatCode="0.0"/>
    <numFmt numFmtId="207" formatCode="0.0000_ "/>
  </numFmts>
  <fonts count="113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6"/>
      <name val="黑体"/>
      <family val="3"/>
      <charset val="134"/>
    </font>
    <font>
      <sz val="22"/>
      <name val="方正小标宋简体"/>
      <family val="3"/>
      <charset val="134"/>
    </font>
    <font>
      <sz val="16"/>
      <name val="仿宋_GB2312"/>
      <family val="3"/>
      <charset val="134"/>
    </font>
    <font>
      <sz val="15"/>
      <name val="黑体"/>
      <family val="3"/>
      <charset val="134"/>
    </font>
    <font>
      <sz val="15"/>
      <name val="仿宋_GB2312"/>
      <family val="3"/>
      <charset val="134"/>
    </font>
    <font>
      <sz val="12"/>
      <name val="仿宋_GB2312"/>
      <family val="3"/>
      <charset val="134"/>
    </font>
    <font>
      <sz val="14"/>
      <name val="仿宋_GB2312"/>
      <family val="3"/>
      <charset val="134"/>
    </font>
    <font>
      <b/>
      <sz val="14"/>
      <name val="仿宋_GB2312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sz val="11"/>
      <name val="宋体"/>
      <family val="3"/>
      <charset val="134"/>
    </font>
    <font>
      <b/>
      <sz val="16"/>
      <name val="黑体"/>
      <family val="3"/>
      <charset val="134"/>
    </font>
    <font>
      <sz val="11"/>
      <name val="Times New Roman"/>
      <family val="1"/>
    </font>
    <font>
      <b/>
      <sz val="11"/>
      <name val="宋体"/>
      <family val="3"/>
      <charset val="134"/>
    </font>
    <font>
      <sz val="10"/>
      <name val="Times New Roman"/>
      <family val="1"/>
    </font>
    <font>
      <b/>
      <sz val="10"/>
      <name val="宋体"/>
      <family val="3"/>
      <charset val="134"/>
    </font>
    <font>
      <b/>
      <sz val="10"/>
      <name val="Times New Roman"/>
      <family val="1"/>
    </font>
    <font>
      <sz val="12"/>
      <name val="黑体"/>
      <family val="3"/>
      <charset val="134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  <font>
      <sz val="16"/>
      <name val="Times New Roman"/>
      <family val="1"/>
    </font>
    <font>
      <sz val="9"/>
      <color rgb="FFFF0000"/>
      <name val="宋体"/>
      <family val="3"/>
      <charset val="134"/>
    </font>
    <font>
      <sz val="9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8"/>
      <name val="宋体"/>
      <family val="3"/>
      <charset val="134"/>
    </font>
    <font>
      <sz val="10"/>
      <color theme="1"/>
      <name val="宋体"/>
      <family val="3"/>
      <charset val="134"/>
    </font>
    <font>
      <sz val="8"/>
      <name val="宋体"/>
      <family val="3"/>
      <charset val="134"/>
    </font>
    <font>
      <b/>
      <sz val="8"/>
      <name val="黑体"/>
      <family val="3"/>
      <charset val="134"/>
    </font>
    <font>
      <sz val="8"/>
      <name val="黑体"/>
      <family val="3"/>
      <charset val="134"/>
    </font>
    <font>
      <b/>
      <sz val="9"/>
      <name val="宋体"/>
      <family val="3"/>
      <charset val="134"/>
    </font>
    <font>
      <b/>
      <sz val="8"/>
      <name val="宋体"/>
      <family val="3"/>
      <charset val="134"/>
    </font>
    <font>
      <b/>
      <sz val="30"/>
      <name val="黑体"/>
      <family val="3"/>
      <charset val="134"/>
    </font>
    <font>
      <sz val="12"/>
      <name val="Times New Roman"/>
      <family val="1"/>
    </font>
    <font>
      <sz val="18"/>
      <name val="黑体"/>
      <family val="3"/>
      <charset val="134"/>
    </font>
    <font>
      <sz val="20"/>
      <name val="宋体"/>
      <family val="3"/>
      <charset val="134"/>
    </font>
    <font>
      <b/>
      <sz val="40"/>
      <name val="方正小标宋简体"/>
      <family val="3"/>
      <charset val="134"/>
    </font>
    <font>
      <b/>
      <sz val="20"/>
      <name val="宋体"/>
      <family val="3"/>
      <charset val="134"/>
    </font>
    <font>
      <sz val="10"/>
      <name val="Helv"/>
      <family val="2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2"/>
      <color indexed="20"/>
      <name val="楷体_GB2312"/>
      <charset val="134"/>
    </font>
    <font>
      <sz val="11"/>
      <color indexed="20"/>
      <name val="宋体"/>
      <family val="3"/>
      <charset val="134"/>
    </font>
    <font>
      <sz val="10"/>
      <name val="Geneva"/>
      <family val="1"/>
    </font>
    <font>
      <sz val="11"/>
      <color indexed="17"/>
      <name val="宋体"/>
      <family val="3"/>
      <charset val="134"/>
    </font>
    <font>
      <sz val="12"/>
      <color indexed="8"/>
      <name val="楷体_GB2312"/>
      <charset val="134"/>
    </font>
    <font>
      <b/>
      <sz val="12"/>
      <color indexed="63"/>
      <name val="楷体_GB2312"/>
      <charset val="134"/>
    </font>
    <font>
      <sz val="10.5"/>
      <color indexed="20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indexed="17"/>
      <name val="宋体"/>
      <family val="3"/>
      <charset val="134"/>
    </font>
    <font>
      <sz val="8"/>
      <name val="Times New Roman"/>
      <family val="1"/>
    </font>
    <font>
      <b/>
      <sz val="13"/>
      <color indexed="56"/>
      <name val="宋体"/>
      <family val="3"/>
      <charset val="134"/>
    </font>
    <font>
      <sz val="12"/>
      <color indexed="17"/>
      <name val="楷体_GB2312"/>
      <charset val="134"/>
    </font>
    <font>
      <sz val="10.5"/>
      <color indexed="17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name val="MS Sans Serif"/>
      <family val="1"/>
    </font>
    <font>
      <sz val="12"/>
      <color indexed="9"/>
      <name val="宋体"/>
      <family val="3"/>
      <charset val="134"/>
    </font>
    <font>
      <b/>
      <sz val="10"/>
      <name val="Tms Rmn"/>
      <family val="1"/>
    </font>
    <font>
      <sz val="12"/>
      <color indexed="20"/>
      <name val="仿宋_GB2312"/>
      <family val="3"/>
      <charset val="134"/>
    </font>
    <font>
      <sz val="12"/>
      <color indexed="16"/>
      <name val="宋体"/>
      <family val="3"/>
      <charset val="134"/>
    </font>
    <font>
      <sz val="12"/>
      <color indexed="10"/>
      <name val="楷体_GB2312"/>
      <charset val="134"/>
    </font>
    <font>
      <b/>
      <sz val="12"/>
      <name val="Arial"/>
      <family val="2"/>
    </font>
    <font>
      <sz val="12"/>
      <color indexed="9"/>
      <name val="楷体_GB2312"/>
      <charset val="134"/>
    </font>
    <font>
      <sz val="8"/>
      <name val="Arial"/>
      <family val="2"/>
    </font>
    <font>
      <sz val="12"/>
      <name val="Helv"/>
      <family val="2"/>
    </font>
    <font>
      <sz val="11"/>
      <color indexed="9"/>
      <name val="宋体"/>
      <family val="3"/>
      <charset val="134"/>
    </font>
    <font>
      <sz val="12"/>
      <color indexed="20"/>
      <name val="宋体"/>
      <family val="3"/>
      <charset val="134"/>
    </font>
    <font>
      <b/>
      <sz val="9"/>
      <name val="Arial"/>
      <family val="2"/>
    </font>
    <font>
      <sz val="12"/>
      <name val="官帕眉"/>
      <charset val="134"/>
    </font>
    <font>
      <sz val="11"/>
      <color indexed="52"/>
      <name val="宋体"/>
      <family val="3"/>
      <charset val="134"/>
    </font>
    <font>
      <sz val="11"/>
      <name val="ＭＳ Ｐゴシック"/>
      <charset val="134"/>
    </font>
    <font>
      <b/>
      <sz val="18"/>
      <name val="Arial"/>
      <family val="2"/>
    </font>
    <font>
      <sz val="12"/>
      <name val="Arial"/>
      <family val="2"/>
    </font>
    <font>
      <sz val="12"/>
      <color indexed="9"/>
      <name val="Helv"/>
      <family val="2"/>
    </font>
    <font>
      <sz val="10"/>
      <name val="楷体"/>
      <family val="3"/>
      <charset val="134"/>
    </font>
    <font>
      <sz val="11"/>
      <color indexed="60"/>
      <name val="宋体"/>
      <family val="3"/>
      <charset val="134"/>
    </font>
    <font>
      <sz val="10"/>
      <color indexed="8"/>
      <name val="Arial"/>
      <family val="2"/>
    </font>
    <font>
      <i/>
      <sz val="11"/>
      <color indexed="23"/>
      <name val="宋体"/>
      <family val="3"/>
      <charset val="134"/>
    </font>
    <font>
      <b/>
      <sz val="13"/>
      <color indexed="56"/>
      <name val="楷体_GB2312"/>
      <charset val="134"/>
    </font>
    <font>
      <b/>
      <sz val="11"/>
      <color indexed="52"/>
      <name val="宋体"/>
      <family val="3"/>
      <charset val="134"/>
    </font>
    <font>
      <b/>
      <sz val="10"/>
      <name val="MS Sans Serif"/>
      <family val="2"/>
    </font>
    <font>
      <b/>
      <sz val="11"/>
      <color indexed="9"/>
      <name val="宋体"/>
      <family val="3"/>
      <charset val="134"/>
    </font>
    <font>
      <b/>
      <sz val="14"/>
      <name val="楷体"/>
      <family val="3"/>
      <charset val="134"/>
    </font>
    <font>
      <sz val="7"/>
      <name val="Small Fonts"/>
      <charset val="134"/>
    </font>
    <font>
      <sz val="10"/>
      <color indexed="8"/>
      <name val="MS Sans Serif"/>
      <family val="2"/>
    </font>
    <font>
      <b/>
      <sz val="18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10"/>
      <name val="宋体"/>
      <family val="3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u/>
      <sz val="12"/>
      <color indexed="12"/>
      <name val="宋体"/>
      <family val="3"/>
      <charset val="134"/>
    </font>
    <font>
      <sz val="12"/>
      <color indexed="17"/>
      <name val="仿宋_GB2312"/>
      <family val="3"/>
      <charset val="134"/>
    </font>
    <font>
      <sz val="12"/>
      <color indexed="62"/>
      <name val="楷体_GB2312"/>
      <charset val="134"/>
    </font>
    <font>
      <sz val="9"/>
      <color indexed="55"/>
      <name val="微软雅黑"/>
      <family val="2"/>
      <charset val="134"/>
    </font>
    <font>
      <u/>
      <sz val="12"/>
      <color indexed="36"/>
      <name val="宋体"/>
      <family val="3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b/>
      <sz val="12"/>
      <color indexed="9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b/>
      <sz val="12"/>
      <color indexed="8"/>
      <name val="宋体"/>
      <family val="3"/>
      <charset val="134"/>
    </font>
    <font>
      <sz val="12"/>
      <color indexed="60"/>
      <name val="楷体_GB2312"/>
      <charset val="134"/>
    </font>
    <font>
      <sz val="12"/>
      <name val="Courier"/>
      <family val="3"/>
    </font>
    <font>
      <sz val="12"/>
      <name val="바탕체"/>
      <charset val="134"/>
    </font>
    <font>
      <sz val="16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55"/>
      </patternFill>
    </fill>
    <fill>
      <patternFill patternType="gray0625"/>
    </fill>
    <fill>
      <patternFill patternType="solid">
        <fgColor indexed="26"/>
        <bgColor indexed="26"/>
      </patternFill>
    </fill>
    <fill>
      <patternFill patternType="solid">
        <fgColor indexed="52"/>
        <bgColor indexed="52"/>
      </patternFill>
    </fill>
    <fill>
      <patternFill patternType="solid">
        <fgColor indexed="27"/>
        <bgColor indexed="27"/>
      </patternFill>
    </fill>
    <fill>
      <patternFill patternType="solid">
        <fgColor indexed="45"/>
        <bgColor indexed="45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15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1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mediumGray">
        <fgColor indexed="22"/>
      </patternFill>
    </fill>
    <fill>
      <patternFill patternType="solid">
        <fgColor indexed="53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60">
    <xf numFmtId="0" fontId="0" fillId="0" borderId="0">
      <alignment vertical="center"/>
    </xf>
    <xf numFmtId="0" fontId="10" fillId="0" borderId="0"/>
    <xf numFmtId="0" fontId="51" fillId="9" borderId="0" applyNumberFormat="0" applyBorder="0" applyAlignment="0" applyProtection="0">
      <alignment vertical="center"/>
    </xf>
    <xf numFmtId="0" fontId="25" fillId="0" borderId="0">
      <alignment vertical="center"/>
    </xf>
    <xf numFmtId="0" fontId="46" fillId="9" borderId="0" applyNumberFormat="0" applyBorder="0" applyAlignment="0" applyProtection="0">
      <alignment vertical="center"/>
    </xf>
    <xf numFmtId="0" fontId="52" fillId="0" borderId="0">
      <alignment horizontal="center" wrapText="1"/>
      <protection locked="0"/>
    </xf>
    <xf numFmtId="0" fontId="50" fillId="10" borderId="0" applyNumberFormat="0" applyBorder="0" applyAlignment="0" applyProtection="0"/>
    <xf numFmtId="41" fontId="42" fillId="0" borderId="0" applyFont="0" applyFill="0" applyBorder="0" applyAlignment="0" applyProtection="0">
      <alignment vertical="center"/>
    </xf>
    <xf numFmtId="0" fontId="41" fillId="0" borderId="0"/>
    <xf numFmtId="0" fontId="46" fillId="6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184" fontId="41" fillId="0" borderId="15" applyFill="0" applyProtection="0">
      <alignment horizontal="right"/>
    </xf>
    <xf numFmtId="0" fontId="60" fillId="12" borderId="0" applyNumberFormat="0" applyBorder="0" applyAlignment="0" applyProtection="0"/>
    <xf numFmtId="0" fontId="40" fillId="0" borderId="0"/>
    <xf numFmtId="0" fontId="44" fillId="5" borderId="0" applyNumberFormat="0" applyBorder="0" applyAlignment="0" applyProtection="0">
      <alignment vertical="center"/>
    </xf>
    <xf numFmtId="0" fontId="60" fillId="15" borderId="0" applyNumberFormat="0" applyBorder="0" applyAlignment="0" applyProtection="0"/>
    <xf numFmtId="0" fontId="25" fillId="0" borderId="0">
      <alignment vertical="center"/>
    </xf>
    <xf numFmtId="0" fontId="35" fillId="0" borderId="0"/>
    <xf numFmtId="0" fontId="43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44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35" fillId="0" borderId="0"/>
    <xf numFmtId="9" fontId="4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9" fontId="42" fillId="0" borderId="0" applyFont="0" applyFill="0" applyBorder="0" applyAlignment="0" applyProtection="0">
      <alignment vertical="center"/>
    </xf>
    <xf numFmtId="0" fontId="58" fillId="11" borderId="16" applyNumberFormat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181" fontId="41" fillId="0" borderId="0" applyFont="0" applyFill="0" applyBorder="0" applyAlignment="0" applyProtection="0"/>
    <xf numFmtId="0" fontId="44" fillId="5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49" fontId="41" fillId="0" borderId="0" applyFont="0" applyFill="0" applyBorder="0" applyAlignment="0" applyProtection="0"/>
    <xf numFmtId="0" fontId="57" fillId="0" borderId="14" applyNumberFormat="0" applyFill="0" applyAlignment="0" applyProtection="0">
      <alignment vertical="center"/>
    </xf>
    <xf numFmtId="0" fontId="61" fillId="13" borderId="3">
      <protection locked="0"/>
    </xf>
    <xf numFmtId="0" fontId="40" fillId="0" borderId="0"/>
    <xf numFmtId="0" fontId="48" fillId="7" borderId="11" applyNumberFormat="0" applyAlignment="0" applyProtection="0">
      <alignment vertical="center"/>
    </xf>
    <xf numFmtId="0" fontId="35" fillId="0" borderId="0"/>
    <xf numFmtId="0" fontId="59" fillId="0" borderId="0" applyNumberFormat="0" applyFont="0" applyFill="0" applyBorder="0" applyAlignment="0" applyProtection="0">
      <alignment horizontal="left"/>
    </xf>
    <xf numFmtId="0" fontId="10" fillId="0" borderId="0"/>
    <xf numFmtId="0" fontId="49" fillId="8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54" fillId="6" borderId="0" applyNumberFormat="0" applyBorder="0" applyAlignment="0" applyProtection="0">
      <alignment vertical="center"/>
    </xf>
    <xf numFmtId="0" fontId="41" fillId="0" borderId="0"/>
    <xf numFmtId="0" fontId="41" fillId="0" borderId="0">
      <protection locked="0"/>
    </xf>
    <xf numFmtId="0" fontId="41" fillId="0" borderId="0">
      <protection locked="0"/>
    </xf>
    <xf numFmtId="0" fontId="46" fillId="6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0" borderId="0"/>
    <xf numFmtId="0" fontId="40" fillId="0" borderId="0"/>
    <xf numFmtId="0" fontId="10" fillId="0" borderId="0"/>
    <xf numFmtId="0" fontId="40" fillId="0" borderId="0"/>
    <xf numFmtId="0" fontId="46" fillId="6" borderId="0" applyNumberFormat="0" applyBorder="0" applyAlignment="0" applyProtection="0">
      <alignment vertical="center"/>
    </xf>
    <xf numFmtId="0" fontId="10" fillId="0" borderId="0"/>
    <xf numFmtId="0" fontId="41" fillId="0" borderId="0"/>
    <xf numFmtId="0" fontId="50" fillId="14" borderId="0" applyNumberFormat="0" applyBorder="0" applyAlignment="0" applyProtection="0"/>
    <xf numFmtId="0" fontId="41" fillId="0" borderId="0">
      <protection locked="0"/>
    </xf>
    <xf numFmtId="0" fontId="56" fillId="0" borderId="13" applyNumberFormat="0" applyFill="0" applyAlignment="0" applyProtection="0">
      <alignment vertical="center"/>
    </xf>
    <xf numFmtId="49" fontId="41" fillId="0" borderId="0" applyFont="0" applyFill="0" applyBorder="0" applyAlignment="0" applyProtection="0"/>
    <xf numFmtId="0" fontId="47" fillId="6" borderId="0" applyNumberFormat="0" applyBorder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45" fillId="0" borderId="0"/>
    <xf numFmtId="0" fontId="35" fillId="0" borderId="0"/>
    <xf numFmtId="0" fontId="41" fillId="0" borderId="0"/>
    <xf numFmtId="0" fontId="41" fillId="0" borderId="0"/>
    <xf numFmtId="0" fontId="35" fillId="0" borderId="0"/>
    <xf numFmtId="0" fontId="40" fillId="0" borderId="0"/>
    <xf numFmtId="0" fontId="35" fillId="0" borderId="0"/>
    <xf numFmtId="0" fontId="45" fillId="0" borderId="0"/>
    <xf numFmtId="0" fontId="35" fillId="0" borderId="0"/>
    <xf numFmtId="0" fontId="43" fillId="5" borderId="0" applyNumberFormat="0" applyBorder="0" applyAlignment="0" applyProtection="0">
      <alignment vertical="center"/>
    </xf>
    <xf numFmtId="0" fontId="25" fillId="0" borderId="0"/>
    <xf numFmtId="0" fontId="45" fillId="0" borderId="0"/>
    <xf numFmtId="0" fontId="50" fillId="16" borderId="0" applyNumberFormat="0" applyBorder="0" applyAlignment="0" applyProtection="0"/>
    <xf numFmtId="0" fontId="46" fillId="9" borderId="0" applyNumberFormat="0" applyBorder="0" applyAlignment="0" applyProtection="0">
      <alignment vertical="center"/>
    </xf>
    <xf numFmtId="0" fontId="35" fillId="0" borderId="0"/>
    <xf numFmtId="0" fontId="63" fillId="17" borderId="0" applyNumberFormat="0" applyBorder="0" applyAlignment="0" applyProtection="0"/>
    <xf numFmtId="0" fontId="40" fillId="0" borderId="0"/>
    <xf numFmtId="0" fontId="64" fillId="0" borderId="0" applyNumberFormat="0" applyFill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0" fillId="0" borderId="0"/>
    <xf numFmtId="0" fontId="25" fillId="0" borderId="0">
      <alignment vertical="center"/>
    </xf>
    <xf numFmtId="0" fontId="40" fillId="0" borderId="0"/>
    <xf numFmtId="0" fontId="41" fillId="0" borderId="0"/>
    <xf numFmtId="0" fontId="62" fillId="8" borderId="0" applyNumberFormat="0" applyBorder="0" applyAlignment="0" applyProtection="0">
      <alignment vertical="center"/>
    </xf>
    <xf numFmtId="0" fontId="41" fillId="0" borderId="0"/>
    <xf numFmtId="0" fontId="41" fillId="0" borderId="0"/>
    <xf numFmtId="185" fontId="41" fillId="0" borderId="0" applyFont="0" applyFill="0" applyBorder="0" applyAlignment="0" applyProtection="0"/>
    <xf numFmtId="0" fontId="44" fillId="5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4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185" fontId="41" fillId="0" borderId="0" applyFont="0" applyFill="0" applyBorder="0" applyAlignment="0" applyProtection="0"/>
    <xf numFmtId="0" fontId="13" fillId="0" borderId="0">
      <alignment horizontal="left" vertical="center"/>
    </xf>
    <xf numFmtId="0" fontId="10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10" fillId="0" borderId="0"/>
    <xf numFmtId="0" fontId="42" fillId="24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191" fontId="41" fillId="0" borderId="0"/>
    <xf numFmtId="0" fontId="42" fillId="30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60" fillId="28" borderId="0" applyNumberFormat="0" applyBorder="0" applyAlignment="0" applyProtection="0"/>
    <xf numFmtId="0" fontId="46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25" borderId="0" applyNumberFormat="0" applyBorder="0" applyAlignment="0" applyProtection="0">
      <alignment vertical="center"/>
    </xf>
    <xf numFmtId="0" fontId="78" fillId="0" borderId="15" applyNumberFormat="0" applyFill="0" applyProtection="0">
      <alignment horizontal="center"/>
    </xf>
    <xf numFmtId="0" fontId="44" fillId="5" borderId="0" applyNumberFormat="0" applyBorder="0" applyAlignment="0" applyProtection="0">
      <alignment vertical="center"/>
    </xf>
    <xf numFmtId="0" fontId="10" fillId="0" borderId="0"/>
    <xf numFmtId="0" fontId="69" fillId="24" borderId="0" applyNumberFormat="0" applyBorder="0" applyAlignment="0" applyProtection="0">
      <alignment vertical="center"/>
    </xf>
    <xf numFmtId="0" fontId="60" fillId="28" borderId="0" applyNumberFormat="0" applyBorder="0" applyAlignment="0" applyProtection="0"/>
    <xf numFmtId="0" fontId="10" fillId="0" borderId="0"/>
    <xf numFmtId="0" fontId="25" fillId="0" borderId="0">
      <alignment vertical="center"/>
    </xf>
    <xf numFmtId="0" fontId="69" fillId="20" borderId="0" applyNumberFormat="0" applyBorder="0" applyAlignment="0" applyProtection="0">
      <alignment vertical="center"/>
    </xf>
    <xf numFmtId="14" fontId="52" fillId="0" borderId="0">
      <alignment horizontal="center" wrapText="1"/>
      <protection locked="0"/>
    </xf>
    <xf numFmtId="3" fontId="59" fillId="0" borderId="0" applyFont="0" applyFill="0" applyBorder="0" applyAlignment="0" applyProtection="0"/>
    <xf numFmtId="0" fontId="10" fillId="0" borderId="0"/>
    <xf numFmtId="0" fontId="66" fillId="20" borderId="0" applyNumberFormat="0" applyBorder="0" applyAlignment="0" applyProtection="0">
      <alignment vertical="center"/>
    </xf>
    <xf numFmtId="0" fontId="69" fillId="29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10" fillId="0" borderId="0"/>
    <xf numFmtId="0" fontId="69" fillId="32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61" fillId="13" borderId="3">
      <protection locked="0"/>
    </xf>
    <xf numFmtId="0" fontId="10" fillId="0" borderId="0"/>
    <xf numFmtId="0" fontId="66" fillId="3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66" fillId="24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79" fillId="37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0" fillId="0" borderId="0">
      <protection locked="0"/>
    </xf>
    <xf numFmtId="0" fontId="60" fillId="28" borderId="0" applyNumberFormat="0" applyBorder="0" applyAlignment="0" applyProtection="0"/>
    <xf numFmtId="0" fontId="50" fillId="18" borderId="0" applyNumberFormat="0" applyBorder="0" applyAlignment="0" applyProtection="0"/>
    <xf numFmtId="0" fontId="49" fillId="8" borderId="0" applyNumberFormat="0" applyBorder="0" applyAlignment="0" applyProtection="0">
      <alignment vertical="center"/>
    </xf>
    <xf numFmtId="0" fontId="60" fillId="22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10" fillId="0" borderId="0">
      <alignment vertical="center"/>
    </xf>
    <xf numFmtId="0" fontId="60" fillId="12" borderId="0" applyNumberFormat="0" applyBorder="0" applyAlignment="0" applyProtection="0"/>
    <xf numFmtId="0" fontId="44" fillId="5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9" borderId="0" applyNumberFormat="0" applyBorder="0" applyAlignment="0" applyProtection="0">
      <alignment vertical="center"/>
    </xf>
    <xf numFmtId="0" fontId="50" fillId="14" borderId="0" applyNumberFormat="0" applyBorder="0" applyAlignment="0" applyProtection="0"/>
    <xf numFmtId="0" fontId="41" fillId="0" borderId="0" applyFont="0" applyFill="0" applyBorder="0" applyAlignment="0" applyProtection="0"/>
    <xf numFmtId="0" fontId="50" fillId="36" borderId="0" applyNumberFormat="0" applyBorder="0" applyAlignment="0" applyProtection="0"/>
    <xf numFmtId="198" fontId="41" fillId="0" borderId="0" applyFont="0" applyFill="0" applyBorder="0" applyAlignment="0" applyProtection="0"/>
    <xf numFmtId="0" fontId="51" fillId="9" borderId="0" applyNumberFormat="0" applyBorder="0" applyAlignment="0" applyProtection="0">
      <alignment vertical="center"/>
    </xf>
    <xf numFmtId="0" fontId="60" fillId="12" borderId="0" applyNumberFormat="0" applyBorder="0" applyAlignment="0" applyProtection="0"/>
    <xf numFmtId="0" fontId="44" fillId="5" borderId="0" applyNumberFormat="0" applyBorder="0" applyAlignment="0" applyProtection="0">
      <alignment vertical="center"/>
    </xf>
    <xf numFmtId="0" fontId="60" fillId="10" borderId="0" applyNumberFormat="0" applyBorder="0" applyAlignment="0" applyProtection="0"/>
    <xf numFmtId="0" fontId="46" fillId="6" borderId="0" applyNumberFormat="0" applyBorder="0" applyAlignment="0" applyProtection="0">
      <alignment vertical="center"/>
    </xf>
    <xf numFmtId="0" fontId="60" fillId="28" borderId="0" applyNumberFormat="0" applyBorder="0" applyAlignment="0" applyProtection="0"/>
    <xf numFmtId="0" fontId="50" fillId="18" borderId="0" applyNumberFormat="0" applyBorder="0" applyAlignment="0" applyProtection="0"/>
    <xf numFmtId="0" fontId="50" fillId="10" borderId="0" applyNumberFormat="0" applyBorder="0" applyAlignment="0" applyProtection="0"/>
    <xf numFmtId="0" fontId="60" fillId="10" borderId="0" applyNumberFormat="0" applyBorder="0" applyAlignment="0" applyProtection="0"/>
    <xf numFmtId="180" fontId="41" fillId="0" borderId="0" applyFont="0" applyFill="0" applyBorder="0" applyAlignment="0" applyProtection="0"/>
    <xf numFmtId="0" fontId="60" fillId="26" borderId="0" applyNumberFormat="0" applyBorder="0" applyAlignment="0" applyProtection="0"/>
    <xf numFmtId="0" fontId="44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50" fillId="18" borderId="0" applyNumberFormat="0" applyBorder="0" applyAlignment="0" applyProtection="0"/>
    <xf numFmtId="0" fontId="60" fillId="22" borderId="0" applyNumberFormat="0" applyBorder="0" applyAlignment="0" applyProtection="0"/>
    <xf numFmtId="0" fontId="42" fillId="0" borderId="0">
      <alignment vertical="center"/>
    </xf>
    <xf numFmtId="0" fontId="60" fillId="26" borderId="0" applyNumberFormat="0" applyBorder="0" applyAlignment="0" applyProtection="0"/>
    <xf numFmtId="0" fontId="70" fillId="5" borderId="0" applyNumberFormat="0" applyBorder="0" applyAlignment="0" applyProtection="0">
      <alignment vertical="center"/>
    </xf>
    <xf numFmtId="0" fontId="60" fillId="15" borderId="0" applyNumberFormat="0" applyBorder="0" applyAlignment="0" applyProtection="0"/>
    <xf numFmtId="0" fontId="50" fillId="14" borderId="0" applyNumberFormat="0" applyBorder="0" applyAlignment="0" applyProtection="0"/>
    <xf numFmtId="0" fontId="55" fillId="9" borderId="0" applyNumberFormat="0" applyBorder="0" applyAlignment="0" applyProtection="0">
      <alignment vertical="center"/>
    </xf>
    <xf numFmtId="0" fontId="50" fillId="34" borderId="0" applyNumberFormat="0" applyBorder="0" applyAlignment="0" applyProtection="0"/>
    <xf numFmtId="0" fontId="7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60" fillId="34" borderId="0" applyNumberFormat="0" applyBorder="0" applyAlignment="0" applyProtection="0"/>
    <xf numFmtId="0" fontId="44" fillId="5" borderId="0" applyNumberFormat="0" applyBorder="0" applyAlignment="0" applyProtection="0">
      <alignment vertical="center"/>
    </xf>
    <xf numFmtId="0" fontId="58" fillId="11" borderId="16" applyNumberFormat="0" applyAlignment="0" applyProtection="0">
      <alignment vertical="center"/>
    </xf>
    <xf numFmtId="200" fontId="80" fillId="0" borderId="0" applyFill="0" applyBorder="0" applyAlignment="0"/>
    <xf numFmtId="0" fontId="83" fillId="7" borderId="16" applyNumberFormat="0" applyAlignment="0" applyProtection="0">
      <alignment vertical="center"/>
    </xf>
    <xf numFmtId="0" fontId="84" fillId="0" borderId="18">
      <alignment horizontal="center"/>
    </xf>
    <xf numFmtId="0" fontId="63" fillId="17" borderId="0" applyNumberFormat="0" applyBorder="0" applyAlignment="0" applyProtection="0"/>
    <xf numFmtId="0" fontId="85" fillId="38" borderId="20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41" fontId="41" fillId="0" borderId="0" applyFont="0" applyFill="0" applyBorder="0" applyAlignment="0" applyProtection="0"/>
    <xf numFmtId="0" fontId="74" fillId="0" borderId="0" applyFont="0" applyFill="0" applyBorder="0" applyAlignment="0" applyProtection="0"/>
    <xf numFmtId="183" fontId="17" fillId="0" borderId="0"/>
    <xf numFmtId="197" fontId="41" fillId="0" borderId="0" applyFont="0" applyFill="0" applyBorder="0" applyAlignment="0" applyProtection="0"/>
    <xf numFmtId="188" fontId="13" fillId="0" borderId="0">
      <alignment horizontal="left" vertical="center"/>
    </xf>
    <xf numFmtId="0" fontId="41" fillId="0" borderId="0"/>
    <xf numFmtId="0" fontId="63" fillId="17" borderId="0" applyNumberFormat="0" applyBorder="0" applyAlignment="0" applyProtection="0"/>
    <xf numFmtId="0" fontId="46" fillId="6" borderId="0" applyNumberFormat="0" applyBorder="0" applyAlignment="0" applyProtection="0">
      <alignment vertical="center"/>
    </xf>
    <xf numFmtId="193" fontId="41" fillId="0" borderId="0" applyFont="0" applyFill="0" applyBorder="0" applyAlignment="0" applyProtection="0"/>
    <xf numFmtId="0" fontId="71" fillId="0" borderId="0" applyNumberFormat="0" applyFill="0" applyBorder="0" applyAlignment="0" applyProtection="0"/>
    <xf numFmtId="190" fontId="17" fillId="0" borderId="0"/>
    <xf numFmtId="0" fontId="42" fillId="0" borderId="0">
      <alignment vertical="center"/>
    </xf>
    <xf numFmtId="0" fontId="76" fillId="0" borderId="0" applyProtection="0"/>
    <xf numFmtId="0" fontId="44" fillId="5" borderId="0" applyNumberFormat="0" applyBorder="0" applyAlignment="0" applyProtection="0">
      <alignment vertical="center"/>
    </xf>
    <xf numFmtId="187" fontId="17" fillId="0" borderId="0"/>
    <xf numFmtId="0" fontId="51" fillId="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1" fillId="0" borderId="0"/>
    <xf numFmtId="0" fontId="111" fillId="0" borderId="0">
      <alignment vertical="center"/>
    </xf>
    <xf numFmtId="2" fontId="76" fillId="0" borderId="0" applyProtection="0"/>
    <xf numFmtId="38" fontId="67" fillId="7" borderId="0" applyNumberFormat="0" applyBorder="0" applyAlignment="0" applyProtection="0"/>
    <xf numFmtId="0" fontId="82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65" fillId="0" borderId="19" applyNumberFormat="0" applyAlignment="0" applyProtection="0">
      <alignment horizontal="left" vertical="center"/>
    </xf>
    <xf numFmtId="0" fontId="65" fillId="0" borderId="7">
      <alignment horizontal="left" vertical="center"/>
    </xf>
    <xf numFmtId="0" fontId="75" fillId="0" borderId="0" applyProtection="0"/>
    <xf numFmtId="0" fontId="65" fillId="0" borderId="0" applyProtection="0"/>
    <xf numFmtId="0" fontId="44" fillId="5" borderId="0" applyNumberFormat="0" applyBorder="0" applyAlignment="0" applyProtection="0">
      <alignment vertical="center"/>
    </xf>
    <xf numFmtId="10" fontId="67" fillId="23" borderId="1" applyNumberFormat="0" applyBorder="0" applyAlignment="0" applyProtection="0"/>
    <xf numFmtId="189" fontId="68" fillId="27" borderId="0"/>
    <xf numFmtId="0" fontId="10" fillId="0" borderId="0"/>
    <xf numFmtId="195" fontId="13" fillId="0" borderId="0">
      <alignment horizontal="left" vertical="center"/>
    </xf>
    <xf numFmtId="0" fontId="46" fillId="6" borderId="0" applyNumberFormat="0" applyBorder="0" applyAlignment="0" applyProtection="0">
      <alignment vertical="center"/>
    </xf>
    <xf numFmtId="188" fontId="16" fillId="33" borderId="1">
      <alignment horizontal="left" vertical="center"/>
    </xf>
    <xf numFmtId="0" fontId="73" fillId="0" borderId="17" applyNumberFormat="0" applyFill="0" applyAlignment="0" applyProtection="0">
      <alignment vertical="center"/>
    </xf>
    <xf numFmtId="9" fontId="72" fillId="0" borderId="0" applyFont="0" applyFill="0" applyBorder="0" applyAlignment="0" applyProtection="0"/>
    <xf numFmtId="189" fontId="77" fillId="35" borderId="0"/>
    <xf numFmtId="38" fontId="59" fillId="0" borderId="0" applyFont="0" applyFill="0" applyBorder="0" applyAlignment="0" applyProtection="0"/>
    <xf numFmtId="40" fontId="59" fillId="0" borderId="0" applyFont="0" applyFill="0" applyBorder="0" applyAlignment="0" applyProtection="0"/>
    <xf numFmtId="0" fontId="44" fillId="5" borderId="0" applyNumberFormat="0" applyBorder="0" applyAlignment="0" applyProtection="0">
      <alignment vertical="center"/>
    </xf>
    <xf numFmtId="199" fontId="59" fillId="0" borderId="0" applyFont="0" applyFill="0" applyBorder="0" applyAlignment="0" applyProtection="0"/>
    <xf numFmtId="0" fontId="43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201" fontId="59" fillId="0" borderId="0" applyFont="0" applyFill="0" applyBorder="0" applyAlignment="0" applyProtection="0"/>
    <xf numFmtId="0" fontId="70" fillId="5" borderId="0" applyNumberFormat="0" applyBorder="0" applyAlignment="0" applyProtection="0">
      <alignment vertical="center"/>
    </xf>
    <xf numFmtId="0" fontId="17" fillId="0" borderId="0"/>
    <xf numFmtId="0" fontId="51" fillId="9" borderId="0" applyNumberFormat="0" applyBorder="0" applyAlignment="0" applyProtection="0">
      <alignment vertical="center"/>
    </xf>
    <xf numFmtId="37" fontId="87" fillId="0" borderId="0"/>
    <xf numFmtId="0" fontId="44" fillId="8" borderId="0" applyNumberFormat="0" applyBorder="0" applyAlignment="0" applyProtection="0">
      <alignment vertical="center"/>
    </xf>
    <xf numFmtId="0" fontId="68" fillId="0" borderId="0"/>
    <xf numFmtId="0" fontId="54" fillId="6" borderId="0" applyNumberFormat="0" applyBorder="0" applyAlignment="0" applyProtection="0">
      <alignment vertical="center"/>
    </xf>
    <xf numFmtId="0" fontId="40" fillId="0" borderId="0"/>
    <xf numFmtId="0" fontId="42" fillId="23" borderId="21" applyNumberFormat="0" applyFont="0" applyAlignment="0" applyProtection="0">
      <alignment vertical="center"/>
    </xf>
    <xf numFmtId="0" fontId="90" fillId="7" borderId="11" applyNumberFormat="0" applyAlignment="0" applyProtection="0">
      <alignment vertical="center"/>
    </xf>
    <xf numFmtId="0" fontId="61" fillId="13" borderId="3">
      <protection locked="0"/>
    </xf>
    <xf numFmtId="10" fontId="41" fillId="0" borderId="0" applyFont="0" applyFill="0" applyBorder="0" applyAlignment="0" applyProtection="0"/>
    <xf numFmtId="9" fontId="40" fillId="0" borderId="0" applyFont="0" applyFill="0" applyBorder="0" applyAlignment="0" applyProtection="0"/>
    <xf numFmtId="13" fontId="41" fillId="0" borderId="0" applyFont="0" applyFill="0" applyProtection="0"/>
    <xf numFmtId="0" fontId="91" fillId="0" borderId="0" applyNumberFormat="0" applyFill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15" fontId="59" fillId="0" borderId="0" applyFont="0" applyFill="0" applyBorder="0" applyAlignment="0" applyProtection="0"/>
    <xf numFmtId="0" fontId="44" fillId="5" borderId="0" applyNumberFormat="0" applyBorder="0" applyAlignment="0" applyProtection="0">
      <alignment vertical="center"/>
    </xf>
    <xf numFmtId="4" fontId="59" fillId="0" borderId="0" applyFont="0" applyFill="0" applyBorder="0" applyAlignment="0" applyProtection="0"/>
    <xf numFmtId="0" fontId="42" fillId="0" borderId="0">
      <alignment vertical="center"/>
    </xf>
    <xf numFmtId="0" fontId="25" fillId="0" borderId="0"/>
    <xf numFmtId="0" fontId="59" fillId="39" borderId="0" applyNumberFormat="0" applyFont="0" applyBorder="0" applyAlignment="0" applyProtection="0"/>
    <xf numFmtId="0" fontId="70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43" fillId="5" borderId="0" applyNumberFormat="0" applyBorder="0" applyAlignment="0" applyProtection="0">
      <alignment vertical="center"/>
    </xf>
    <xf numFmtId="0" fontId="61" fillId="13" borderId="3">
      <protection locked="0"/>
    </xf>
    <xf numFmtId="0" fontId="10" fillId="0" borderId="0"/>
    <xf numFmtId="0" fontId="88" fillId="0" borderId="0"/>
    <xf numFmtId="0" fontId="61" fillId="13" borderId="3">
      <protection locked="0"/>
    </xf>
    <xf numFmtId="0" fontId="51" fillId="6" borderId="0" applyNumberFormat="0" applyBorder="0" applyAlignment="0" applyProtection="0">
      <alignment vertical="center"/>
    </xf>
    <xf numFmtId="0" fontId="61" fillId="13" borderId="3">
      <protection locked="0"/>
    </xf>
    <xf numFmtId="0" fontId="46" fillId="9" borderId="0" applyNumberFormat="0" applyBorder="0" applyAlignment="0" applyProtection="0">
      <alignment vertical="center"/>
    </xf>
    <xf numFmtId="0" fontId="61" fillId="13" borderId="3">
      <protection locked="0"/>
    </xf>
    <xf numFmtId="0" fontId="44" fillId="5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10" fillId="0" borderId="0"/>
    <xf numFmtId="0" fontId="76" fillId="0" borderId="22" applyProtection="0"/>
    <xf numFmtId="0" fontId="92" fillId="0" borderId="0" applyNumberFormat="0" applyFill="0" applyBorder="0" applyAlignment="0" applyProtection="0">
      <alignment vertical="center"/>
    </xf>
    <xf numFmtId="195" fontId="93" fillId="6" borderId="1">
      <alignment horizontal="left" vertical="center"/>
    </xf>
    <xf numFmtId="0" fontId="46" fillId="6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194" fontId="41" fillId="0" borderId="0" applyFont="0" applyFill="0" applyBorder="0" applyAlignment="0" applyProtection="0"/>
    <xf numFmtId="0" fontId="41" fillId="0" borderId="4" applyNumberFormat="0" applyFill="0" applyProtection="0">
      <alignment horizontal="right"/>
    </xf>
    <xf numFmtId="0" fontId="94" fillId="0" borderId="13" applyNumberFormat="0" applyFill="0" applyAlignment="0" applyProtection="0">
      <alignment vertical="center"/>
    </xf>
    <xf numFmtId="0" fontId="95" fillId="0" borderId="14" applyNumberFormat="0" applyFill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51" fillId="36" borderId="0" applyNumberFormat="0" applyBorder="0" applyAlignment="0" applyProtection="0"/>
    <xf numFmtId="0" fontId="86" fillId="0" borderId="4" applyNumberFormat="0" applyFill="0" applyProtection="0">
      <alignment horizontal="center"/>
    </xf>
    <xf numFmtId="0" fontId="51" fillId="9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0" fontId="63" fillId="14" borderId="0" applyNumberFormat="0" applyBorder="0" applyAlignment="0" applyProtection="0"/>
    <xf numFmtId="0" fontId="70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10" fillId="0" borderId="0"/>
    <xf numFmtId="0" fontId="44" fillId="5" borderId="0" applyNumberFormat="0" applyBorder="0" applyAlignment="0" applyProtection="0">
      <alignment vertical="center"/>
    </xf>
    <xf numFmtId="0" fontId="70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97" fillId="6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1" fillId="36" borderId="0" applyNumberFormat="0" applyBorder="0" applyAlignment="0" applyProtection="0"/>
    <xf numFmtId="0" fontId="44" fillId="8" borderId="0" applyNumberFormat="0" applyBorder="0" applyAlignment="0" applyProtection="0">
      <alignment vertical="center"/>
    </xf>
    <xf numFmtId="0" fontId="63" fillId="17" borderId="0" applyNumberFormat="0" applyBorder="0" applyAlignment="0" applyProtection="0"/>
    <xf numFmtId="0" fontId="44" fillId="8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70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70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70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46" fillId="6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5" borderId="0" applyNumberFormat="0" applyBorder="0" applyAlignment="0" applyProtection="0">
      <alignment vertical="center"/>
    </xf>
    <xf numFmtId="0" fontId="66" fillId="40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70" fillId="5" borderId="0" applyNumberFormat="0" applyBorder="0" applyAlignment="0" applyProtection="0">
      <alignment vertical="center"/>
    </xf>
    <xf numFmtId="0" fontId="51" fillId="36" borderId="0" applyNumberFormat="0" applyBorder="0" applyAlignment="0" applyProtection="0"/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63" fillId="17" borderId="0" applyNumberFormat="0" applyBorder="0" applyAlignment="0" applyProtection="0"/>
    <xf numFmtId="0" fontId="10" fillId="0" borderId="0" applyNumberFormat="0" applyFill="0" applyBorder="0" applyAlignment="0" applyProtection="0"/>
    <xf numFmtId="0" fontId="44" fillId="8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44" fillId="5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111" fillId="0" borderId="0">
      <alignment vertical="center"/>
    </xf>
    <xf numFmtId="0" fontId="25" fillId="0" borderId="0">
      <alignment vertical="center"/>
    </xf>
    <xf numFmtId="0" fontId="54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42" fillId="0" borderId="0">
      <alignment vertical="center"/>
    </xf>
    <xf numFmtId="0" fontId="55" fillId="9" borderId="0" applyNumberFormat="0" applyBorder="0" applyAlignment="0" applyProtection="0">
      <alignment vertical="center"/>
    </xf>
    <xf numFmtId="0" fontId="25" fillId="0" borderId="0">
      <alignment vertical="center"/>
    </xf>
    <xf numFmtId="0" fontId="111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8" fillId="11" borderId="16" applyNumberFormat="0" applyAlignment="0" applyProtection="0">
      <alignment vertical="center"/>
    </xf>
    <xf numFmtId="0" fontId="42" fillId="0" borderId="0">
      <alignment vertical="center"/>
    </xf>
    <xf numFmtId="0" fontId="25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5" fillId="0" borderId="0"/>
    <xf numFmtId="0" fontId="111" fillId="0" borderId="0">
      <alignment vertical="center"/>
    </xf>
    <xf numFmtId="0" fontId="10" fillId="0" borderId="0">
      <alignment vertical="center"/>
    </xf>
    <xf numFmtId="0" fontId="111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42" fillId="0" borderId="0">
      <alignment vertical="center"/>
    </xf>
    <xf numFmtId="0" fontId="10" fillId="0" borderId="0"/>
    <xf numFmtId="0" fontId="99" fillId="0" borderId="0" applyNumberFormat="0" applyFont="0" applyFill="0" applyBorder="0" applyAlignment="0" applyProtection="0">
      <alignment horizontal="left" vertical="top" wrapText="1"/>
    </xf>
    <xf numFmtId="0" fontId="46" fillId="9" borderId="0" applyNumberFormat="0" applyBorder="0" applyAlignment="0" applyProtection="0">
      <alignment vertical="center"/>
    </xf>
    <xf numFmtId="0" fontId="10" fillId="0" borderId="0"/>
    <xf numFmtId="0" fontId="42" fillId="0" borderId="0">
      <alignment vertical="center"/>
    </xf>
    <xf numFmtId="0" fontId="35" fillId="0" borderId="0"/>
    <xf numFmtId="0" fontId="10" fillId="0" borderId="0"/>
    <xf numFmtId="0" fontId="54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51" fillId="36" borderId="0" applyNumberFormat="0" applyBorder="0" applyAlignment="0" applyProtection="0"/>
    <xf numFmtId="0" fontId="46" fillId="9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1" fillId="36" borderId="0" applyNumberFormat="0" applyBorder="0" applyAlignment="0" applyProtection="0"/>
    <xf numFmtId="0" fontId="46" fillId="6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51" fillId="36" borderId="0" applyNumberFormat="0" applyBorder="0" applyAlignment="0" applyProtection="0"/>
    <xf numFmtId="0" fontId="46" fillId="9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97" fillId="9" borderId="0" applyNumberFormat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top"/>
      <protection locked="0"/>
    </xf>
    <xf numFmtId="0" fontId="100" fillId="0" borderId="0" applyNumberFormat="0" applyFill="0" applyBorder="0" applyAlignment="0" applyProtection="0">
      <alignment vertical="top"/>
      <protection locked="0"/>
    </xf>
    <xf numFmtId="0" fontId="101" fillId="0" borderId="23" applyNumberFormat="0" applyFill="0" applyAlignment="0" applyProtection="0">
      <alignment vertical="center"/>
    </xf>
    <xf numFmtId="0" fontId="102" fillId="7" borderId="16" applyNumberFormat="0" applyAlignment="0" applyProtection="0">
      <alignment vertical="center"/>
    </xf>
    <xf numFmtId="0" fontId="103" fillId="38" borderId="20" applyNumberFormat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78" fillId="0" borderId="15" applyNumberFormat="0" applyFill="0" applyProtection="0">
      <alignment horizontal="left"/>
    </xf>
    <xf numFmtId="0" fontId="105" fillId="0" borderId="17" applyNumberFormat="0" applyFill="0" applyAlignment="0" applyProtection="0">
      <alignment vertical="center"/>
    </xf>
    <xf numFmtId="182" fontId="35" fillId="0" borderId="0" applyFont="0" applyFill="0" applyBorder="0" applyAlignment="0" applyProtection="0"/>
    <xf numFmtId="192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186" fontId="35" fillId="0" borderId="0" applyFont="0" applyFill="0" applyBorder="0" applyAlignment="0" applyProtection="0"/>
    <xf numFmtId="0" fontId="17" fillId="0" borderId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5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72" fillId="0" borderId="0"/>
    <xf numFmtId="0" fontId="106" fillId="41" borderId="0" applyNumberFormat="0" applyBorder="0" applyAlignment="0" applyProtection="0"/>
    <xf numFmtId="0" fontId="106" fillId="42" borderId="0" applyNumberFormat="0" applyBorder="0" applyAlignment="0" applyProtection="0"/>
    <xf numFmtId="0" fontId="106" fillId="43" borderId="0" applyNumberFormat="0" applyBorder="0" applyAlignment="0" applyProtection="0"/>
    <xf numFmtId="0" fontId="66" fillId="44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41" fillId="0" borderId="4" applyNumberFormat="0" applyFill="0" applyProtection="0">
      <alignment horizontal="left"/>
    </xf>
    <xf numFmtId="0" fontId="107" fillId="37" borderId="0" applyNumberFormat="0" applyBorder="0" applyAlignment="0" applyProtection="0">
      <alignment vertical="center"/>
    </xf>
    <xf numFmtId="1" fontId="41" fillId="0" borderId="15" applyFill="0" applyProtection="0">
      <alignment horizontal="center"/>
    </xf>
    <xf numFmtId="1" fontId="13" fillId="0" borderId="1">
      <alignment vertical="center"/>
      <protection locked="0"/>
    </xf>
    <xf numFmtId="0" fontId="108" fillId="0" borderId="0"/>
    <xf numFmtId="206" fontId="13" fillId="0" borderId="1">
      <alignment vertical="center"/>
      <protection locked="0"/>
    </xf>
    <xf numFmtId="0" fontId="35" fillId="0" borderId="0"/>
    <xf numFmtId="0" fontId="59" fillId="0" borderId="0"/>
    <xf numFmtId="43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0" fontId="10" fillId="23" borderId="21" applyNumberFormat="0" applyFont="0" applyAlignment="0" applyProtection="0">
      <alignment vertical="center"/>
    </xf>
    <xf numFmtId="38" fontId="74" fillId="0" borderId="0" applyFont="0" applyFill="0" applyBorder="0" applyAlignment="0" applyProtection="0"/>
    <xf numFmtId="40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109" fillId="0" borderId="0"/>
  </cellStyleXfs>
  <cellXfs count="34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right" vertical="center"/>
    </xf>
    <xf numFmtId="0" fontId="5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justify" vertical="top" wrapText="1"/>
    </xf>
    <xf numFmtId="0" fontId="7" fillId="0" borderId="0" xfId="0" applyFont="1" applyFill="1">
      <alignment vertical="center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left" vertical="center" indent="2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justify" vertical="center"/>
    </xf>
    <xf numFmtId="0" fontId="1" fillId="0" borderId="0" xfId="0" applyFont="1" applyBorder="1">
      <alignment vertical="center"/>
    </xf>
    <xf numFmtId="0" fontId="4" fillId="0" borderId="0" xfId="0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justify" vertical="center" wrapText="1"/>
    </xf>
    <xf numFmtId="204" fontId="8" fillId="0" borderId="1" xfId="444" applyNumberFormat="1" applyFont="1" applyFill="1" applyBorder="1" applyAlignment="1" applyProtection="1">
      <alignment horizontal="center" vertical="center" wrapText="1"/>
    </xf>
    <xf numFmtId="20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indent="2"/>
    </xf>
    <xf numFmtId="0" fontId="8" fillId="0" borderId="0" xfId="0" applyFont="1" applyAlignment="1">
      <alignment horizontal="left" vertical="center" indent="2"/>
    </xf>
    <xf numFmtId="0" fontId="10" fillId="0" borderId="0" xfId="0" applyFont="1" applyFill="1" applyAlignment="1">
      <alignment vertical="center"/>
    </xf>
    <xf numFmtId="0" fontId="10" fillId="0" borderId="0" xfId="0" applyFont="1" applyFill="1" applyAlignment="1"/>
    <xf numFmtId="204" fontId="11" fillId="0" borderId="0" xfId="420" applyNumberFormat="1" applyFont="1" applyFill="1" applyAlignment="1">
      <alignment horizontal="left" vertical="center"/>
    </xf>
    <xf numFmtId="0" fontId="12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right" vertical="center"/>
    </xf>
    <xf numFmtId="41" fontId="10" fillId="0" borderId="1" xfId="7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 wrapText="1"/>
    </xf>
    <xf numFmtId="176" fontId="10" fillId="0" borderId="1" xfId="7" applyNumberFormat="1" applyFont="1" applyFill="1" applyBorder="1" applyAlignment="1">
      <alignment horizontal="right" vertical="center"/>
    </xf>
    <xf numFmtId="195" fontId="10" fillId="0" borderId="1" xfId="7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justify" vertical="center" wrapText="1"/>
    </xf>
    <xf numFmtId="0" fontId="13" fillId="0" borderId="0" xfId="0" applyFont="1">
      <alignment vertic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3" fillId="0" borderId="4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3" fillId="0" borderId="8" xfId="0" applyFont="1" applyFill="1" applyBorder="1" applyAlignment="1">
      <alignment horizontal="left" vertical="center"/>
    </xf>
    <xf numFmtId="0" fontId="11" fillId="0" borderId="0" xfId="0" applyFont="1" applyAlignment="1">
      <alignment horizontal="right"/>
    </xf>
    <xf numFmtId="0" fontId="11" fillId="0" borderId="0" xfId="0" applyFont="1" applyAlignment="1">
      <alignment horizontal="right" vertical="center"/>
    </xf>
    <xf numFmtId="0" fontId="11" fillId="0" borderId="0" xfId="0" applyFont="1">
      <alignment vertical="center"/>
    </xf>
    <xf numFmtId="0" fontId="0" fillId="0" borderId="0" xfId="0" applyAlignment="1">
      <alignment horizontal="center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center" vertical="center"/>
    </xf>
    <xf numFmtId="0" fontId="11" fillId="0" borderId="8" xfId="0" applyFont="1" applyFill="1" applyBorder="1" applyAlignment="1">
      <alignment horizontal="left" vertical="center"/>
    </xf>
    <xf numFmtId="0" fontId="13" fillId="0" borderId="0" xfId="0" applyFont="1" applyFill="1" applyAlignment="1">
      <alignment vertical="center"/>
    </xf>
    <xf numFmtId="0" fontId="20" fillId="0" borderId="0" xfId="0" applyFont="1" applyFill="1" applyAlignment="1">
      <alignment vertical="center"/>
    </xf>
    <xf numFmtId="0" fontId="22" fillId="0" borderId="4" xfId="0" applyFont="1" applyFill="1" applyBorder="1" applyAlignment="1">
      <alignment horizontal="distributed" vertical="center"/>
    </xf>
    <xf numFmtId="0" fontId="16" fillId="0" borderId="4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/>
    </xf>
    <xf numFmtId="0" fontId="13" fillId="0" borderId="6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/>
    </xf>
    <xf numFmtId="1" fontId="13" fillId="0" borderId="1" xfId="0" applyNumberFormat="1" applyFont="1" applyFill="1" applyBorder="1" applyAlignment="1" applyProtection="1">
      <alignment vertical="center"/>
      <protection locked="0"/>
    </xf>
    <xf numFmtId="0" fontId="16" fillId="0" borderId="1" xfId="0" applyFont="1" applyFill="1" applyBorder="1" applyAlignment="1">
      <alignment horizontal="distributed" vertical="center"/>
    </xf>
    <xf numFmtId="0" fontId="22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22" fillId="0" borderId="1" xfId="0" applyFont="1" applyFill="1" applyBorder="1" applyAlignment="1">
      <alignment horizontal="distributed" vertical="center"/>
    </xf>
    <xf numFmtId="0" fontId="18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3" fontId="13" fillId="0" borderId="1" xfId="0" applyNumberFormat="1" applyFont="1" applyFill="1" applyBorder="1" applyAlignment="1" applyProtection="1">
      <alignment vertical="center"/>
    </xf>
    <xf numFmtId="3" fontId="13" fillId="0" borderId="1" xfId="0" applyNumberFormat="1" applyFont="1" applyFill="1" applyBorder="1" applyAlignment="1" applyProtection="1">
      <alignment horizontal="left" vertical="center"/>
    </xf>
    <xf numFmtId="3" fontId="13" fillId="0" borderId="1" xfId="0" applyNumberFormat="1" applyFont="1" applyFill="1" applyBorder="1" applyAlignment="1">
      <alignment vertical="center"/>
    </xf>
    <xf numFmtId="0" fontId="13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0" fontId="23" fillId="0" borderId="0" xfId="0" applyFont="1" applyFill="1">
      <alignment vertical="center"/>
    </xf>
    <xf numFmtId="4" fontId="11" fillId="0" borderId="1" xfId="0" applyNumberFormat="1" applyFont="1" applyFill="1" applyBorder="1" applyAlignment="1" applyProtection="1">
      <alignment horizontal="right" vertical="center"/>
    </xf>
    <xf numFmtId="0" fontId="24" fillId="0" borderId="0" xfId="81" applyFont="1" applyFill="1"/>
    <xf numFmtId="0" fontId="25" fillId="0" borderId="0" xfId="81" applyFill="1"/>
    <xf numFmtId="0" fontId="11" fillId="0" borderId="0" xfId="81" applyFont="1" applyFill="1" applyAlignment="1">
      <alignment vertical="center"/>
    </xf>
    <xf numFmtId="0" fontId="11" fillId="0" borderId="0" xfId="81" applyNumberFormat="1" applyFont="1" applyFill="1" applyAlignment="1">
      <alignment vertical="center"/>
    </xf>
    <xf numFmtId="0" fontId="11" fillId="0" borderId="0" xfId="81" applyNumberFormat="1" applyFont="1" applyFill="1" applyAlignment="1">
      <alignment horizontal="left" vertical="center"/>
    </xf>
    <xf numFmtId="0" fontId="11" fillId="0" borderId="1" xfId="81" applyNumberFormat="1" applyFont="1" applyFill="1" applyBorder="1" applyAlignment="1" applyProtection="1">
      <alignment horizontal="center" vertical="center"/>
    </xf>
    <xf numFmtId="0" fontId="11" fillId="0" borderId="1" xfId="81" applyNumberFormat="1" applyFont="1" applyFill="1" applyBorder="1" applyAlignment="1">
      <alignment horizontal="center" vertical="center" wrapText="1"/>
    </xf>
    <xf numFmtId="0" fontId="11" fillId="0" borderId="1" xfId="81" applyFont="1" applyFill="1" applyBorder="1" applyAlignment="1">
      <alignment horizontal="center" vertical="center"/>
    </xf>
    <xf numFmtId="0" fontId="11" fillId="0" borderId="2" xfId="81" applyNumberFormat="1" applyFont="1" applyFill="1" applyBorder="1" applyAlignment="1">
      <alignment horizontal="center" vertical="center"/>
    </xf>
    <xf numFmtId="49" fontId="11" fillId="0" borderId="6" xfId="81" applyNumberFormat="1" applyFont="1" applyFill="1" applyBorder="1" applyAlignment="1" applyProtection="1">
      <alignment horizontal="left" vertical="center" wrapText="1"/>
    </xf>
    <xf numFmtId="49" fontId="11" fillId="0" borderId="1" xfId="81" applyNumberFormat="1" applyFont="1" applyFill="1" applyBorder="1" applyAlignment="1" applyProtection="1">
      <alignment horizontal="left" vertical="center" wrapText="1"/>
    </xf>
    <xf numFmtId="3" fontId="11" fillId="0" borderId="1" xfId="81" applyNumberFormat="1" applyFont="1" applyFill="1" applyBorder="1" applyAlignment="1" applyProtection="1">
      <alignment horizontal="right" vertical="center"/>
    </xf>
    <xf numFmtId="49" fontId="26" fillId="0" borderId="6" xfId="81" applyNumberFormat="1" applyFont="1" applyFill="1" applyBorder="1" applyAlignment="1" applyProtection="1">
      <alignment horizontal="left" vertical="center" wrapText="1"/>
    </xf>
    <xf numFmtId="49" fontId="26" fillId="0" borderId="1" xfId="81" applyNumberFormat="1" applyFont="1" applyFill="1" applyBorder="1" applyAlignment="1" applyProtection="1">
      <alignment horizontal="left" vertical="center" wrapText="1"/>
    </xf>
    <xf numFmtId="3" fontId="26" fillId="0" borderId="1" xfId="81" applyNumberFormat="1" applyFont="1" applyFill="1" applyBorder="1" applyAlignment="1" applyProtection="1">
      <alignment horizontal="right" vertical="center"/>
    </xf>
    <xf numFmtId="49" fontId="11" fillId="0" borderId="6" xfId="81" applyNumberFormat="1" applyFont="1" applyFill="1" applyBorder="1" applyAlignment="1" applyProtection="1">
      <alignment horizontal="left" vertical="center" wrapText="1"/>
    </xf>
    <xf numFmtId="49" fontId="11" fillId="0" borderId="1" xfId="81" applyNumberFormat="1" applyFont="1" applyFill="1" applyBorder="1" applyAlignment="1" applyProtection="1">
      <alignment horizontal="left" vertical="center" wrapText="1"/>
    </xf>
    <xf numFmtId="3" fontId="11" fillId="0" borderId="1" xfId="81" applyNumberFormat="1" applyFont="1" applyFill="1" applyBorder="1" applyAlignment="1" applyProtection="1">
      <alignment horizontal="right" vertical="center"/>
    </xf>
    <xf numFmtId="0" fontId="11" fillId="0" borderId="0" xfId="420" applyNumberFormat="1" applyFont="1" applyFill="1" applyAlignment="1">
      <alignment horizontal="right" vertical="center"/>
    </xf>
    <xf numFmtId="0" fontId="11" fillId="0" borderId="0" xfId="81" applyNumberFormat="1" applyFont="1" applyFill="1" applyAlignment="1">
      <alignment horizontal="right" vertical="center"/>
    </xf>
    <xf numFmtId="0" fontId="11" fillId="0" borderId="0" xfId="81" applyNumberFormat="1" applyFont="1" applyFill="1" applyAlignment="1">
      <alignment horizontal="right"/>
    </xf>
    <xf numFmtId="0" fontId="25" fillId="0" borderId="0" xfId="81" applyFill="1" applyAlignment="1"/>
    <xf numFmtId="0" fontId="11" fillId="0" borderId="2" xfId="81" applyFont="1" applyFill="1" applyBorder="1" applyAlignment="1">
      <alignment horizontal="center" vertical="center"/>
    </xf>
    <xf numFmtId="0" fontId="11" fillId="0" borderId="2" xfId="81" applyNumberFormat="1" applyFont="1" applyFill="1" applyBorder="1" applyAlignment="1">
      <alignment horizontal="center" vertical="center" wrapText="1"/>
    </xf>
    <xf numFmtId="49" fontId="25" fillId="0" borderId="6" xfId="81" applyNumberFormat="1" applyFont="1" applyFill="1" applyBorder="1" applyAlignment="1" applyProtection="1">
      <alignment vertical="center" wrapText="1"/>
    </xf>
    <xf numFmtId="49" fontId="25" fillId="0" borderId="1" xfId="81" applyNumberFormat="1" applyFont="1" applyFill="1" applyBorder="1" applyAlignment="1" applyProtection="1">
      <alignment vertical="center" wrapText="1"/>
    </xf>
    <xf numFmtId="49" fontId="11" fillId="0" borderId="7" xfId="81" applyNumberFormat="1" applyFont="1" applyFill="1" applyBorder="1" applyAlignment="1" applyProtection="1">
      <alignment vertical="center" wrapText="1"/>
    </xf>
    <xf numFmtId="49" fontId="11" fillId="0" borderId="1" xfId="81" applyNumberFormat="1" applyFont="1" applyFill="1" applyBorder="1" applyAlignment="1" applyProtection="1">
      <alignment vertical="center" wrapText="1"/>
    </xf>
    <xf numFmtId="203" fontId="11" fillId="0" borderId="0" xfId="81" applyNumberFormat="1" applyFont="1" applyFill="1" applyAlignment="1">
      <alignment horizontal="right" vertical="center"/>
    </xf>
    <xf numFmtId="203" fontId="11" fillId="0" borderId="0" xfId="81" applyNumberFormat="1" applyFont="1" applyFill="1" applyAlignment="1">
      <alignment vertical="center"/>
    </xf>
    <xf numFmtId="203" fontId="11" fillId="0" borderId="0" xfId="81" applyNumberFormat="1" applyFont="1" applyFill="1" applyAlignment="1">
      <alignment horizontal="right"/>
    </xf>
    <xf numFmtId="203" fontId="22" fillId="0" borderId="0" xfId="81" applyNumberFormat="1" applyFont="1" applyFill="1" applyAlignment="1">
      <alignment vertical="center"/>
    </xf>
    <xf numFmtId="203" fontId="22" fillId="0" borderId="0" xfId="81" applyNumberFormat="1" applyFont="1" applyFill="1" applyAlignment="1">
      <alignment vertical="center" wrapText="1"/>
    </xf>
    <xf numFmtId="203" fontId="11" fillId="0" borderId="0" xfId="81" applyNumberFormat="1" applyFont="1" applyFill="1" applyAlignment="1">
      <alignment horizontal="right" wrapText="1"/>
    </xf>
    <xf numFmtId="0" fontId="11" fillId="0" borderId="6" xfId="81" applyNumberFormat="1" applyFont="1" applyFill="1" applyBorder="1" applyAlignment="1" applyProtection="1">
      <alignment horizontal="centerContinuous" vertical="center"/>
    </xf>
    <xf numFmtId="0" fontId="11" fillId="0" borderId="8" xfId="81" applyNumberFormat="1" applyFont="1" applyFill="1" applyBorder="1" applyAlignment="1" applyProtection="1">
      <alignment horizontal="centerContinuous" vertical="center"/>
    </xf>
    <xf numFmtId="0" fontId="11" fillId="0" borderId="7" xfId="81" applyNumberFormat="1" applyFont="1" applyFill="1" applyBorder="1" applyAlignment="1" applyProtection="1">
      <alignment horizontal="centerContinuous" vertical="center"/>
    </xf>
    <xf numFmtId="49" fontId="11" fillId="0" borderId="2" xfId="81" applyNumberFormat="1" applyFont="1" applyFill="1" applyBorder="1" applyAlignment="1" applyProtection="1">
      <alignment horizontal="center" vertical="center" wrapText="1"/>
    </xf>
    <xf numFmtId="3" fontId="11" fillId="0" borderId="2" xfId="81" applyNumberFormat="1" applyFont="1" applyFill="1" applyBorder="1" applyAlignment="1" applyProtection="1">
      <alignment horizontal="center" vertical="center" wrapText="1"/>
    </xf>
    <xf numFmtId="3" fontId="11" fillId="0" borderId="3" xfId="81" applyNumberFormat="1" applyFont="1" applyFill="1" applyBorder="1" applyAlignment="1" applyProtection="1">
      <alignment horizontal="center" vertical="center" wrapText="1"/>
    </xf>
    <xf numFmtId="49" fontId="11" fillId="0" borderId="7" xfId="81" applyNumberFormat="1" applyFont="1" applyFill="1" applyBorder="1" applyAlignment="1" applyProtection="1">
      <alignment horizontal="left" vertical="center" wrapText="1"/>
    </xf>
    <xf numFmtId="3" fontId="11" fillId="0" borderId="6" xfId="81" applyNumberFormat="1" applyFont="1" applyFill="1" applyBorder="1" applyAlignment="1" applyProtection="1">
      <alignment horizontal="right" vertical="center" wrapText="1"/>
    </xf>
    <xf numFmtId="0" fontId="11" fillId="0" borderId="0" xfId="81" applyFont="1" applyFill="1" applyAlignment="1">
      <alignment wrapText="1"/>
    </xf>
    <xf numFmtId="0" fontId="11" fillId="0" borderId="1" xfId="81" applyNumberFormat="1" applyFont="1" applyFill="1" applyBorder="1" applyAlignment="1" applyProtection="1">
      <alignment horizontal="centerContinuous" vertical="center"/>
    </xf>
    <xf numFmtId="3" fontId="11" fillId="0" borderId="1" xfId="81" applyNumberFormat="1" applyFont="1" applyFill="1" applyBorder="1" applyAlignment="1" applyProtection="1">
      <alignment horizontal="right" vertical="center" wrapText="1"/>
    </xf>
    <xf numFmtId="3" fontId="11" fillId="0" borderId="9" xfId="81" applyNumberFormat="1" applyFont="1" applyFill="1" applyBorder="1" applyAlignment="1" applyProtection="1">
      <alignment horizontal="right" vertical="center" wrapText="1"/>
    </xf>
    <xf numFmtId="0" fontId="11" fillId="0" borderId="0" xfId="420" applyFont="1" applyFill="1" applyAlignment="1">
      <alignment wrapText="1"/>
    </xf>
    <xf numFmtId="3" fontId="11" fillId="0" borderId="1" xfId="81" applyNumberFormat="1" applyFont="1" applyFill="1" applyBorder="1" applyAlignment="1" applyProtection="1">
      <alignment horizontal="center" vertical="center" wrapText="1"/>
    </xf>
    <xf numFmtId="0" fontId="11" fillId="0" borderId="0" xfId="81" applyFont="1" applyFill="1"/>
    <xf numFmtId="0" fontId="11" fillId="0" borderId="9" xfId="81" applyNumberFormat="1" applyFont="1" applyFill="1" applyBorder="1" applyAlignment="1" applyProtection="1">
      <alignment horizontal="centerContinuous" vertical="center"/>
    </xf>
    <xf numFmtId="0" fontId="11" fillId="0" borderId="0" xfId="81" applyFont="1" applyFill="1" applyAlignment="1">
      <alignment horizontal="center" vertical="center" wrapText="1"/>
    </xf>
    <xf numFmtId="0" fontId="21" fillId="0" borderId="0" xfId="81" applyFont="1" applyFill="1" applyAlignment="1">
      <alignment horizontal="center" vertical="center"/>
    </xf>
    <xf numFmtId="49" fontId="25" fillId="0" borderId="6" xfId="81" applyNumberFormat="1" applyFont="1" applyFill="1" applyBorder="1" applyAlignment="1" applyProtection="1">
      <alignment horizontal="left" vertical="center" wrapText="1"/>
    </xf>
    <xf numFmtId="49" fontId="25" fillId="0" borderId="1" xfId="81" applyNumberFormat="1" applyFont="1" applyFill="1" applyBorder="1" applyAlignment="1" applyProtection="1">
      <alignment horizontal="left" vertical="center" wrapText="1"/>
    </xf>
    <xf numFmtId="3" fontId="11" fillId="0" borderId="7" xfId="81" applyNumberFormat="1" applyFont="1" applyFill="1" applyBorder="1" applyAlignment="1" applyProtection="1">
      <alignment horizontal="right" vertical="center" wrapText="1"/>
    </xf>
    <xf numFmtId="0" fontId="11" fillId="0" borderId="0" xfId="81" applyFont="1" applyFill="1" applyAlignment="1">
      <alignment horizontal="center" vertical="center"/>
    </xf>
    <xf numFmtId="4" fontId="11" fillId="0" borderId="1" xfId="81" applyNumberFormat="1" applyFont="1" applyFill="1" applyBorder="1" applyAlignment="1" applyProtection="1">
      <alignment horizontal="right" vertical="center" wrapText="1"/>
    </xf>
    <xf numFmtId="204" fontId="13" fillId="0" borderId="0" xfId="0" applyNumberFormat="1" applyFont="1" applyFill="1" applyAlignment="1"/>
    <xf numFmtId="204" fontId="25" fillId="0" borderId="0" xfId="420" applyNumberFormat="1" applyFont="1" applyFill="1"/>
    <xf numFmtId="204" fontId="11" fillId="0" borderId="0" xfId="420" applyNumberFormat="1" applyFont="1" applyFill="1" applyAlignment="1">
      <alignment horizontal="right" vertical="center"/>
    </xf>
    <xf numFmtId="204" fontId="22" fillId="0" borderId="0" xfId="420" applyNumberFormat="1" applyFont="1" applyFill="1" applyAlignment="1" applyProtection="1">
      <alignment horizontal="centerContinuous" vertical="center"/>
    </xf>
    <xf numFmtId="204" fontId="27" fillId="0" borderId="0" xfId="420" applyNumberFormat="1" applyFont="1" applyFill="1" applyAlignment="1" applyProtection="1">
      <alignment horizontal="centerContinuous" vertical="center"/>
    </xf>
    <xf numFmtId="204" fontId="12" fillId="0" borderId="0" xfId="420" applyNumberFormat="1" applyFont="1" applyFill="1" applyAlignment="1">
      <alignment horizontal="center" vertical="center"/>
    </xf>
    <xf numFmtId="204" fontId="11" fillId="0" borderId="0" xfId="0" applyNumberFormat="1" applyFont="1" applyFill="1" applyAlignment="1">
      <alignment vertical="center"/>
    </xf>
    <xf numFmtId="204" fontId="13" fillId="0" borderId="0" xfId="0" applyNumberFormat="1" applyFont="1" applyFill="1" applyAlignment="1">
      <alignment vertical="center"/>
    </xf>
    <xf numFmtId="204" fontId="11" fillId="0" borderId="1" xfId="0" applyNumberFormat="1" applyFont="1" applyFill="1" applyBorder="1" applyAlignment="1" applyProtection="1">
      <alignment horizontal="centerContinuous" vertical="center"/>
    </xf>
    <xf numFmtId="204" fontId="11" fillId="0" borderId="1" xfId="0" applyNumberFormat="1" applyFont="1" applyFill="1" applyBorder="1" applyAlignment="1" applyProtection="1">
      <alignment horizontal="center" vertical="center" wrapText="1"/>
    </xf>
    <xf numFmtId="1" fontId="11" fillId="0" borderId="1" xfId="0" applyNumberFormat="1" applyFont="1" applyBorder="1" applyAlignment="1" applyProtection="1">
      <alignment vertical="center" wrapText="1"/>
      <protection locked="0"/>
    </xf>
    <xf numFmtId="4" fontId="11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0" fillId="2" borderId="0" xfId="0" applyFont="1" applyFill="1" applyAlignment="1">
      <alignment vertical="center"/>
    </xf>
    <xf numFmtId="188" fontId="10" fillId="2" borderId="0" xfId="0" applyNumberFormat="1" applyFont="1" applyFill="1" applyAlignment="1">
      <alignment vertical="center"/>
    </xf>
    <xf numFmtId="0" fontId="10" fillId="2" borderId="0" xfId="0" applyFont="1" applyFill="1" applyAlignment="1">
      <alignment horizontal="right" vertical="center"/>
    </xf>
    <xf numFmtId="0" fontId="18" fillId="2" borderId="1" xfId="0" applyNumberFormat="1" applyFont="1" applyFill="1" applyBorder="1" applyAlignment="1" applyProtection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188" fontId="22" fillId="2" borderId="1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 applyProtection="1">
      <alignment horizontal="left" vertical="center"/>
    </xf>
    <xf numFmtId="3" fontId="18" fillId="2" borderId="1" xfId="0" applyNumberFormat="1" applyFont="1" applyFill="1" applyBorder="1" applyAlignment="1" applyProtection="1">
      <alignment horizontal="right" vertical="center"/>
    </xf>
    <xf numFmtId="188" fontId="18" fillId="2" borderId="1" xfId="0" applyNumberFormat="1" applyFont="1" applyFill="1" applyBorder="1" applyAlignment="1" applyProtection="1">
      <alignment horizontal="right" vertical="center"/>
    </xf>
    <xf numFmtId="0" fontId="11" fillId="2" borderId="1" xfId="0" applyNumberFormat="1" applyFont="1" applyFill="1" applyBorder="1" applyAlignment="1" applyProtection="1">
      <alignment horizontal="left" vertical="center"/>
    </xf>
    <xf numFmtId="3" fontId="11" fillId="2" borderId="1" xfId="0" applyNumberFormat="1" applyFont="1" applyFill="1" applyBorder="1" applyAlignment="1" applyProtection="1">
      <alignment horizontal="right" vertical="center"/>
    </xf>
    <xf numFmtId="188" fontId="11" fillId="2" borderId="1" xfId="0" applyNumberFormat="1" applyFont="1" applyFill="1" applyBorder="1" applyAlignment="1" applyProtection="1">
      <alignment horizontal="right" vertical="center"/>
    </xf>
    <xf numFmtId="0" fontId="13" fillId="2" borderId="1" xfId="0" applyFont="1" applyFill="1" applyBorder="1" applyAlignment="1">
      <alignment vertical="center"/>
    </xf>
    <xf numFmtId="3" fontId="10" fillId="0" borderId="0" xfId="0" applyNumberFormat="1" applyFont="1" applyFill="1" applyAlignment="1">
      <alignment vertical="center"/>
    </xf>
    <xf numFmtId="188" fontId="25" fillId="2" borderId="1" xfId="0" applyNumberFormat="1" applyFont="1" applyFill="1" applyBorder="1" applyAlignment="1"/>
    <xf numFmtId="188" fontId="13" fillId="2" borderId="1" xfId="0" applyNumberFormat="1" applyFont="1" applyFill="1" applyBorder="1" applyAlignment="1">
      <alignment vertical="center"/>
    </xf>
    <xf numFmtId="188" fontId="10" fillId="2" borderId="1" xfId="0" applyNumberFormat="1" applyFont="1" applyFill="1" applyBorder="1" applyAlignment="1">
      <alignment vertical="center"/>
    </xf>
    <xf numFmtId="0" fontId="16" fillId="2" borderId="1" xfId="0" applyFont="1" applyFill="1" applyBorder="1" applyAlignment="1">
      <alignment vertical="center"/>
    </xf>
    <xf numFmtId="1" fontId="13" fillId="2" borderId="1" xfId="0" applyNumberFormat="1" applyFont="1" applyFill="1" applyBorder="1" applyAlignment="1" applyProtection="1">
      <alignment vertical="center"/>
      <protection locked="0"/>
    </xf>
    <xf numFmtId="0" fontId="13" fillId="2" borderId="1" xfId="0" applyNumberFormat="1" applyFont="1" applyFill="1" applyBorder="1" applyAlignment="1" applyProtection="1">
      <alignment vertical="center"/>
      <protection locked="0"/>
    </xf>
    <xf numFmtId="0" fontId="26" fillId="2" borderId="1" xfId="0" applyNumberFormat="1" applyFont="1" applyFill="1" applyBorder="1" applyAlignment="1" applyProtection="1">
      <alignment horizontal="left" vertical="center"/>
    </xf>
    <xf numFmtId="49" fontId="11" fillId="2" borderId="6" xfId="0" applyNumberFormat="1" applyFont="1" applyFill="1" applyBorder="1" applyAlignment="1" applyProtection="1">
      <alignment horizontal="left" vertical="center"/>
    </xf>
    <xf numFmtId="0" fontId="11" fillId="2" borderId="6" xfId="0" applyNumberFormat="1" applyFont="1" applyFill="1" applyBorder="1" applyAlignment="1" applyProtection="1">
      <alignment horizontal="left" vertical="center"/>
    </xf>
    <xf numFmtId="0" fontId="18" fillId="2" borderId="1" xfId="0" applyNumberFormat="1" applyFont="1" applyFill="1" applyBorder="1" applyAlignment="1" applyProtection="1">
      <alignment vertical="center"/>
    </xf>
    <xf numFmtId="0" fontId="11" fillId="2" borderId="1" xfId="0" applyNumberFormat="1" applyFont="1" applyFill="1" applyBorder="1" applyAlignment="1" applyProtection="1">
      <alignment vertical="center"/>
    </xf>
    <xf numFmtId="0" fontId="11" fillId="2" borderId="1" xfId="305" applyNumberFormat="1" applyFont="1" applyFill="1" applyBorder="1" applyAlignment="1" applyProtection="1">
      <alignment horizontal="left" vertical="center"/>
    </xf>
    <xf numFmtId="49" fontId="18" fillId="2" borderId="1" xfId="437" applyNumberFormat="1" applyFont="1" applyFill="1" applyBorder="1" applyAlignment="1" applyProtection="1">
      <alignment horizontal="left" vertical="center"/>
    </xf>
    <xf numFmtId="49" fontId="11" fillId="2" borderId="1" xfId="437" applyNumberFormat="1" applyFont="1" applyFill="1" applyBorder="1" applyAlignment="1" applyProtection="1">
      <alignment horizontal="left" vertical="center"/>
    </xf>
    <xf numFmtId="0" fontId="25" fillId="2" borderId="1" xfId="0" applyFont="1" applyFill="1" applyBorder="1" applyAlignment="1"/>
    <xf numFmtId="0" fontId="11" fillId="2" borderId="1" xfId="305" applyFont="1" applyFill="1" applyBorder="1" applyAlignment="1">
      <alignment horizontal="left" vertical="center"/>
    </xf>
    <xf numFmtId="0" fontId="18" fillId="2" borderId="1" xfId="305" applyFont="1" applyFill="1" applyBorder="1" applyAlignment="1">
      <alignment vertical="center"/>
    </xf>
    <xf numFmtId="0" fontId="11" fillId="2" borderId="1" xfId="305" applyFont="1" applyFill="1" applyBorder="1" applyAlignment="1">
      <alignment vertical="center"/>
    </xf>
    <xf numFmtId="204" fontId="13" fillId="3" borderId="1" xfId="0" applyNumberFormat="1" applyFont="1" applyFill="1" applyBorder="1" applyAlignment="1" applyProtection="1">
      <alignment vertical="center"/>
    </xf>
    <xf numFmtId="0" fontId="26" fillId="2" borderId="1" xfId="305" applyFont="1" applyFill="1" applyBorder="1" applyAlignment="1">
      <alignment horizontal="left" vertical="center"/>
    </xf>
    <xf numFmtId="0" fontId="18" fillId="2" borderId="1" xfId="305" applyFont="1" applyFill="1" applyBorder="1" applyAlignment="1">
      <alignment horizontal="left" vertical="center"/>
    </xf>
    <xf numFmtId="0" fontId="10" fillId="2" borderId="1" xfId="0" applyFont="1" applyFill="1" applyBorder="1" applyAlignment="1">
      <alignment vertical="center"/>
    </xf>
    <xf numFmtId="0" fontId="28" fillId="2" borderId="1" xfId="0" applyNumberFormat="1" applyFont="1" applyFill="1" applyBorder="1" applyAlignment="1" applyProtection="1">
      <alignment horizontal="left" vertical="center"/>
    </xf>
    <xf numFmtId="49" fontId="18" fillId="2" borderId="1" xfId="81" applyNumberFormat="1" applyFont="1" applyFill="1" applyBorder="1" applyAlignment="1" applyProtection="1">
      <alignment horizontal="left" vertical="center"/>
    </xf>
    <xf numFmtId="0" fontId="1" fillId="0" borderId="0" xfId="416" applyFont="1" applyFill="1">
      <alignment vertical="center"/>
    </xf>
    <xf numFmtId="195" fontId="1" fillId="0" borderId="0" xfId="416" applyNumberFormat="1" applyFont="1" applyFill="1">
      <alignment vertical="center"/>
    </xf>
    <xf numFmtId="195" fontId="10" fillId="0" borderId="0" xfId="428" applyNumberFormat="1" applyFont="1" applyFill="1" applyProtection="1">
      <protection locked="0"/>
    </xf>
    <xf numFmtId="195" fontId="10" fillId="0" borderId="0" xfId="428" applyNumberFormat="1" applyFont="1" applyFill="1"/>
    <xf numFmtId="195" fontId="11" fillId="0" borderId="0" xfId="428" applyNumberFormat="1" applyFont="1" applyFill="1"/>
    <xf numFmtId="195" fontId="11" fillId="0" borderId="0" xfId="428" applyNumberFormat="1" applyFont="1" applyFill="1" applyProtection="1">
      <protection locked="0"/>
    </xf>
    <xf numFmtId="195" fontId="29" fillId="0" borderId="1" xfId="416" applyNumberFormat="1" applyFont="1" applyFill="1" applyBorder="1" applyAlignment="1" applyProtection="1">
      <alignment horizontal="center" vertical="center" wrapText="1"/>
    </xf>
    <xf numFmtId="195" fontId="29" fillId="0" borderId="2" xfId="416" applyNumberFormat="1" applyFont="1" applyFill="1" applyBorder="1" applyAlignment="1">
      <alignment horizontal="center" vertical="center" wrapText="1"/>
    </xf>
    <xf numFmtId="195" fontId="30" fillId="0" borderId="1" xfId="416" applyNumberFormat="1" applyFont="1" applyFill="1" applyBorder="1" applyAlignment="1" applyProtection="1"/>
    <xf numFmtId="195" fontId="18" fillId="0" borderId="1" xfId="416" applyNumberFormat="1" applyFont="1" applyFill="1" applyBorder="1" applyAlignment="1" applyProtection="1">
      <alignment shrinkToFit="1"/>
    </xf>
    <xf numFmtId="195" fontId="25" fillId="0" borderId="1" xfId="416" applyNumberFormat="1" applyFont="1" applyFill="1" applyBorder="1" applyAlignment="1" applyProtection="1">
      <alignment shrinkToFit="1"/>
    </xf>
    <xf numFmtId="204" fontId="18" fillId="0" borderId="1" xfId="416" applyNumberFormat="1" applyFont="1" applyFill="1" applyBorder="1" applyAlignment="1" applyProtection="1">
      <alignment shrinkToFit="1"/>
    </xf>
    <xf numFmtId="195" fontId="31" fillId="0" borderId="1" xfId="416" applyNumberFormat="1" applyFont="1" applyFill="1" applyBorder="1" applyAlignment="1" applyProtection="1"/>
    <xf numFmtId="204" fontId="25" fillId="0" borderId="1" xfId="416" applyNumberFormat="1" applyFont="1" applyFill="1" applyBorder="1" applyAlignment="1" applyProtection="1">
      <alignment shrinkToFit="1"/>
    </xf>
    <xf numFmtId="195" fontId="31" fillId="0" borderId="1" xfId="416" applyNumberFormat="1" applyFont="1" applyFill="1" applyBorder="1" applyAlignment="1" applyProtection="1">
      <alignment horizontal="left" indent="1"/>
    </xf>
    <xf numFmtId="195" fontId="25" fillId="0" borderId="9" xfId="416" applyNumberFormat="1" applyFont="1" applyFill="1" applyBorder="1" applyAlignment="1">
      <alignment shrinkToFit="1"/>
    </xf>
    <xf numFmtId="204" fontId="25" fillId="0" borderId="9" xfId="416" applyNumberFormat="1" applyFont="1" applyFill="1" applyBorder="1" applyAlignment="1">
      <alignment shrinkToFit="1"/>
    </xf>
    <xf numFmtId="195" fontId="31" fillId="0" borderId="1" xfId="416" applyNumberFormat="1" applyFont="1" applyFill="1" applyBorder="1" applyAlignment="1" applyProtection="1">
      <alignment horizontal="left"/>
    </xf>
    <xf numFmtId="204" fontId="32" fillId="0" borderId="9" xfId="416" applyNumberFormat="1" applyFont="1" applyFill="1" applyBorder="1" applyAlignment="1">
      <alignment shrinkToFit="1"/>
    </xf>
    <xf numFmtId="195" fontId="25" fillId="0" borderId="1" xfId="416" applyNumberFormat="1" applyFont="1" applyFill="1" applyBorder="1" applyAlignment="1">
      <alignment shrinkToFit="1"/>
    </xf>
    <xf numFmtId="204" fontId="25" fillId="0" borderId="1" xfId="416" applyNumberFormat="1" applyFont="1" applyFill="1" applyBorder="1" applyAlignment="1">
      <alignment shrinkToFit="1"/>
    </xf>
    <xf numFmtId="195" fontId="18" fillId="0" borderId="9" xfId="416" applyNumberFormat="1" applyFont="1" applyFill="1" applyBorder="1" applyAlignment="1" applyProtection="1">
      <alignment shrinkToFit="1"/>
    </xf>
    <xf numFmtId="204" fontId="18" fillId="0" borderId="9" xfId="416" applyNumberFormat="1" applyFont="1" applyFill="1" applyBorder="1" applyAlignment="1" applyProtection="1">
      <alignment shrinkToFit="1"/>
    </xf>
    <xf numFmtId="195" fontId="25" fillId="0" borderId="9" xfId="416" applyNumberFormat="1" applyFont="1" applyFill="1" applyBorder="1" applyAlignment="1" applyProtection="1">
      <alignment shrinkToFit="1"/>
    </xf>
    <xf numFmtId="204" fontId="25" fillId="0" borderId="9" xfId="416" applyNumberFormat="1" applyFont="1" applyFill="1" applyBorder="1" applyAlignment="1" applyProtection="1">
      <alignment shrinkToFit="1"/>
    </xf>
    <xf numFmtId="195" fontId="25" fillId="0" borderId="1" xfId="416" applyNumberFormat="1" applyFont="1" applyFill="1" applyBorder="1" applyAlignment="1"/>
    <xf numFmtId="0" fontId="29" fillId="0" borderId="1" xfId="0" applyFont="1" applyFill="1" applyBorder="1" applyAlignment="1" applyProtection="1"/>
    <xf numFmtId="0" fontId="29" fillId="0" borderId="1" xfId="0" applyFont="1" applyFill="1" applyBorder="1" applyAlignment="1"/>
    <xf numFmtId="0" fontId="29" fillId="0" borderId="1" xfId="0" applyFont="1" applyFill="1" applyBorder="1" applyAlignment="1">
      <alignment horizontal="left" indent="1"/>
    </xf>
    <xf numFmtId="204" fontId="25" fillId="0" borderId="6" xfId="416" applyNumberFormat="1" applyFont="1" applyFill="1" applyBorder="1" applyAlignment="1">
      <alignment shrinkToFit="1"/>
    </xf>
    <xf numFmtId="204" fontId="29" fillId="0" borderId="1" xfId="0" applyNumberFormat="1" applyFont="1" applyFill="1" applyBorder="1" applyAlignment="1"/>
    <xf numFmtId="204" fontId="1" fillId="0" borderId="0" xfId="416" applyNumberFormat="1" applyFont="1" applyFill="1" applyBorder="1" applyAlignment="1">
      <alignment vertical="center"/>
    </xf>
    <xf numFmtId="204" fontId="1" fillId="0" borderId="1" xfId="416" applyNumberFormat="1" applyFont="1" applyFill="1" applyBorder="1" applyAlignment="1">
      <alignment vertical="center"/>
    </xf>
    <xf numFmtId="195" fontId="33" fillId="0" borderId="1" xfId="416" applyNumberFormat="1" applyFont="1" applyFill="1" applyBorder="1" applyAlignment="1"/>
    <xf numFmtId="195" fontId="32" fillId="0" borderId="1" xfId="416" applyNumberFormat="1" applyFont="1" applyFill="1" applyBorder="1" applyAlignment="1"/>
    <xf numFmtId="204" fontId="25" fillId="0" borderId="7" xfId="416" applyNumberFormat="1" applyFont="1" applyFill="1" applyBorder="1" applyAlignment="1" applyProtection="1">
      <alignment shrinkToFit="1"/>
    </xf>
    <xf numFmtId="204" fontId="25" fillId="0" borderId="6" xfId="416" applyNumberFormat="1" applyFont="1" applyFill="1" applyBorder="1" applyAlignment="1" applyProtection="1">
      <alignment shrinkToFit="1"/>
    </xf>
    <xf numFmtId="204" fontId="18" fillId="0" borderId="6" xfId="416" applyNumberFormat="1" applyFont="1" applyFill="1" applyBorder="1" applyAlignment="1">
      <alignment shrinkToFit="1"/>
    </xf>
    <xf numFmtId="204" fontId="18" fillId="0" borderId="1" xfId="416" applyNumberFormat="1" applyFont="1" applyFill="1" applyBorder="1" applyAlignment="1">
      <alignment shrinkToFit="1"/>
    </xf>
    <xf numFmtId="204" fontId="1" fillId="0" borderId="1" xfId="416" applyNumberFormat="1" applyFont="1" applyFill="1" applyBorder="1">
      <alignment vertical="center"/>
    </xf>
    <xf numFmtId="195" fontId="27" fillId="0" borderId="0" xfId="437" applyNumberFormat="1" applyFont="1" applyFill="1" applyAlignment="1">
      <alignment vertical="center" wrapText="1"/>
    </xf>
    <xf numFmtId="195" fontId="1" fillId="0" borderId="1" xfId="416" applyNumberFormat="1" applyFont="1" applyFill="1" applyBorder="1">
      <alignment vertical="center"/>
    </xf>
    <xf numFmtId="204" fontId="1" fillId="0" borderId="0" xfId="416" applyNumberFormat="1" applyFont="1" applyFill="1">
      <alignment vertical="center"/>
    </xf>
    <xf numFmtId="0" fontId="0" fillId="0" borderId="0" xfId="0" applyAlignment="1"/>
    <xf numFmtId="0" fontId="0" fillId="0" borderId="0" xfId="0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right" vertical="center"/>
    </xf>
    <xf numFmtId="0" fontId="27" fillId="0" borderId="0" xfId="0" applyNumberFormat="1" applyFont="1" applyFill="1" applyAlignment="1" applyProtection="1">
      <alignment horizontal="centerContinuous" vertical="center"/>
    </xf>
    <xf numFmtId="0" fontId="1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right" vertical="center"/>
    </xf>
    <xf numFmtId="202" fontId="0" fillId="0" borderId="0" xfId="0" applyNumberFormat="1" applyFill="1" applyAlignment="1">
      <alignment horizontal="center" vertical="center"/>
    </xf>
    <xf numFmtId="0" fontId="11" fillId="0" borderId="0" xfId="0" applyFont="1" applyFill="1" applyAlignment="1">
      <alignment horizontal="right"/>
    </xf>
    <xf numFmtId="207" fontId="0" fillId="0" borderId="0" xfId="0" applyNumberFormat="1" applyFill="1" applyAlignment="1">
      <alignment vertical="center"/>
    </xf>
    <xf numFmtId="0" fontId="11" fillId="0" borderId="1" xfId="0" applyNumberFormat="1" applyFont="1" applyFill="1" applyBorder="1" applyAlignment="1" applyProtection="1">
      <alignment horizontal="centerContinuous" vertical="center"/>
    </xf>
    <xf numFmtId="0" fontId="11" fillId="0" borderId="6" xfId="0" applyNumberFormat="1" applyFont="1" applyFill="1" applyBorder="1" applyAlignment="1" applyProtection="1">
      <alignment horizontal="centerContinuous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1" fillId="0" borderId="6" xfId="0" applyNumberFormat="1" applyFont="1" applyFill="1" applyBorder="1" applyAlignment="1" applyProtection="1">
      <alignment horizontal="center" vertical="center" wrapText="1"/>
    </xf>
    <xf numFmtId="4" fontId="11" fillId="0" borderId="1" xfId="0" applyNumberFormat="1" applyFont="1" applyBorder="1" applyAlignment="1">
      <alignment vertical="center" wrapText="1"/>
    </xf>
    <xf numFmtId="4" fontId="11" fillId="0" borderId="1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/>
    </xf>
    <xf numFmtId="2" fontId="11" fillId="0" borderId="1" xfId="0" applyNumberFormat="1" applyFont="1" applyFill="1" applyBorder="1" applyAlignment="1" applyProtection="1">
      <alignment horizontal="right" vertical="center" wrapText="1"/>
    </xf>
    <xf numFmtId="2" fontId="11" fillId="0" borderId="1" xfId="0" applyNumberFormat="1" applyFont="1" applyBorder="1" applyAlignment="1">
      <alignment horizontal="right" vertical="center" wrapText="1"/>
    </xf>
    <xf numFmtId="0" fontId="11" fillId="0" borderId="1" xfId="0" applyFont="1" applyFill="1" applyBorder="1" applyAlignment="1" applyProtection="1">
      <alignment vertical="center" wrapText="1"/>
      <protection locked="0"/>
    </xf>
    <xf numFmtId="4" fontId="11" fillId="0" borderId="1" xfId="0" applyNumberFormat="1" applyFont="1" applyFill="1" applyBorder="1" applyAlignment="1">
      <alignment vertical="center" wrapText="1"/>
    </xf>
    <xf numFmtId="0" fontId="11" fillId="0" borderId="1" xfId="0" applyNumberFormat="1" applyFont="1" applyFill="1" applyBorder="1" applyAlignment="1" applyProtection="1">
      <alignment vertical="center" wrapText="1"/>
    </xf>
    <xf numFmtId="4" fontId="11" fillId="0" borderId="1" xfId="0" applyNumberFormat="1" applyFont="1" applyFill="1" applyBorder="1" applyAlignment="1" applyProtection="1">
      <alignment vertical="center" wrapText="1"/>
    </xf>
    <xf numFmtId="0" fontId="18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18" fillId="0" borderId="1" xfId="0" applyNumberFormat="1" applyFont="1" applyFill="1" applyBorder="1" applyAlignment="1" applyProtection="1">
      <alignment horizontal="center" vertical="center" wrapText="1"/>
    </xf>
    <xf numFmtId="0" fontId="18" fillId="0" borderId="1" xfId="0" applyNumberFormat="1" applyFont="1" applyFill="1" applyBorder="1" applyAlignment="1" applyProtection="1">
      <alignment horizontal="center" vertical="center" wrapText="1"/>
    </xf>
    <xf numFmtId="2" fontId="18" fillId="0" borderId="1" xfId="0" applyNumberFormat="1" applyFont="1" applyFill="1" applyBorder="1" applyAlignment="1" applyProtection="1">
      <alignment horizontal="right" vertical="center" wrapText="1"/>
    </xf>
    <xf numFmtId="0" fontId="11" fillId="0" borderId="1" xfId="0" applyFont="1" applyFill="1" applyBorder="1" applyAlignment="1">
      <alignment vertical="center" wrapText="1"/>
    </xf>
    <xf numFmtId="2" fontId="11" fillId="0" borderId="1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Continuous" vertical="center"/>
    </xf>
    <xf numFmtId="0" fontId="11" fillId="0" borderId="0" xfId="0" applyFont="1" applyFill="1" applyAlignment="1">
      <alignment horizontal="center" vertical="center"/>
    </xf>
    <xf numFmtId="0" fontId="0" fillId="0" borderId="1" xfId="0" applyBorder="1" applyAlignment="1">
      <alignment vertical="center"/>
    </xf>
    <xf numFmtId="0" fontId="11" fillId="0" borderId="4" xfId="0" applyFont="1" applyFill="1" applyBorder="1" applyAlignment="1">
      <alignment vertical="center" wrapText="1"/>
    </xf>
    <xf numFmtId="2" fontId="0" fillId="0" borderId="1" xfId="0" applyNumberFormat="1" applyBorder="1" applyAlignment="1">
      <alignment vertical="center"/>
    </xf>
    <xf numFmtId="0" fontId="0" fillId="0" borderId="1" xfId="0" applyBorder="1" applyAlignment="1"/>
    <xf numFmtId="0" fontId="0" fillId="0" borderId="0" xfId="0" applyAlignment="1">
      <alignment horizontal="centerContinuous"/>
    </xf>
    <xf numFmtId="0" fontId="0" fillId="0" borderId="0" xfId="0" applyFill="1" applyAlignment="1">
      <alignment horizontal="left" vertical="center"/>
    </xf>
    <xf numFmtId="2" fontId="11" fillId="0" borderId="1" xfId="0" applyNumberFormat="1" applyFont="1" applyBorder="1" applyAlignment="1">
      <alignment vertical="center"/>
    </xf>
    <xf numFmtId="196" fontId="0" fillId="0" borderId="0" xfId="0" applyNumberFormat="1" applyFont="1" applyFill="1" applyAlignment="1" applyProtection="1">
      <alignment horizontal="left" vertical="center"/>
    </xf>
    <xf numFmtId="2" fontId="11" fillId="0" borderId="1" xfId="0" applyNumberFormat="1" applyFont="1" applyFill="1" applyBorder="1" applyAlignment="1">
      <alignment vertical="center"/>
    </xf>
    <xf numFmtId="2" fontId="0" fillId="0" borderId="1" xfId="0" applyNumberFormat="1" applyFill="1" applyBorder="1" applyAlignment="1">
      <alignment vertical="center"/>
    </xf>
    <xf numFmtId="196" fontId="0" fillId="0" borderId="0" xfId="0" applyNumberFormat="1" applyFont="1" applyFill="1" applyAlignment="1" applyProtection="1">
      <alignment vertical="center"/>
    </xf>
    <xf numFmtId="0" fontId="0" fillId="0" borderId="0" xfId="0" applyFill="1" applyAlignment="1"/>
    <xf numFmtId="196" fontId="0" fillId="4" borderId="0" xfId="0" applyNumberFormat="1" applyFont="1" applyFill="1" applyAlignment="1" applyProtection="1">
      <alignment vertical="center"/>
    </xf>
    <xf numFmtId="2" fontId="18" fillId="0" borderId="1" xfId="0" applyNumberFormat="1" applyFont="1" applyFill="1" applyBorder="1" applyAlignment="1" applyProtection="1">
      <alignment vertical="center" wrapText="1"/>
    </xf>
    <xf numFmtId="0" fontId="10" fillId="0" borderId="0" xfId="449" applyAlignment="1">
      <alignment vertical="center"/>
    </xf>
    <xf numFmtId="0" fontId="34" fillId="0" borderId="0" xfId="449" applyFont="1" applyAlignment="1">
      <alignment horizontal="center" vertical="center"/>
    </xf>
    <xf numFmtId="0" fontId="35" fillId="0" borderId="0" xfId="449" applyFont="1" applyAlignment="1">
      <alignment vertical="center"/>
    </xf>
    <xf numFmtId="0" fontId="36" fillId="0" borderId="0" xfId="449" applyFont="1" applyAlignment="1">
      <alignment vertical="center"/>
    </xf>
    <xf numFmtId="0" fontId="8" fillId="0" borderId="0" xfId="449" applyFont="1" applyAlignment="1">
      <alignment vertical="center" wrapText="1"/>
    </xf>
    <xf numFmtId="0" fontId="8" fillId="0" borderId="0" xfId="448" applyFont="1" applyAlignment="1">
      <alignment vertical="center"/>
    </xf>
    <xf numFmtId="0" fontId="8" fillId="0" borderId="0" xfId="449" applyFont="1" applyAlignment="1">
      <alignment horizontal="left" vertical="center" wrapText="1"/>
    </xf>
    <xf numFmtId="0" fontId="36" fillId="0" borderId="0" xfId="449" applyFont="1" applyAlignment="1">
      <alignment horizontal="left" vertical="center"/>
    </xf>
    <xf numFmtId="0" fontId="37" fillId="0" borderId="0" xfId="417" applyFont="1" applyBorder="1">
      <alignment vertical="center"/>
    </xf>
    <xf numFmtId="0" fontId="25" fillId="0" borderId="0" xfId="417" applyBorder="1">
      <alignment vertical="center"/>
    </xf>
    <xf numFmtId="0" fontId="10" fillId="0" borderId="0" xfId="417" applyFont="1" applyBorder="1" applyAlignment="1">
      <alignment vertical="center"/>
    </xf>
    <xf numFmtId="0" fontId="10" fillId="0" borderId="0" xfId="417" applyFont="1" applyBorder="1">
      <alignment vertical="center"/>
    </xf>
    <xf numFmtId="0" fontId="38" fillId="0" borderId="0" xfId="417" applyFont="1" applyBorder="1" applyAlignment="1">
      <alignment horizontal="center"/>
    </xf>
    <xf numFmtId="0" fontId="39" fillId="0" borderId="0" xfId="417" applyFont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1" fillId="0" borderId="6" xfId="0" applyNumberFormat="1" applyFont="1" applyFill="1" applyBorder="1" applyAlignment="1" applyProtection="1">
      <alignment horizontal="center" vertical="center" wrapText="1"/>
    </xf>
    <xf numFmtId="195" fontId="27" fillId="0" borderId="0" xfId="437" applyNumberFormat="1" applyFont="1" applyFill="1" applyAlignment="1">
      <alignment horizontal="center" vertical="center" wrapText="1"/>
    </xf>
    <xf numFmtId="195" fontId="11" fillId="0" borderId="5" xfId="428" applyNumberFormat="1" applyFont="1" applyFill="1" applyBorder="1" applyAlignment="1" applyProtection="1">
      <alignment horizontal="center"/>
      <protection locked="0"/>
    </xf>
    <xf numFmtId="0" fontId="2" fillId="2" borderId="0" xfId="0" applyFont="1" applyFill="1" applyAlignment="1">
      <alignment horizontal="center" vertical="center"/>
    </xf>
    <xf numFmtId="188" fontId="2" fillId="2" borderId="0" xfId="0" applyNumberFormat="1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1" fillId="0" borderId="1" xfId="81" applyNumberFormat="1" applyFont="1" applyFill="1" applyBorder="1" applyAlignment="1" applyProtection="1">
      <alignment horizontal="center" vertical="center"/>
    </xf>
    <xf numFmtId="0" fontId="11" fillId="0" borderId="6" xfId="81" applyNumberFormat="1" applyFont="1" applyFill="1" applyBorder="1" applyAlignment="1">
      <alignment horizontal="center" vertical="center" wrapText="1"/>
    </xf>
    <xf numFmtId="0" fontId="11" fillId="0" borderId="7" xfId="81" applyNumberFormat="1" applyFont="1" applyFill="1" applyBorder="1" applyAlignment="1">
      <alignment horizontal="center" vertical="center" wrapText="1"/>
    </xf>
    <xf numFmtId="0" fontId="11" fillId="0" borderId="9" xfId="81" applyNumberFormat="1" applyFont="1" applyFill="1" applyBorder="1" applyAlignment="1">
      <alignment horizontal="center" vertical="center" wrapText="1"/>
    </xf>
    <xf numFmtId="0" fontId="11" fillId="0" borderId="1" xfId="81" applyNumberFormat="1" applyFont="1" applyFill="1" applyBorder="1" applyAlignment="1">
      <alignment horizontal="center" vertical="center" wrapText="1"/>
    </xf>
    <xf numFmtId="0" fontId="11" fillId="0" borderId="1" xfId="81" applyNumberFormat="1" applyFont="1" applyFill="1" applyBorder="1" applyAlignment="1">
      <alignment horizontal="center" vertical="center"/>
    </xf>
    <xf numFmtId="0" fontId="11" fillId="0" borderId="1" xfId="81" applyNumberFormat="1" applyFont="1" applyFill="1" applyBorder="1" applyAlignment="1" applyProtection="1">
      <alignment horizontal="center" vertical="center" wrapText="1"/>
    </xf>
    <xf numFmtId="0" fontId="11" fillId="0" borderId="6" xfId="81" applyNumberFormat="1" applyFont="1" applyFill="1" applyBorder="1" applyAlignment="1" applyProtection="1">
      <alignment horizontal="center" vertical="center" wrapText="1"/>
    </xf>
    <xf numFmtId="0" fontId="11" fillId="0" borderId="10" xfId="81" applyNumberFormat="1" applyFont="1" applyFill="1" applyBorder="1" applyAlignment="1">
      <alignment horizontal="center" vertical="center" wrapText="1"/>
    </xf>
    <xf numFmtId="0" fontId="11" fillId="0" borderId="9" xfId="81" applyNumberFormat="1" applyFont="1" applyFill="1" applyBorder="1" applyAlignment="1" applyProtection="1">
      <alignment horizontal="center" vertical="center" wrapText="1"/>
    </xf>
    <xf numFmtId="0" fontId="11" fillId="0" borderId="1" xfId="81" applyFont="1" applyFill="1" applyBorder="1" applyAlignment="1">
      <alignment horizontal="center" vertical="center" wrapText="1"/>
    </xf>
    <xf numFmtId="0" fontId="11" fillId="0" borderId="4" xfId="81" applyNumberFormat="1" applyFont="1" applyFill="1" applyBorder="1" applyAlignment="1">
      <alignment horizontal="center" vertical="center" wrapText="1"/>
    </xf>
    <xf numFmtId="0" fontId="11" fillId="0" borderId="4" xfId="81" applyNumberFormat="1" applyFont="1" applyFill="1" applyBorder="1" applyAlignment="1" applyProtection="1">
      <alignment horizontal="center" vertical="center" wrapText="1"/>
    </xf>
    <xf numFmtId="0" fontId="21" fillId="0" borderId="6" xfId="0" applyFont="1" applyFill="1" applyBorder="1" applyAlignment="1">
      <alignment horizontal="distributed" vertical="center"/>
    </xf>
    <xf numFmtId="0" fontId="21" fillId="0" borderId="7" xfId="0" applyFont="1" applyFill="1" applyBorder="1" applyAlignment="1">
      <alignment horizontal="distributed" vertical="center"/>
    </xf>
    <xf numFmtId="0" fontId="21" fillId="0" borderId="9" xfId="0" applyFont="1" applyFill="1" applyBorder="1" applyAlignment="1">
      <alignment horizontal="distributed" vertical="center"/>
    </xf>
    <xf numFmtId="0" fontId="14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/>
    </xf>
    <xf numFmtId="0" fontId="13" fillId="0" borderId="6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9" xfId="0" applyBorder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1" fontId="10" fillId="0" borderId="1" xfId="7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</cellXfs>
  <cellStyles count="560">
    <cellStyle name="?鹎%U龡&amp;H齲_x0001_C铣_x0014__x0007__x0001__x0001_" xfId="57"/>
    <cellStyle name="_20100326高清市院遂宁检察院1080P配置清单26日改" xfId="50"/>
    <cellStyle name="_2011年广西城乡风貌改造三期工程综合整治项目进度表6.07" xfId="49"/>
    <cellStyle name="_Book1" xfId="58"/>
    <cellStyle name="_Book1_1" xfId="48"/>
    <cellStyle name="_Book1_1_Book1" xfId="52"/>
    <cellStyle name="_Book1_1_融水2013年预算表（报人大）0206-2" xfId="59"/>
    <cellStyle name="_Book1_1_融水2013年预算表（定稿）" xfId="62"/>
    <cellStyle name="_Book1_1_融水2014年预算表（讨论）" xfId="1"/>
    <cellStyle name="_Book1_2" xfId="63"/>
    <cellStyle name="_Book1_2_融水2013年预算表（定稿）" xfId="53"/>
    <cellStyle name="_Book1_2_融水2014年预算表（讨论）" xfId="54"/>
    <cellStyle name="_Book1_3" xfId="65"/>
    <cellStyle name="_Book1_3_融水2013年预算表（定稿）" xfId="13"/>
    <cellStyle name="_Book1_3_融水2014年预算表（讨论）" xfId="60"/>
    <cellStyle name="_Book1_4" xfId="67"/>
    <cellStyle name="_Book1_4_融水2013年预算表（定稿）" xfId="71"/>
    <cellStyle name="_Book1_4_融水2014年预算表（讨论）" xfId="46"/>
    <cellStyle name="_Book1_5" xfId="37"/>
    <cellStyle name="_Book1_Book1" xfId="72"/>
    <cellStyle name="_Book1_融水2013年预算表（定稿）" xfId="73"/>
    <cellStyle name="_Book1_融水2014年预算表（讨论）" xfId="74"/>
    <cellStyle name="_ET_STYLE_NoName_00_" xfId="75"/>
    <cellStyle name="_ET_STYLE_NoName_00__11年人饮工程项目清单" xfId="76"/>
    <cellStyle name="_ET_STYLE_NoName_00__Book1" xfId="77"/>
    <cellStyle name="_ET_STYLE_NoName_00__Book1_1" xfId="78"/>
    <cellStyle name="_ET_STYLE_NoName_00__Book1_1_融水2013年预算表（定稿）" xfId="79"/>
    <cellStyle name="_ET_STYLE_NoName_00__Book1_1_融水2014年预算表（讨论）" xfId="42"/>
    <cellStyle name="_ET_STYLE_NoName_00__Book1_2" xfId="82"/>
    <cellStyle name="_ET_STYLE_NoName_00__Book1_Book1" xfId="85"/>
    <cellStyle name="_ET_STYLE_NoName_00__Book1_融水2013年预算表（定稿）" xfId="87"/>
    <cellStyle name="_ET_STYLE_NoName_00__Book1_融水2014年预算表（讨论）" xfId="93"/>
    <cellStyle name="_ET_STYLE_NoName_00__Sheet3" xfId="17"/>
    <cellStyle name="_ET_STYLE_NoName_00__表一：基数核对表" xfId="95"/>
    <cellStyle name="_ET_STYLE_NoName_00__附件1：基数核对表" xfId="40"/>
    <cellStyle name="_ET_STYLE_NoName_00__附件2（总表）" xfId="8"/>
    <cellStyle name="_ET_STYLE_NoName_00__融水2013年预算表（定稿）" xfId="96"/>
    <cellStyle name="_ET_STYLE_NoName_00__融水2014年预算表（讨论）" xfId="98"/>
    <cellStyle name="_汇总表12年2月3日日作登陇穷建设投资统计表" xfId="99"/>
    <cellStyle name="_弱电系统设备配置报价清单" xfId="47"/>
    <cellStyle name="0,0_x000d__x000a_NA_x000d__x000a_" xfId="27"/>
    <cellStyle name="20% - Accent1" xfId="102"/>
    <cellStyle name="20% - Accent2" xfId="104"/>
    <cellStyle name="20% - Accent3" xfId="106"/>
    <cellStyle name="20% - Accent4" xfId="107"/>
    <cellStyle name="20% - Accent5" xfId="109"/>
    <cellStyle name="20% - Accent6" xfId="110"/>
    <cellStyle name="20% - 强调文字颜色 1 2" xfId="111"/>
    <cellStyle name="20% - 强调文字颜色 2 2" xfId="113"/>
    <cellStyle name="20% - 强调文字颜色 3 2" xfId="68"/>
    <cellStyle name="20% - 强调文字颜色 4 2" xfId="114"/>
    <cellStyle name="20% - 强调文字颜色 5 2" xfId="118"/>
    <cellStyle name="20% - 强调文字颜色 6 2" xfId="119"/>
    <cellStyle name="40% - Accent1" xfId="120"/>
    <cellStyle name="40% - Accent2" xfId="122"/>
    <cellStyle name="40% - Accent3" xfId="124"/>
    <cellStyle name="40% - Accent4" xfId="125"/>
    <cellStyle name="40% - Accent5" xfId="89"/>
    <cellStyle name="40% - Accent6" xfId="127"/>
    <cellStyle name="40% - 强调文字颜色 1 2" xfId="130"/>
    <cellStyle name="40% - 强调文字颜色 2 2" xfId="133"/>
    <cellStyle name="40% - 强调文字颜色 3 2" xfId="137"/>
    <cellStyle name="40% - 强调文字颜色 4 2" xfId="32"/>
    <cellStyle name="40% - 强调文字颜色 5 2" xfId="138"/>
    <cellStyle name="40% - 强调文字颜色 6 2" xfId="141"/>
    <cellStyle name="60% - Accent1" xfId="143"/>
    <cellStyle name="60% - Accent2" xfId="144"/>
    <cellStyle name="60% - Accent3" xfId="148"/>
    <cellStyle name="60% - Accent4" xfId="152"/>
    <cellStyle name="60% - Accent5" xfId="157"/>
    <cellStyle name="60% - Accent6" xfId="160"/>
    <cellStyle name="60% - 强调文字颜色 1 2" xfId="164"/>
    <cellStyle name="60% - 强调文字颜色 2 2" xfId="166"/>
    <cellStyle name="60% - 强调文字颜色 3 2" xfId="169"/>
    <cellStyle name="60% - 强调文字颜色 4 2" xfId="170"/>
    <cellStyle name="60% - 强调文字颜色 5 2" xfId="172"/>
    <cellStyle name="60% - 强调文字颜色 6 2" xfId="173"/>
    <cellStyle name="6mal" xfId="175"/>
    <cellStyle name="Accent1" xfId="176"/>
    <cellStyle name="Accent1 - 20%" xfId="103"/>
    <cellStyle name="Accent1 - 40%" xfId="177"/>
    <cellStyle name="Accent1 - 60%" xfId="179"/>
    <cellStyle name="Accent1_33甘肃" xfId="134"/>
    <cellStyle name="Accent2" xfId="180"/>
    <cellStyle name="Accent2 - 20%" xfId="64"/>
    <cellStyle name="Accent2 - 40%" xfId="6"/>
    <cellStyle name="Accent2 - 60%" xfId="12"/>
    <cellStyle name="Accent2_33甘肃" xfId="181"/>
    <cellStyle name="Accent3" xfId="183"/>
    <cellStyle name="Accent3 - 20%" xfId="187"/>
    <cellStyle name="Accent3 - 40%" xfId="189"/>
    <cellStyle name="Accent3 - 60%" xfId="194"/>
    <cellStyle name="Accent3_33甘肃" xfId="192"/>
    <cellStyle name="Accent4" xfId="196"/>
    <cellStyle name="Accent4 - 20%" xfId="197"/>
    <cellStyle name="Accent4 - 40%" xfId="198"/>
    <cellStyle name="Accent4 - 60%" xfId="199"/>
    <cellStyle name="Accent4_Book1" xfId="149"/>
    <cellStyle name="Accent5" xfId="201"/>
    <cellStyle name="Accent5 - 20%" xfId="83"/>
    <cellStyle name="Accent5 - 40%" xfId="204"/>
    <cellStyle name="Accent5 - 60%" xfId="205"/>
    <cellStyle name="Accent5_Book1" xfId="207"/>
    <cellStyle name="Accent6" xfId="209"/>
    <cellStyle name="Accent6 - 20%" xfId="210"/>
    <cellStyle name="Accent6 - 40%" xfId="212"/>
    <cellStyle name="Accent6 - 60%" xfId="215"/>
    <cellStyle name="Accent6_33甘肃" xfId="15"/>
    <cellStyle name="args.style" xfId="5"/>
    <cellStyle name="Bad" xfId="216"/>
    <cellStyle name="Calc Currency (0)" xfId="218"/>
    <cellStyle name="Calculation" xfId="219"/>
    <cellStyle name="Check Cell" xfId="222"/>
    <cellStyle name="Comma [0]" xfId="225"/>
    <cellStyle name="comma zerodec" xfId="227"/>
    <cellStyle name="Comma_!!!GO" xfId="228"/>
    <cellStyle name="cs" xfId="229"/>
    <cellStyle name="Currency [0]" xfId="34"/>
    <cellStyle name="Currency_!!!GO" xfId="233"/>
    <cellStyle name="Currency1" xfId="235"/>
    <cellStyle name="Date" xfId="237"/>
    <cellStyle name="Dollar (zero dec)" xfId="239"/>
    <cellStyle name="Explanatory Text" xfId="241"/>
    <cellStyle name="e鯪9Y_x000b_" xfId="243"/>
    <cellStyle name="Fixed" xfId="245"/>
    <cellStyle name="gcd" xfId="230"/>
    <cellStyle name="Good" xfId="55"/>
    <cellStyle name="Grey" xfId="246"/>
    <cellStyle name="Header1" xfId="249"/>
    <cellStyle name="Header2" xfId="250"/>
    <cellStyle name="Heading 1" xfId="66"/>
    <cellStyle name="Heading 2" xfId="69"/>
    <cellStyle name="Heading 3" xfId="38"/>
    <cellStyle name="Heading 4" xfId="165"/>
    <cellStyle name="HEADING1" xfId="251"/>
    <cellStyle name="HEADING2" xfId="252"/>
    <cellStyle name="Input" xfId="31"/>
    <cellStyle name="Input [yellow]" xfId="254"/>
    <cellStyle name="Input Cells" xfId="255"/>
    <cellStyle name="Input_Book1" xfId="217"/>
    <cellStyle name="jiage" xfId="257"/>
    <cellStyle name="kc" xfId="259"/>
    <cellStyle name="Linked Cell" xfId="260"/>
    <cellStyle name="Linked Cells" xfId="262"/>
    <cellStyle name="Millares [0]_96 Risk" xfId="263"/>
    <cellStyle name="Millares_96 Risk" xfId="264"/>
    <cellStyle name="Milliers [0]_!!!GO" xfId="100"/>
    <cellStyle name="Milliers_!!!GO" xfId="188"/>
    <cellStyle name="Moneda [0]_96 Risk" xfId="266"/>
    <cellStyle name="Moneda_96 Risk" xfId="269"/>
    <cellStyle name="Mon閠aire [0]_!!!GO" xfId="190"/>
    <cellStyle name="Mon閠aire_!!!GO" xfId="115"/>
    <cellStyle name="Neutral" xfId="171"/>
    <cellStyle name="New Times Roman" xfId="271"/>
    <cellStyle name="no dec" xfId="273"/>
    <cellStyle name="Norma,_laroux_4_营业在建 (2)_E21" xfId="275"/>
    <cellStyle name="Normal - Style1" xfId="126"/>
    <cellStyle name="Normal_!!!GO" xfId="277"/>
    <cellStyle name="Note" xfId="278"/>
    <cellStyle name="Output" xfId="279"/>
    <cellStyle name="per.style" xfId="153"/>
    <cellStyle name="Percent [2]" xfId="281"/>
    <cellStyle name="Percent_!!!GO" xfId="282"/>
    <cellStyle name="Pourcentage_pldt" xfId="283"/>
    <cellStyle name="PSChar" xfId="43"/>
    <cellStyle name="PSDate" xfId="286"/>
    <cellStyle name="PSDec" xfId="288"/>
    <cellStyle name="PSHeading" xfId="220"/>
    <cellStyle name="PSInt" xfId="154"/>
    <cellStyle name="PSSpacer" xfId="291"/>
    <cellStyle name="RowLevel_0" xfId="293"/>
    <cellStyle name="sstot" xfId="295"/>
    <cellStyle name="Standard_AREAS" xfId="297"/>
    <cellStyle name="t" xfId="162"/>
    <cellStyle name="t_HVAC Equipment (3)" xfId="298"/>
    <cellStyle name="t_HVAC Equipment (3)_融水2013年预算表（定稿）" xfId="300"/>
    <cellStyle name="t_HVAC Equipment (3)_融水2014年预算表（讨论）" xfId="39"/>
    <cellStyle name="t_融水2013年预算表（定稿）" xfId="302"/>
    <cellStyle name="t_融水2014年预算表（讨论）" xfId="280"/>
    <cellStyle name="Title" xfId="304"/>
    <cellStyle name="Total" xfId="306"/>
    <cellStyle name="Warning Text" xfId="307"/>
    <cellStyle name="zdq" xfId="116"/>
    <cellStyle name="zhekou" xfId="308"/>
    <cellStyle name="百分比 2" xfId="310"/>
    <cellStyle name="百分比 3" xfId="311"/>
    <cellStyle name="百分比 4" xfId="26"/>
    <cellStyle name="百分比 5" xfId="28"/>
    <cellStyle name="百分比 6" xfId="30"/>
    <cellStyle name="捠壿 [0.00]_Region Orders (2)" xfId="200"/>
    <cellStyle name="捠壿_Region Orders (2)" xfId="312"/>
    <cellStyle name="编号" xfId="313"/>
    <cellStyle name="标题 1 2" xfId="314"/>
    <cellStyle name="标题 2 2" xfId="247"/>
    <cellStyle name="标题 3 2" xfId="315"/>
    <cellStyle name="标题 4 2" xfId="318"/>
    <cellStyle name="标题 5" xfId="284"/>
    <cellStyle name="标题1" xfId="320"/>
    <cellStyle name="表标题" xfId="322"/>
    <cellStyle name="部门" xfId="145"/>
    <cellStyle name="差 2" xfId="324"/>
    <cellStyle name="差_~4190974" xfId="325"/>
    <cellStyle name="差_~5676413" xfId="92"/>
    <cellStyle name="差_00省级(打印)" xfId="292"/>
    <cellStyle name="差_00省级(定稿)" xfId="326"/>
    <cellStyle name="差_03昭通" xfId="142"/>
    <cellStyle name="差_0502通海县" xfId="327"/>
    <cellStyle name="差_05潍坊" xfId="328"/>
    <cellStyle name="差_05玉溪" xfId="329"/>
    <cellStyle name="差_0605石屏县" xfId="330"/>
    <cellStyle name="差_07临沂" xfId="213"/>
    <cellStyle name="差_1003牟定县" xfId="331"/>
    <cellStyle name="差_10月月报大表" xfId="332"/>
    <cellStyle name="差_1110洱源县" xfId="242"/>
    <cellStyle name="差_11大理" xfId="333"/>
    <cellStyle name="差_12滨州" xfId="334"/>
    <cellStyle name="差_2、土地面积、人口、粮食产量基本情况" xfId="335"/>
    <cellStyle name="差_2006年分析表" xfId="18"/>
    <cellStyle name="差_2006年基础数据" xfId="178"/>
    <cellStyle name="差_2006年全省财力计算表（中央、决算）" xfId="45"/>
    <cellStyle name="差_2006年水利统计指标统计表" xfId="336"/>
    <cellStyle name="差_2006年在职人员情况" xfId="337"/>
    <cellStyle name="差_2007年超收额预计（3000亿）" xfId="338"/>
    <cellStyle name="差_2007年检察院案件数" xfId="184"/>
    <cellStyle name="差_2007年可用财力" xfId="339"/>
    <cellStyle name="差_2007年人员分部门统计表" xfId="341"/>
    <cellStyle name="差_2007年政法部门业务指标" xfId="19"/>
    <cellStyle name="差_2008年县级公安保障标准落实奖励经费分配测算" xfId="294"/>
    <cellStyle name="差_2008云南省分县市中小学教职工统计表（教育厅提供）" xfId="342"/>
    <cellStyle name="差_2009年一般性转移支付标准工资" xfId="343"/>
    <cellStyle name="差_2009年一般性转移支付标准工资_~4190974" xfId="344"/>
    <cellStyle name="差_2009年一般性转移支付标准工资_~5676413" xfId="346"/>
    <cellStyle name="差_2009年一般性转移支付标准工资_不用软件计算9.1不考虑经费管理评价xl" xfId="347"/>
    <cellStyle name="差_2009年一般性转移支付标准工资_地方配套按人均增幅控制8.30xl" xfId="349"/>
    <cellStyle name="差_2009年一般性转移支付标准工资_地方配套按人均增幅控制8.30一般预算平均增幅、人均可用财力平均增幅两次控制、社会治安系数调整、案件数调整xl" xfId="350"/>
    <cellStyle name="差_2009年一般性转移支付标准工资_地方配套按人均增幅控制8.31（调整结案率后）xl" xfId="351"/>
    <cellStyle name="差_2009年一般性转移支付标准工资_奖励补助测算5.22测试" xfId="14"/>
    <cellStyle name="差_2009年一般性转移支付标准工资_奖励补助测算5.23新" xfId="352"/>
    <cellStyle name="差_2009年一般性转移支付标准工资_奖励补助测算5.24冯铸" xfId="353"/>
    <cellStyle name="差_2009年一般性转移支付标准工资_奖励补助测算7.23" xfId="268"/>
    <cellStyle name="差_2009年一般性转移支付标准工资_奖励补助测算7.25" xfId="357"/>
    <cellStyle name="差_2009年一般性转移支付标准工资_奖励补助测算7.25 (version 1) (version 1)" xfId="359"/>
    <cellStyle name="差_2010年结算单0623" xfId="361"/>
    <cellStyle name="差_2010年自治区财政与市（县）财政年终决算结算单0630" xfId="363"/>
    <cellStyle name="差_2010年自治区财政与市、试点县财政年终决算结算单0211" xfId="365"/>
    <cellStyle name="差_2010年自治区财政与市、试点县财政年终决算结算单0614" xfId="367"/>
    <cellStyle name="差_2010年自治区财政与市、试点县财政年终决算结算单20101202" xfId="105"/>
    <cellStyle name="差_2011年自治区财政与市县财政年终决算结算单20120105" xfId="193"/>
    <cellStyle name="差_2012年基金收支明细表" xfId="368"/>
    <cellStyle name="差_22湖南" xfId="369"/>
    <cellStyle name="差_27重庆" xfId="274"/>
    <cellStyle name="差_28四川" xfId="371"/>
    <cellStyle name="差_30云南" xfId="316"/>
    <cellStyle name="差_33甘肃" xfId="372"/>
    <cellStyle name="差_34青海" xfId="373"/>
    <cellStyle name="差_530623_2006年县级财政报表附表" xfId="221"/>
    <cellStyle name="差_530629_2006年县级财政报表附表" xfId="374"/>
    <cellStyle name="差_5334_2006年迪庆县级财政报表附表" xfId="375"/>
    <cellStyle name="差_Book1" xfId="377"/>
    <cellStyle name="差_Book1_1" xfId="86"/>
    <cellStyle name="差_Book1_1_融水2013年预算表（定稿）" xfId="379"/>
    <cellStyle name="差_Book1_1_融水2014年预算表（讨论）" xfId="208"/>
    <cellStyle name="差_Book1_2" xfId="231"/>
    <cellStyle name="差_Book1_融水2013年预算表（定稿）" xfId="382"/>
    <cellStyle name="差_Book1_融水2014年预算表（讨论）" xfId="383"/>
    <cellStyle name="差_Book2" xfId="36"/>
    <cellStyle name="差_M01-2(州市补助收入)" xfId="384"/>
    <cellStyle name="差_M03" xfId="385"/>
    <cellStyle name="差_补充表" xfId="270"/>
    <cellStyle name="差_不用软件计算9.1不考虑经费管理评价xl" xfId="386"/>
    <cellStyle name="差_财政供养人员" xfId="387"/>
    <cellStyle name="差_财政支出对上级的依赖程度" xfId="80"/>
    <cellStyle name="差_城建部门" xfId="389"/>
    <cellStyle name="差_地方配套按人均增幅控制8.30xl" xfId="376"/>
    <cellStyle name="差_地方配套按人均增幅控制8.30一般预算平均增幅、人均可用财力平均增幅两次控制、社会治安系数调整、案件数调整xl" xfId="303"/>
    <cellStyle name="差_地方配套按人均增幅控制8.31（调整结案率后）xl" xfId="253"/>
    <cellStyle name="差_第五部分(才淼、饶永宏）" xfId="392"/>
    <cellStyle name="差_第一部分：综合全" xfId="393"/>
    <cellStyle name="差_非税收入调研用材料1" xfId="396"/>
    <cellStyle name="差_高中教师人数（教育厅1.6日提供）" xfId="397"/>
    <cellStyle name="差_汇总" xfId="398"/>
    <cellStyle name="差_汇总-县级财政报表附表" xfId="399"/>
    <cellStyle name="差_基础数据分析" xfId="401"/>
    <cellStyle name="差_检验表" xfId="402"/>
    <cellStyle name="差_检验表（调整后）" xfId="404"/>
    <cellStyle name="差_江西超收收入安排（1-10月份）" xfId="394"/>
    <cellStyle name="差_江西超收收入安排（1-10月份）新" xfId="358"/>
    <cellStyle name="差_奖励补助测算5.22测试" xfId="24"/>
    <cellStyle name="差_奖励补助测算5.23新" xfId="10"/>
    <cellStyle name="差_奖励补助测算5.24冯铸" xfId="112"/>
    <cellStyle name="差_奖励补助测算7.23" xfId="405"/>
    <cellStyle name="差_奖励补助测算7.25" xfId="265"/>
    <cellStyle name="差_奖励补助测算7.25 (version 1) (version 1)" xfId="407"/>
    <cellStyle name="差_教师绩效工资测算表（离退休按各地上报数测算）2009年1月1日" xfId="20"/>
    <cellStyle name="差_教育厅提供义务教育及高中教师人数（2009年1月6日）" xfId="35"/>
    <cellStyle name="差_历年教师人数" xfId="362"/>
    <cellStyle name="差_丽江汇总" xfId="323"/>
    <cellStyle name="差_辽宁省2007年1-10月份一般预算收入超收及安排情况统计表" xfId="287"/>
    <cellStyle name="差_平邑" xfId="408"/>
    <cellStyle name="差_融水2013年预算表（报人大）0206-2" xfId="121"/>
    <cellStyle name="差_融水2013年预算表（定稿）" xfId="101"/>
    <cellStyle name="差_融水2014年预算表（讨论）" xfId="202"/>
    <cellStyle name="差_融水县2012年全县财力对比表" xfId="409"/>
    <cellStyle name="差_融水县2014年财力对比表" xfId="131"/>
    <cellStyle name="差_三季度－表二" xfId="366"/>
    <cellStyle name="差_同德" xfId="146"/>
    <cellStyle name="差_卫生部门" xfId="410"/>
    <cellStyle name="差_文体广播部门" xfId="411"/>
    <cellStyle name="差_下半年禁毒办案经费分配2544.3万元" xfId="413"/>
    <cellStyle name="差_下半年禁吸戒毒经费1000万元" xfId="345"/>
    <cellStyle name="差_县级公安机关公用经费标准奖励测算方案（定稿）" xfId="414"/>
    <cellStyle name="差_县级基础数据" xfId="267"/>
    <cellStyle name="差_业务工作量指标" xfId="340"/>
    <cellStyle name="差_义务教育阶段教职工人数（教育厅提供最终）" xfId="354"/>
    <cellStyle name="差_云南农村义务教育统计表" xfId="158"/>
    <cellStyle name="差_云南省2008年中小学教师人数统计表" xfId="355"/>
    <cellStyle name="差_云南省2008年中小学教职工情况（教育厅提供20090101加工整理）" xfId="238"/>
    <cellStyle name="差_云南省2008年转移支付测算——州市本级考核部分及政策性测算" xfId="415"/>
    <cellStyle name="差_指标四" xfId="132"/>
    <cellStyle name="差_指标五" xfId="22"/>
    <cellStyle name="差_自治区本级政府性基金情况表" xfId="97"/>
    <cellStyle name="常规" xfId="0" builtinId="0"/>
    <cellStyle name="常规 10" xfId="56"/>
    <cellStyle name="常规 11" xfId="388"/>
    <cellStyle name="常规 12" xfId="206"/>
    <cellStyle name="常规 13" xfId="236"/>
    <cellStyle name="常规 14" xfId="244"/>
    <cellStyle name="常规 14 2" xfId="416"/>
    <cellStyle name="常规 15" xfId="223"/>
    <cellStyle name="常规 15 2" xfId="417"/>
    <cellStyle name="常规 16" xfId="289"/>
    <cellStyle name="常规 17" xfId="419"/>
    <cellStyle name="常规 18" xfId="421"/>
    <cellStyle name="常规 19" xfId="423"/>
    <cellStyle name="常规 2" xfId="305"/>
    <cellStyle name="常规 2 10" xfId="256"/>
    <cellStyle name="常规 2 11" xfId="424"/>
    <cellStyle name="常规 2 12" xfId="81"/>
    <cellStyle name="常规 2 2" xfId="147"/>
    <cellStyle name="常规 2 2 2" xfId="425"/>
    <cellStyle name="常规 2 2 3" xfId="426"/>
    <cellStyle name="常规 2 2 3 2" xfId="296"/>
    <cellStyle name="常规 2 2 3 2 2" xfId="427"/>
    <cellStyle name="常规 2 2 3 2 2 2" xfId="428"/>
    <cellStyle name="常规 2 2 3 3" xfId="429"/>
    <cellStyle name="常规 2 2 3_融水2013年预算表（定稿）" xfId="123"/>
    <cellStyle name="常规 2 2 4" xfId="3"/>
    <cellStyle name="常规 2 2_Book1" xfId="44"/>
    <cellStyle name="常规 2 3" xfId="150"/>
    <cellStyle name="常规 2 4" xfId="155"/>
    <cellStyle name="常规 2 5" xfId="159"/>
    <cellStyle name="常规 2 6" xfId="163"/>
    <cellStyle name="常规 2 7" xfId="430"/>
    <cellStyle name="常规 2 8" xfId="432"/>
    <cellStyle name="常规 2 9" xfId="94"/>
    <cellStyle name="常规 2 9 2" xfId="151"/>
    <cellStyle name="常规 2 9_融水2013年预算表（报人大）0206-2" xfId="433"/>
    <cellStyle name="常规 2_Book1" xfId="435"/>
    <cellStyle name="常规 20" xfId="224"/>
    <cellStyle name="常规 21" xfId="290"/>
    <cellStyle name="常规 22" xfId="420"/>
    <cellStyle name="常规 3" xfId="117"/>
    <cellStyle name="常规 3 2" xfId="436"/>
    <cellStyle name="常规 3 3" xfId="214"/>
    <cellStyle name="常规 3 4" xfId="437"/>
    <cellStyle name="常规 3_11年人饮工程项目清单" xfId="356"/>
    <cellStyle name="常规 4" xfId="438"/>
    <cellStyle name="常规 4 2" xfId="439"/>
    <cellStyle name="常规 4 2 2" xfId="440"/>
    <cellStyle name="常规 4 2_融水2013年预算表（报人大）0206-2" xfId="185"/>
    <cellStyle name="常规 4_融水2013年预算表（报人大）0206-2" xfId="442"/>
    <cellStyle name="常规 5" xfId="167"/>
    <cellStyle name="常规 5 2" xfId="23"/>
    <cellStyle name="常规 5 2 2" xfId="29"/>
    <cellStyle name="常规 5 2 2 2" xfId="248"/>
    <cellStyle name="常规 5 2 2_融水2013年预算表（报人大）0206-2" xfId="182"/>
    <cellStyle name="常规 5 2_融水2013年预算表（报人大）0206-2" xfId="406"/>
    <cellStyle name="常规 5_11年人饮工程项目清单" xfId="443"/>
    <cellStyle name="常规 6" xfId="16"/>
    <cellStyle name="常规 6 2" xfId="380"/>
    <cellStyle name="常规 6 3" xfId="444"/>
    <cellStyle name="常规 6_融水2013年预算表（报人大）0206-2" xfId="168"/>
    <cellStyle name="常规 7" xfId="446"/>
    <cellStyle name="常规 8" xfId="447"/>
    <cellStyle name="常规 9" xfId="403"/>
    <cellStyle name="常规_2013年公共财政预算草案1209" xfId="448"/>
    <cellStyle name="常规_广西壮族自治区全区与自治区本级2012年预算执行情况和2013年预算（草案）（最终）" xfId="449"/>
    <cellStyle name="超级链接" xfId="348"/>
    <cellStyle name="分级显示行_1_13区汇总" xfId="400"/>
    <cellStyle name="分级显示列_1_Book1" xfId="234"/>
    <cellStyle name="归盒啦_95" xfId="261"/>
    <cellStyle name="好 2" xfId="450"/>
    <cellStyle name="好_~4190974" xfId="451"/>
    <cellStyle name="好_~5676413" xfId="453"/>
    <cellStyle name="好_00省级(打印)" xfId="321"/>
    <cellStyle name="好_00省级(定稿)" xfId="128"/>
    <cellStyle name="好_03昭通" xfId="70"/>
    <cellStyle name="好_0502通海县" xfId="191"/>
    <cellStyle name="好_05潍坊" xfId="455"/>
    <cellStyle name="好_05玉溪" xfId="2"/>
    <cellStyle name="好_0605石屏县" xfId="456"/>
    <cellStyle name="好_07临沂" xfId="272"/>
    <cellStyle name="好_1003牟定县" xfId="9"/>
    <cellStyle name="好_10月月报大表" xfId="360"/>
    <cellStyle name="好_1110洱源县" xfId="457"/>
    <cellStyle name="好_11大理" xfId="84"/>
    <cellStyle name="好_12滨州" xfId="458"/>
    <cellStyle name="好_2、土地面积、人口、粮食产量基本情况" xfId="459"/>
    <cellStyle name="好_2006年分析表" xfId="139"/>
    <cellStyle name="好_2006年基础数据" xfId="461"/>
    <cellStyle name="好_2006年全省财力计算表（中央、决算）" xfId="422"/>
    <cellStyle name="好_2006年水利统计指标统计表" xfId="364"/>
    <cellStyle name="好_2006年在职人员情况" xfId="462"/>
    <cellStyle name="好_2007年超收额预计（3000亿）" xfId="463"/>
    <cellStyle name="好_2007年检察院案件数" xfId="452"/>
    <cellStyle name="好_2007年可用财力" xfId="464"/>
    <cellStyle name="好_2007年人员分部门统计表" xfId="174"/>
    <cellStyle name="好_2007年政法部门业务指标" xfId="61"/>
    <cellStyle name="好_2008年县级公安保障标准落实奖励经费分配测算" xfId="51"/>
    <cellStyle name="好_2008云南省分县市中小学教职工统计表（教育厅提供）" xfId="465"/>
    <cellStyle name="好_2009年一般性转移支付标准工资" xfId="466"/>
    <cellStyle name="好_2009年一般性转移支付标准工资_~4190974" xfId="195"/>
    <cellStyle name="好_2009年一般性转移支付标准工资_~5676413" xfId="203"/>
    <cellStyle name="好_2009年一般性转移支付标准工资_不用软件计算9.1不考虑经费管理评价xl" xfId="232"/>
    <cellStyle name="好_2009年一般性转移支付标准工资_地方配套按人均增幅控制8.30xl" xfId="460"/>
    <cellStyle name="好_2009年一般性转移支付标准工资_地方配套按人均增幅控制8.30一般预算平均增幅、人均可用财力平均增幅两次控制、社会治安系数调整、案件数调整xl" xfId="33"/>
    <cellStyle name="好_2009年一般性转移支付标准工资_地方配套按人均增幅控制8.31（调整结案率后）xl" xfId="467"/>
    <cellStyle name="好_2009年一般性转移支付标准工资_奖励补助测算5.22测试" xfId="468"/>
    <cellStyle name="好_2009年一般性转移支付标准工资_奖励补助测算5.23新" xfId="469"/>
    <cellStyle name="好_2009年一般性转移支付标准工资_奖励补助测算5.24冯铸" xfId="258"/>
    <cellStyle name="好_2009年一般性转移支付标准工资_奖励补助测算7.23" xfId="309"/>
    <cellStyle name="好_2009年一般性转移支付标准工资_奖励补助测算7.25" xfId="470"/>
    <cellStyle name="好_2009年一般性转移支付标准工资_奖励补助测算7.25 (version 1) (version 1)" xfId="471"/>
    <cellStyle name="好_2012年基金收支明细表" xfId="90"/>
    <cellStyle name="好_22湖南" xfId="186"/>
    <cellStyle name="好_27重庆" xfId="301"/>
    <cellStyle name="好_28四川" xfId="472"/>
    <cellStyle name="好_30云南" xfId="240"/>
    <cellStyle name="好_33甘肃" xfId="395"/>
    <cellStyle name="好_34青海" xfId="4"/>
    <cellStyle name="好_530623_2006年县级财政报表附表" xfId="370"/>
    <cellStyle name="好_530629_2006年县级财政报表附表" xfId="473"/>
    <cellStyle name="好_5334_2006年迪庆县级财政报表附表" xfId="434"/>
    <cellStyle name="好_Book1" xfId="441"/>
    <cellStyle name="好_Book1_1" xfId="474"/>
    <cellStyle name="好_Book1_1_融水2013年预算表（定稿）" xfId="136"/>
    <cellStyle name="好_Book1_1_融水2014年预算表（讨论）" xfId="299"/>
    <cellStyle name="好_Book1_2" xfId="319"/>
    <cellStyle name="好_Book1_融水2013年预算表（定稿）" xfId="25"/>
    <cellStyle name="好_Book1_融水2014年预算表（讨论）" xfId="475"/>
    <cellStyle name="好_Book2" xfId="391"/>
    <cellStyle name="好_M01-2(州市补助收入)" xfId="412"/>
    <cellStyle name="好_M03" xfId="211"/>
    <cellStyle name="好_补充表" xfId="108"/>
    <cellStyle name="好_不用软件计算9.1不考虑经费管理评价xl" xfId="91"/>
    <cellStyle name="好_财政供养人员" xfId="445"/>
    <cellStyle name="好_财政支出对上级的依赖程度" xfId="418"/>
    <cellStyle name="好_城建部门" xfId="476"/>
    <cellStyle name="好_地方配套按人均增幅控制8.30xl" xfId="381"/>
    <cellStyle name="好_地方配套按人均增幅控制8.30一般预算平均增幅、人均可用财力平均增幅两次控制、社会治安系数调整、案件数调整xl" xfId="477"/>
    <cellStyle name="好_地方配套按人均增幅控制8.31（调整结案率后）xl" xfId="378"/>
    <cellStyle name="好_第五部分(才淼、饶永宏）" xfId="129"/>
    <cellStyle name="好_第一部分：综合全" xfId="285"/>
    <cellStyle name="好_非税收入调研用材料1" xfId="478"/>
    <cellStyle name="好_高中教师人数（教育厅1.6日提供）" xfId="454"/>
    <cellStyle name="好_汇总" xfId="479"/>
    <cellStyle name="好_汇总-县级财政报表附表" xfId="480"/>
    <cellStyle name="好_基础数据分析" xfId="481"/>
    <cellStyle name="好_检验表" xfId="161"/>
    <cellStyle name="好_检验表（调整后）" xfId="482"/>
    <cellStyle name="好_江西超收收入安排（1-10月份）" xfId="483"/>
    <cellStyle name="好_江西超收收入安排（1-10月份）新" xfId="484"/>
    <cellStyle name="好_奖励补助测算5.22测试" xfId="485"/>
    <cellStyle name="好_奖励补助测算5.23新" xfId="21"/>
    <cellStyle name="好_奖励补助测算5.24冯铸" xfId="486"/>
    <cellStyle name="好_奖励补助测算7.23" xfId="487"/>
    <cellStyle name="好_奖励补助测算7.25" xfId="135"/>
    <cellStyle name="好_奖励补助测算7.25 (version 1) (version 1)" xfId="488"/>
    <cellStyle name="好_教师绩效工资测算表（离退休按各地上报数测算）2009年1月1日" xfId="489"/>
    <cellStyle name="好_教育厅提供义务教育及高中教师人数（2009年1月6日）" xfId="490"/>
    <cellStyle name="好_历年教师人数" xfId="276"/>
    <cellStyle name="好_丽江汇总" xfId="491"/>
    <cellStyle name="好_辽宁省2007年1-10月份一般预算收入超收及安排情况统计表" xfId="492"/>
    <cellStyle name="好_平邑" xfId="493"/>
    <cellStyle name="好_融水2013年预算表（报人大）0206-2" xfId="494"/>
    <cellStyle name="好_融水2013年预算表（定稿）" xfId="495"/>
    <cellStyle name="好_融水2014年预算表（讨论）" xfId="496"/>
    <cellStyle name="好_融水县2012年全县财力对比表" xfId="497"/>
    <cellStyle name="好_融水县2014年财力对比表" xfId="498"/>
    <cellStyle name="好_三季度－表二" xfId="499"/>
    <cellStyle name="好_同德" xfId="500"/>
    <cellStyle name="好_卫生部门" xfId="501"/>
    <cellStyle name="好_文体广播部门" xfId="502"/>
    <cellStyle name="好_下半年禁毒办案经费分配2544.3万元" xfId="140"/>
    <cellStyle name="好_下半年禁吸戒毒经费1000万元" xfId="503"/>
    <cellStyle name="好_县级公安机关公用经费标准奖励测算方案（定稿）" xfId="504"/>
    <cellStyle name="好_县级基础数据" xfId="505"/>
    <cellStyle name="好_业务工作量指标" xfId="506"/>
    <cellStyle name="好_义务教育阶段教职工人数（教育厅提供最终）" xfId="507"/>
    <cellStyle name="好_云南农村义务教育统计表" xfId="508"/>
    <cellStyle name="好_云南省2008年中小学教师人数统计表" xfId="509"/>
    <cellStyle name="好_云南省2008年中小学教职工情况（教育厅提供20090101加工整理）" xfId="510"/>
    <cellStyle name="好_云南省2008年转移支付测算——州市本级考核部分及政策性测算" xfId="511"/>
    <cellStyle name="好_指标四" xfId="512"/>
    <cellStyle name="好_指标五" xfId="513"/>
    <cellStyle name="好_自治区本级政府性基金情况表" xfId="514"/>
    <cellStyle name="后继超级链接" xfId="515"/>
    <cellStyle name="后继超链接" xfId="516"/>
    <cellStyle name="汇总 2" xfId="517"/>
    <cellStyle name="计算 2" xfId="518"/>
    <cellStyle name="检查单元格 2" xfId="519"/>
    <cellStyle name="解释性文本 2" xfId="520"/>
    <cellStyle name="借出原因" xfId="521"/>
    <cellStyle name="警告文本 2" xfId="88"/>
    <cellStyle name="链接单元格 2" xfId="522"/>
    <cellStyle name="霓付 [0]_ +Foil &amp; -FOIL &amp; PAPER" xfId="523"/>
    <cellStyle name="霓付_ +Foil &amp; -FOIL &amp; PAPER" xfId="524"/>
    <cellStyle name="烹拳 [0]_ +Foil &amp; -FOIL &amp; PAPER" xfId="525"/>
    <cellStyle name="烹拳_ +Foil &amp; -FOIL &amp; PAPER" xfId="526"/>
    <cellStyle name="普通_ 白土" xfId="527"/>
    <cellStyle name="千分位[0]_ 白土" xfId="528"/>
    <cellStyle name="千分位_ 白土" xfId="529"/>
    <cellStyle name="千位[0]_ 方正PC" xfId="530"/>
    <cellStyle name="千位_ 方正PC" xfId="531"/>
    <cellStyle name="千位分隔 2" xfId="532"/>
    <cellStyle name="千位分隔 2 2" xfId="533"/>
    <cellStyle name="千位分隔 3" xfId="317"/>
    <cellStyle name="千位分隔 4" xfId="534"/>
    <cellStyle name="千位分隔[0]" xfId="7" builtinId="6"/>
    <cellStyle name="千位分隔[0] 2" xfId="535"/>
    <cellStyle name="千位分季_新建 Microsoft Excel 工作表" xfId="536"/>
    <cellStyle name="钎霖_4岿角利" xfId="537"/>
    <cellStyle name="强调 1" xfId="538"/>
    <cellStyle name="强调 2" xfId="539"/>
    <cellStyle name="强调 3" xfId="540"/>
    <cellStyle name="强调文字颜色 1 2" xfId="541"/>
    <cellStyle name="强调文字颜色 2 2" xfId="542"/>
    <cellStyle name="强调文字颜色 3 2" xfId="543"/>
    <cellStyle name="强调文字颜色 4 2" xfId="156"/>
    <cellStyle name="强调文字颜色 5 2" xfId="544"/>
    <cellStyle name="强调文字颜色 6 2" xfId="390"/>
    <cellStyle name="日期" xfId="11"/>
    <cellStyle name="商品名称" xfId="545"/>
    <cellStyle name="适中 2" xfId="546"/>
    <cellStyle name="输出 2" xfId="41"/>
    <cellStyle name="输入 2" xfId="431"/>
    <cellStyle name="数量" xfId="547"/>
    <cellStyle name="数字" xfId="548"/>
    <cellStyle name="未定义" xfId="549"/>
    <cellStyle name="小数" xfId="550"/>
    <cellStyle name="样式 1" xfId="551"/>
    <cellStyle name="昗弨_Pacific Region P&amp;L" xfId="552"/>
    <cellStyle name="寘嬫愗傝 [0.00]_Region Orders (2)" xfId="553"/>
    <cellStyle name="寘嬫愗傝_Region Orders (2)" xfId="554"/>
    <cellStyle name="注释 2" xfId="555"/>
    <cellStyle name="콤마 [0]_BOILER-CO1" xfId="556"/>
    <cellStyle name="콤마_BOILER-CO1" xfId="557"/>
    <cellStyle name="통화 [0]_BOILER-CO1" xfId="558"/>
    <cellStyle name="통화_BOILER-CO1" xfId="226"/>
    <cellStyle name="표준_0N-HANDLING " xfId="559"/>
  </cellStyles>
  <dxfs count="0"/>
  <tableStyles count="0" defaultTableStyle="TableStyleMedium9" defaultPivotStyle="PivotStyleLight16"/>
  <colors>
    <mruColors>
      <color rgb="FF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7.xml"/><Relationship Id="rId39" Type="http://schemas.openxmlformats.org/officeDocument/2006/relationships/externalLink" Target="externalLinks/externalLink2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34" Type="http://schemas.openxmlformats.org/officeDocument/2006/relationships/externalLink" Target="externalLinks/externalLink15.xml"/><Relationship Id="rId42" Type="http://schemas.openxmlformats.org/officeDocument/2006/relationships/externalLink" Target="externalLinks/externalLink23.xml"/><Relationship Id="rId47" Type="http://schemas.openxmlformats.org/officeDocument/2006/relationships/externalLink" Target="externalLinks/externalLink28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6.xml"/><Relationship Id="rId33" Type="http://schemas.openxmlformats.org/officeDocument/2006/relationships/externalLink" Target="externalLinks/externalLink14.xml"/><Relationship Id="rId38" Type="http://schemas.openxmlformats.org/officeDocument/2006/relationships/externalLink" Target="externalLinks/externalLink19.xml"/><Relationship Id="rId46" Type="http://schemas.openxmlformats.org/officeDocument/2006/relationships/externalLink" Target="externalLinks/externalLink2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29" Type="http://schemas.openxmlformats.org/officeDocument/2006/relationships/externalLink" Target="externalLinks/externalLink10.xml"/><Relationship Id="rId41" Type="http://schemas.openxmlformats.org/officeDocument/2006/relationships/externalLink" Target="externalLinks/externalLink2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5.xml"/><Relationship Id="rId32" Type="http://schemas.openxmlformats.org/officeDocument/2006/relationships/externalLink" Target="externalLinks/externalLink13.xml"/><Relationship Id="rId37" Type="http://schemas.openxmlformats.org/officeDocument/2006/relationships/externalLink" Target="externalLinks/externalLink18.xml"/><Relationship Id="rId40" Type="http://schemas.openxmlformats.org/officeDocument/2006/relationships/externalLink" Target="externalLinks/externalLink21.xml"/><Relationship Id="rId45" Type="http://schemas.openxmlformats.org/officeDocument/2006/relationships/externalLink" Target="externalLinks/externalLink2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28" Type="http://schemas.openxmlformats.org/officeDocument/2006/relationships/externalLink" Target="externalLinks/externalLink9.xml"/><Relationship Id="rId36" Type="http://schemas.openxmlformats.org/officeDocument/2006/relationships/externalLink" Target="externalLinks/externalLink17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2.xml"/><Relationship Id="rId44" Type="http://schemas.openxmlformats.org/officeDocument/2006/relationships/externalLink" Target="externalLinks/externalLink2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externalLink" Target="externalLinks/externalLink8.xml"/><Relationship Id="rId30" Type="http://schemas.openxmlformats.org/officeDocument/2006/relationships/externalLink" Target="externalLinks/externalLink11.xml"/><Relationship Id="rId35" Type="http://schemas.openxmlformats.org/officeDocument/2006/relationships/externalLink" Target="externalLinks/externalLink16.xml"/><Relationship Id="rId43" Type="http://schemas.openxmlformats.org/officeDocument/2006/relationships/externalLink" Target="externalLinks/externalLink24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User\&#26700;&#38754;\&#35838;&#39064;\&#21382;&#24180;&#22269;&#23478;&#20915;&#31639;\1993-2002&#24180;&#22269;&#23478;&#25910;&#20837;&#27604;&#36739;&#3492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19&#24180;&#25919;&#24220;&#39044;&#31639;&#20844;&#24320;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19&#24180;&#25919;&#24220;&#39044;&#31639;&#20844;&#24320;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19&#24180;&#25919;&#24220;&#39044;&#31639;&#20844;&#24320;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19&#24180;&#25919;&#24220;&#39044;&#31639;&#20844;&#24320;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19&#24180;&#25919;&#24220;&#39044;&#31639;&#20844;&#24320;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19&#24180;&#25919;&#24220;&#39044;&#31639;&#20844;&#24320;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19&#24180;&#25919;&#24220;&#39044;&#31639;&#20844;&#24320;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892;&#19994;&#20154;&#21475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19&#24180;&#25919;&#24220;&#39044;&#31639;&#20844;&#24320;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19&#24180;&#25919;&#24220;&#39044;&#31639;&#20844;&#24320;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User\&#26700;&#38754;\&#35838;&#39064;\&#26032;&#24314;&#25991;&#20214;&#22841;\&#35838;&#39064;&#34920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19&#24180;&#25919;&#24220;&#39044;&#31639;&#20844;&#24320;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19&#24180;&#25919;&#24220;&#39044;&#31639;&#20844;&#24320;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19&#24180;&#25919;&#24220;&#39044;&#31639;&#20844;&#24320;\DOCUME~1\zq\LOCALS~1\Temp\&#36130;&#25919;&#20379;&#20859;&#20154;&#21592;&#20449;&#24687;&#34920;\&#25945;&#32946;\&#27896;&#27700;&#22235;&#20013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19&#24180;&#25919;&#24220;&#39044;&#31639;&#20844;&#24320;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19&#24180;&#25919;&#24220;&#39044;&#31639;&#20844;&#24320;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19&#24180;&#25919;&#24220;&#39044;&#31639;&#20844;&#24320;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4635;&#20154;&#2147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19&#24180;&#25919;&#24220;&#39044;&#31639;&#20844;&#24320;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19&#24180;&#25919;&#24220;&#39044;&#31639;&#20844;&#24320;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19&#24180;&#25919;&#24220;&#39044;&#31639;&#20844;&#24320;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19&#24180;&#25919;&#24220;&#39044;&#31639;&#20844;&#24320;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国家"/>
      <sheetName val="国家增长"/>
      <sheetName val="图表1"/>
      <sheetName val="收入增长"/>
      <sheetName val="图表3"/>
      <sheetName val="收入比重"/>
      <sheetName val="Sheet1"/>
      <sheetName val="中央"/>
      <sheetName val="中央增长"/>
      <sheetName val="地方"/>
      <sheetName val="地方增长"/>
      <sheetName val="所得税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农业人口"/>
    </sheetNames>
    <sheetDataSet>
      <sheetData sheetId="0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 refreshError="1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 refreshError="1"/>
      <sheetData sheetId="1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_x0000__x0000__x0000__x0000__x0000__x0000__x0000__x0000_"/>
      <sheetName val="KKKKKKKK"/>
      <sheetName val="G.1R-Shou COP Gf"/>
      <sheetName val="P1012001"/>
      <sheetName val="国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  <sheetName val="C01-1"/>
      <sheetName val="本年收入合计"/>
      <sheetName val="封面"/>
      <sheetName val="农业用地"/>
      <sheetName val="村级支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村级支出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 refreshError="1"/>
      <sheetData sheetId="1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总人口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KKKKKKKK"/>
      <sheetName val="DDETABLE "/>
      <sheetName val="#REF"/>
      <sheetName val="POWER ASSUMPTIONS"/>
      <sheetName val="2000地方"/>
      <sheetName val="中央"/>
      <sheetName val="01北京市"/>
      <sheetName val="有效性列表"/>
      <sheetName val="录入表"/>
      <sheetName val="DY-（调整特殊因素）增量对应重点（汇报）"/>
      <sheetName val="C01-1"/>
      <sheetName val="mx"/>
      <sheetName val="单位编码"/>
      <sheetName val="Financ. Overview"/>
      <sheetName val="Toolbox"/>
      <sheetName val="Main"/>
      <sheetName val="_ESList"/>
      <sheetName val="一般预算收入"/>
      <sheetName val="表二 汇总表（业务处填）"/>
      <sheetName val="农业人口"/>
      <sheetName val="Open"/>
      <sheetName val="事业发展"/>
      <sheetName val="G.1R-Shou COP Gf"/>
      <sheetName val="各年度收费、罚没、专项收入.xls]Sheet3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 refreshError="1"/>
      <sheetData sheetId="1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 refreshError="1"/>
      <sheetData sheetId="1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Z40"/>
  <sheetViews>
    <sheetView topLeftCell="A13" workbookViewId="0">
      <selection activeCell="R30" sqref="R30"/>
    </sheetView>
  </sheetViews>
  <sheetFormatPr defaultColWidth="6.875" defaultRowHeight="11.25"/>
  <cols>
    <col min="1" max="1" width="6.125" style="292" customWidth="1"/>
    <col min="2" max="16" width="4.875" style="292" customWidth="1"/>
    <col min="17" max="18" width="5.25" style="292" customWidth="1"/>
    <col min="19" max="16384" width="6.875" style="292"/>
  </cols>
  <sheetData>
    <row r="1" spans="1:26" ht="52.5" customHeight="1"/>
    <row r="2" spans="1:26" ht="12.75" customHeight="1">
      <c r="A2" s="293"/>
      <c r="X2" s="294"/>
    </row>
    <row r="3" spans="1:26" ht="12.75" customHeight="1"/>
    <row r="4" spans="1:26" ht="12.75" customHeight="1"/>
    <row r="5" spans="1:26" ht="12.75" customHeight="1"/>
    <row r="6" spans="1:26" ht="12.75" customHeight="1"/>
    <row r="7" spans="1:26" ht="12.75" customHeight="1"/>
    <row r="8" spans="1:26" ht="12.75" customHeight="1"/>
    <row r="9" spans="1:26" ht="12.75" customHeight="1"/>
    <row r="10" spans="1:26" ht="12.75" customHeight="1"/>
    <row r="12" spans="1:26" ht="57" customHeight="1">
      <c r="A12" s="295" t="s">
        <v>0</v>
      </c>
      <c r="B12" s="295"/>
      <c r="C12" s="295"/>
      <c r="D12" s="295"/>
      <c r="E12" s="295"/>
      <c r="F12" s="295"/>
      <c r="G12" s="295"/>
      <c r="H12" s="295"/>
      <c r="I12" s="295"/>
      <c r="J12" s="295"/>
      <c r="K12" s="295"/>
      <c r="L12" s="295"/>
      <c r="M12" s="295"/>
      <c r="N12" s="295"/>
      <c r="O12" s="295"/>
      <c r="P12" s="295"/>
      <c r="Q12" s="295"/>
      <c r="R12" s="295"/>
      <c r="S12" s="295"/>
      <c r="T12" s="295"/>
      <c r="U12" s="295"/>
      <c r="V12" s="295"/>
      <c r="W12" s="295"/>
      <c r="X12" s="295"/>
      <c r="Y12" s="295"/>
      <c r="Z12" s="295"/>
    </row>
    <row r="26" ht="12" customHeight="1"/>
    <row r="28" ht="20.25" customHeight="1"/>
    <row r="29" ht="34.5" customHeight="1"/>
    <row r="39" spans="1:26" s="291" customFormat="1" ht="25.5">
      <c r="A39" s="296" t="s">
        <v>1</v>
      </c>
      <c r="B39" s="296"/>
      <c r="C39" s="296"/>
      <c r="D39" s="296"/>
      <c r="E39" s="296"/>
      <c r="F39" s="296"/>
      <c r="G39" s="296"/>
      <c r="H39" s="296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  <c r="T39" s="296"/>
      <c r="U39" s="296"/>
      <c r="V39" s="296"/>
      <c r="W39" s="296"/>
      <c r="X39" s="296"/>
      <c r="Y39" s="296"/>
      <c r="Z39" s="296"/>
    </row>
    <row r="40" spans="1:26" s="291" customFormat="1" ht="25.5">
      <c r="A40" s="296" t="s">
        <v>2</v>
      </c>
      <c r="B40" s="296"/>
      <c r="C40" s="296"/>
      <c r="D40" s="296"/>
      <c r="E40" s="296"/>
      <c r="F40" s="296"/>
      <c r="G40" s="296"/>
      <c r="H40" s="296"/>
      <c r="I40" s="296"/>
      <c r="J40" s="296"/>
      <c r="K40" s="296"/>
      <c r="L40" s="296"/>
      <c r="M40" s="296"/>
      <c r="N40" s="296"/>
      <c r="O40" s="296"/>
      <c r="P40" s="296"/>
      <c r="Q40" s="296"/>
      <c r="R40" s="296"/>
      <c r="S40" s="296"/>
      <c r="T40" s="296"/>
      <c r="U40" s="296"/>
      <c r="V40" s="296"/>
      <c r="W40" s="296"/>
      <c r="X40" s="296"/>
      <c r="Y40" s="296"/>
      <c r="Z40" s="296"/>
    </row>
  </sheetData>
  <sheetProtection password="DE82" sheet="1" formatCells="0" formatColumns="0" formatRows="0" insertColumns="0" insertRows="0" insertHyperlinks="0" deleteColumns="0" deleteRows="0" sort="0" autoFilter="0" pivotTables="0"/>
  <mergeCells count="3">
    <mergeCell ref="A12:Z12"/>
    <mergeCell ref="A39:Z39"/>
    <mergeCell ref="A40:Z40"/>
  </mergeCells>
  <phoneticPr fontId="112" type="noConversion"/>
  <printOptions horizontalCentered="1"/>
  <pageMargins left="0.70866141732283505" right="0.70866141732283505" top="0.74803149606299202" bottom="0.74803149606299202" header="0.31496062992126" footer="0.31496062992126"/>
  <pageSetup paperSize="8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783"/>
  <sheetViews>
    <sheetView showGridLines="0" showZeros="0" workbookViewId="0">
      <pane xSplit="10" ySplit="10" topLeftCell="K11" activePane="bottomRight" state="frozen"/>
      <selection pane="topRight"/>
      <selection pane="bottomLeft"/>
      <selection pane="bottomRight" activeCell="R18" sqref="R18"/>
    </sheetView>
  </sheetViews>
  <sheetFormatPr defaultColWidth="6.875" defaultRowHeight="20.100000000000001" customHeight="1"/>
  <cols>
    <col min="1" max="1" width="3.25" style="84" customWidth="1"/>
    <col min="2" max="2" width="3.125" style="84" customWidth="1"/>
    <col min="3" max="3" width="3.25" style="84" customWidth="1"/>
    <col min="4" max="4" width="8.625" style="84" customWidth="1"/>
    <col min="5" max="5" width="17.75" style="84" customWidth="1"/>
    <col min="6" max="6" width="12.5" style="84" customWidth="1"/>
    <col min="7" max="11" width="10.5" style="84" customWidth="1"/>
    <col min="12" max="12" width="12.875" style="84" customWidth="1"/>
    <col min="13" max="13" width="10" style="84" customWidth="1"/>
    <col min="14" max="14" width="10.5" style="84" customWidth="1"/>
    <col min="15" max="15" width="13.125" style="84" customWidth="1"/>
    <col min="16" max="16" width="10.5" style="84" customWidth="1"/>
    <col min="17" max="255" width="8" style="84" customWidth="1"/>
    <col min="256" max="256" width="6.875" style="84"/>
    <col min="257" max="257" width="3.25" style="84" customWidth="1"/>
    <col min="258" max="258" width="3.125" style="84" customWidth="1"/>
    <col min="259" max="259" width="3.25" style="84" customWidth="1"/>
    <col min="260" max="260" width="8.625" style="84" customWidth="1"/>
    <col min="261" max="261" width="17.75" style="84" customWidth="1"/>
    <col min="262" max="268" width="10.5" style="84" customWidth="1"/>
    <col min="269" max="269" width="10" style="84" customWidth="1"/>
    <col min="270" max="270" width="10.5" style="84" customWidth="1"/>
    <col min="271" max="271" width="13.125" style="84" customWidth="1"/>
    <col min="272" max="272" width="10.5" style="84" customWidth="1"/>
    <col min="273" max="511" width="8" style="84" customWidth="1"/>
    <col min="512" max="512" width="6.875" style="84"/>
    <col min="513" max="513" width="3.25" style="84" customWidth="1"/>
    <col min="514" max="514" width="3.125" style="84" customWidth="1"/>
    <col min="515" max="515" width="3.25" style="84" customWidth="1"/>
    <col min="516" max="516" width="8.625" style="84" customWidth="1"/>
    <col min="517" max="517" width="17.75" style="84" customWidth="1"/>
    <col min="518" max="524" width="10.5" style="84" customWidth="1"/>
    <col min="525" max="525" width="10" style="84" customWidth="1"/>
    <col min="526" max="526" width="10.5" style="84" customWidth="1"/>
    <col min="527" max="527" width="13.125" style="84" customWidth="1"/>
    <col min="528" max="528" width="10.5" style="84" customWidth="1"/>
    <col min="529" max="767" width="8" style="84" customWidth="1"/>
    <col min="768" max="768" width="6.875" style="84"/>
    <col min="769" max="769" width="3.25" style="84" customWidth="1"/>
    <col min="770" max="770" width="3.125" style="84" customWidth="1"/>
    <col min="771" max="771" width="3.25" style="84" customWidth="1"/>
    <col min="772" max="772" width="8.625" style="84" customWidth="1"/>
    <col min="773" max="773" width="17.75" style="84" customWidth="1"/>
    <col min="774" max="780" width="10.5" style="84" customWidth="1"/>
    <col min="781" max="781" width="10" style="84" customWidth="1"/>
    <col min="782" max="782" width="10.5" style="84" customWidth="1"/>
    <col min="783" max="783" width="13.125" style="84" customWidth="1"/>
    <col min="784" max="784" width="10.5" style="84" customWidth="1"/>
    <col min="785" max="1023" width="8" style="84" customWidth="1"/>
    <col min="1024" max="1024" width="6.875" style="84"/>
    <col min="1025" max="1025" width="3.25" style="84" customWidth="1"/>
    <col min="1026" max="1026" width="3.125" style="84" customWidth="1"/>
    <col min="1027" max="1027" width="3.25" style="84" customWidth="1"/>
    <col min="1028" max="1028" width="8.625" style="84" customWidth="1"/>
    <col min="1029" max="1029" width="17.75" style="84" customWidth="1"/>
    <col min="1030" max="1036" width="10.5" style="84" customWidth="1"/>
    <col min="1037" max="1037" width="10" style="84" customWidth="1"/>
    <col min="1038" max="1038" width="10.5" style="84" customWidth="1"/>
    <col min="1039" max="1039" width="13.125" style="84" customWidth="1"/>
    <col min="1040" max="1040" width="10.5" style="84" customWidth="1"/>
    <col min="1041" max="1279" width="8" style="84" customWidth="1"/>
    <col min="1280" max="1280" width="6.875" style="84"/>
    <col min="1281" max="1281" width="3.25" style="84" customWidth="1"/>
    <col min="1282" max="1282" width="3.125" style="84" customWidth="1"/>
    <col min="1283" max="1283" width="3.25" style="84" customWidth="1"/>
    <col min="1284" max="1284" width="8.625" style="84" customWidth="1"/>
    <col min="1285" max="1285" width="17.75" style="84" customWidth="1"/>
    <col min="1286" max="1292" width="10.5" style="84" customWidth="1"/>
    <col min="1293" max="1293" width="10" style="84" customWidth="1"/>
    <col min="1294" max="1294" width="10.5" style="84" customWidth="1"/>
    <col min="1295" max="1295" width="13.125" style="84" customWidth="1"/>
    <col min="1296" max="1296" width="10.5" style="84" customWidth="1"/>
    <col min="1297" max="1535" width="8" style="84" customWidth="1"/>
    <col min="1536" max="1536" width="6.875" style="84"/>
    <col min="1537" max="1537" width="3.25" style="84" customWidth="1"/>
    <col min="1538" max="1538" width="3.125" style="84" customWidth="1"/>
    <col min="1539" max="1539" width="3.25" style="84" customWidth="1"/>
    <col min="1540" max="1540" width="8.625" style="84" customWidth="1"/>
    <col min="1541" max="1541" width="17.75" style="84" customWidth="1"/>
    <col min="1542" max="1548" width="10.5" style="84" customWidth="1"/>
    <col min="1549" max="1549" width="10" style="84" customWidth="1"/>
    <col min="1550" max="1550" width="10.5" style="84" customWidth="1"/>
    <col min="1551" max="1551" width="13.125" style="84" customWidth="1"/>
    <col min="1552" max="1552" width="10.5" style="84" customWidth="1"/>
    <col min="1553" max="1791" width="8" style="84" customWidth="1"/>
    <col min="1792" max="1792" width="6.875" style="84"/>
    <col min="1793" max="1793" width="3.25" style="84" customWidth="1"/>
    <col min="1794" max="1794" width="3.125" style="84" customWidth="1"/>
    <col min="1795" max="1795" width="3.25" style="84" customWidth="1"/>
    <col min="1796" max="1796" width="8.625" style="84" customWidth="1"/>
    <col min="1797" max="1797" width="17.75" style="84" customWidth="1"/>
    <col min="1798" max="1804" width="10.5" style="84" customWidth="1"/>
    <col min="1805" max="1805" width="10" style="84" customWidth="1"/>
    <col min="1806" max="1806" width="10.5" style="84" customWidth="1"/>
    <col min="1807" max="1807" width="13.125" style="84" customWidth="1"/>
    <col min="1808" max="1808" width="10.5" style="84" customWidth="1"/>
    <col min="1809" max="2047" width="8" style="84" customWidth="1"/>
    <col min="2048" max="2048" width="6.875" style="84"/>
    <col min="2049" max="2049" width="3.25" style="84" customWidth="1"/>
    <col min="2050" max="2050" width="3.125" style="84" customWidth="1"/>
    <col min="2051" max="2051" width="3.25" style="84" customWidth="1"/>
    <col min="2052" max="2052" width="8.625" style="84" customWidth="1"/>
    <col min="2053" max="2053" width="17.75" style="84" customWidth="1"/>
    <col min="2054" max="2060" width="10.5" style="84" customWidth="1"/>
    <col min="2061" max="2061" width="10" style="84" customWidth="1"/>
    <col min="2062" max="2062" width="10.5" style="84" customWidth="1"/>
    <col min="2063" max="2063" width="13.125" style="84" customWidth="1"/>
    <col min="2064" max="2064" width="10.5" style="84" customWidth="1"/>
    <col min="2065" max="2303" width="8" style="84" customWidth="1"/>
    <col min="2304" max="2304" width="6.875" style="84"/>
    <col min="2305" max="2305" width="3.25" style="84" customWidth="1"/>
    <col min="2306" max="2306" width="3.125" style="84" customWidth="1"/>
    <col min="2307" max="2307" width="3.25" style="84" customWidth="1"/>
    <col min="2308" max="2308" width="8.625" style="84" customWidth="1"/>
    <col min="2309" max="2309" width="17.75" style="84" customWidth="1"/>
    <col min="2310" max="2316" width="10.5" style="84" customWidth="1"/>
    <col min="2317" max="2317" width="10" style="84" customWidth="1"/>
    <col min="2318" max="2318" width="10.5" style="84" customWidth="1"/>
    <col min="2319" max="2319" width="13.125" style="84" customWidth="1"/>
    <col min="2320" max="2320" width="10.5" style="84" customWidth="1"/>
    <col min="2321" max="2559" width="8" style="84" customWidth="1"/>
    <col min="2560" max="2560" width="6.875" style="84"/>
    <col min="2561" max="2561" width="3.25" style="84" customWidth="1"/>
    <col min="2562" max="2562" width="3.125" style="84" customWidth="1"/>
    <col min="2563" max="2563" width="3.25" style="84" customWidth="1"/>
    <col min="2564" max="2564" width="8.625" style="84" customWidth="1"/>
    <col min="2565" max="2565" width="17.75" style="84" customWidth="1"/>
    <col min="2566" max="2572" width="10.5" style="84" customWidth="1"/>
    <col min="2573" max="2573" width="10" style="84" customWidth="1"/>
    <col min="2574" max="2574" width="10.5" style="84" customWidth="1"/>
    <col min="2575" max="2575" width="13.125" style="84" customWidth="1"/>
    <col min="2576" max="2576" width="10.5" style="84" customWidth="1"/>
    <col min="2577" max="2815" width="8" style="84" customWidth="1"/>
    <col min="2816" max="2816" width="6.875" style="84"/>
    <col min="2817" max="2817" width="3.25" style="84" customWidth="1"/>
    <col min="2818" max="2818" width="3.125" style="84" customWidth="1"/>
    <col min="2819" max="2819" width="3.25" style="84" customWidth="1"/>
    <col min="2820" max="2820" width="8.625" style="84" customWidth="1"/>
    <col min="2821" max="2821" width="17.75" style="84" customWidth="1"/>
    <col min="2822" max="2828" width="10.5" style="84" customWidth="1"/>
    <col min="2829" max="2829" width="10" style="84" customWidth="1"/>
    <col min="2830" max="2830" width="10.5" style="84" customWidth="1"/>
    <col min="2831" max="2831" width="13.125" style="84" customWidth="1"/>
    <col min="2832" max="2832" width="10.5" style="84" customWidth="1"/>
    <col min="2833" max="3071" width="8" style="84" customWidth="1"/>
    <col min="3072" max="3072" width="6.875" style="84"/>
    <col min="3073" max="3073" width="3.25" style="84" customWidth="1"/>
    <col min="3074" max="3074" width="3.125" style="84" customWidth="1"/>
    <col min="3075" max="3075" width="3.25" style="84" customWidth="1"/>
    <col min="3076" max="3076" width="8.625" style="84" customWidth="1"/>
    <col min="3077" max="3077" width="17.75" style="84" customWidth="1"/>
    <col min="3078" max="3084" width="10.5" style="84" customWidth="1"/>
    <col min="3085" max="3085" width="10" style="84" customWidth="1"/>
    <col min="3086" max="3086" width="10.5" style="84" customWidth="1"/>
    <col min="3087" max="3087" width="13.125" style="84" customWidth="1"/>
    <col min="3088" max="3088" width="10.5" style="84" customWidth="1"/>
    <col min="3089" max="3327" width="8" style="84" customWidth="1"/>
    <col min="3328" max="3328" width="6.875" style="84"/>
    <col min="3329" max="3329" width="3.25" style="84" customWidth="1"/>
    <col min="3330" max="3330" width="3.125" style="84" customWidth="1"/>
    <col min="3331" max="3331" width="3.25" style="84" customWidth="1"/>
    <col min="3332" max="3332" width="8.625" style="84" customWidth="1"/>
    <col min="3333" max="3333" width="17.75" style="84" customWidth="1"/>
    <col min="3334" max="3340" width="10.5" style="84" customWidth="1"/>
    <col min="3341" max="3341" width="10" style="84" customWidth="1"/>
    <col min="3342" max="3342" width="10.5" style="84" customWidth="1"/>
    <col min="3343" max="3343" width="13.125" style="84" customWidth="1"/>
    <col min="3344" max="3344" width="10.5" style="84" customWidth="1"/>
    <col min="3345" max="3583" width="8" style="84" customWidth="1"/>
    <col min="3584" max="3584" width="6.875" style="84"/>
    <col min="3585" max="3585" width="3.25" style="84" customWidth="1"/>
    <col min="3586" max="3586" width="3.125" style="84" customWidth="1"/>
    <col min="3587" max="3587" width="3.25" style="84" customWidth="1"/>
    <col min="3588" max="3588" width="8.625" style="84" customWidth="1"/>
    <col min="3589" max="3589" width="17.75" style="84" customWidth="1"/>
    <col min="3590" max="3596" width="10.5" style="84" customWidth="1"/>
    <col min="3597" max="3597" width="10" style="84" customWidth="1"/>
    <col min="3598" max="3598" width="10.5" style="84" customWidth="1"/>
    <col min="3599" max="3599" width="13.125" style="84" customWidth="1"/>
    <col min="3600" max="3600" width="10.5" style="84" customWidth="1"/>
    <col min="3601" max="3839" width="8" style="84" customWidth="1"/>
    <col min="3840" max="3840" width="6.875" style="84"/>
    <col min="3841" max="3841" width="3.25" style="84" customWidth="1"/>
    <col min="3842" max="3842" width="3.125" style="84" customWidth="1"/>
    <col min="3843" max="3843" width="3.25" style="84" customWidth="1"/>
    <col min="3844" max="3844" width="8.625" style="84" customWidth="1"/>
    <col min="3845" max="3845" width="17.75" style="84" customWidth="1"/>
    <col min="3846" max="3852" width="10.5" style="84" customWidth="1"/>
    <col min="3853" max="3853" width="10" style="84" customWidth="1"/>
    <col min="3854" max="3854" width="10.5" style="84" customWidth="1"/>
    <col min="3855" max="3855" width="13.125" style="84" customWidth="1"/>
    <col min="3856" max="3856" width="10.5" style="84" customWidth="1"/>
    <col min="3857" max="4095" width="8" style="84" customWidth="1"/>
    <col min="4096" max="4096" width="6.875" style="84"/>
    <col min="4097" max="4097" width="3.25" style="84" customWidth="1"/>
    <col min="4098" max="4098" width="3.125" style="84" customWidth="1"/>
    <col min="4099" max="4099" width="3.25" style="84" customWidth="1"/>
    <col min="4100" max="4100" width="8.625" style="84" customWidth="1"/>
    <col min="4101" max="4101" width="17.75" style="84" customWidth="1"/>
    <col min="4102" max="4108" width="10.5" style="84" customWidth="1"/>
    <col min="4109" max="4109" width="10" style="84" customWidth="1"/>
    <col min="4110" max="4110" width="10.5" style="84" customWidth="1"/>
    <col min="4111" max="4111" width="13.125" style="84" customWidth="1"/>
    <col min="4112" max="4112" width="10.5" style="84" customWidth="1"/>
    <col min="4113" max="4351" width="8" style="84" customWidth="1"/>
    <col min="4352" max="4352" width="6.875" style="84"/>
    <col min="4353" max="4353" width="3.25" style="84" customWidth="1"/>
    <col min="4354" max="4354" width="3.125" style="84" customWidth="1"/>
    <col min="4355" max="4355" width="3.25" style="84" customWidth="1"/>
    <col min="4356" max="4356" width="8.625" style="84" customWidth="1"/>
    <col min="4357" max="4357" width="17.75" style="84" customWidth="1"/>
    <col min="4358" max="4364" width="10.5" style="84" customWidth="1"/>
    <col min="4365" max="4365" width="10" style="84" customWidth="1"/>
    <col min="4366" max="4366" width="10.5" style="84" customWidth="1"/>
    <col min="4367" max="4367" width="13.125" style="84" customWidth="1"/>
    <col min="4368" max="4368" width="10.5" style="84" customWidth="1"/>
    <col min="4369" max="4607" width="8" style="84" customWidth="1"/>
    <col min="4608" max="4608" width="6.875" style="84"/>
    <col min="4609" max="4609" width="3.25" style="84" customWidth="1"/>
    <col min="4610" max="4610" width="3.125" style="84" customWidth="1"/>
    <col min="4611" max="4611" width="3.25" style="84" customWidth="1"/>
    <col min="4612" max="4612" width="8.625" style="84" customWidth="1"/>
    <col min="4613" max="4613" width="17.75" style="84" customWidth="1"/>
    <col min="4614" max="4620" width="10.5" style="84" customWidth="1"/>
    <col min="4621" max="4621" width="10" style="84" customWidth="1"/>
    <col min="4622" max="4622" width="10.5" style="84" customWidth="1"/>
    <col min="4623" max="4623" width="13.125" style="84" customWidth="1"/>
    <col min="4624" max="4624" width="10.5" style="84" customWidth="1"/>
    <col min="4625" max="4863" width="8" style="84" customWidth="1"/>
    <col min="4864" max="4864" width="6.875" style="84"/>
    <col min="4865" max="4865" width="3.25" style="84" customWidth="1"/>
    <col min="4866" max="4866" width="3.125" style="84" customWidth="1"/>
    <col min="4867" max="4867" width="3.25" style="84" customWidth="1"/>
    <col min="4868" max="4868" width="8.625" style="84" customWidth="1"/>
    <col min="4869" max="4869" width="17.75" style="84" customWidth="1"/>
    <col min="4870" max="4876" width="10.5" style="84" customWidth="1"/>
    <col min="4877" max="4877" width="10" style="84" customWidth="1"/>
    <col min="4878" max="4878" width="10.5" style="84" customWidth="1"/>
    <col min="4879" max="4879" width="13.125" style="84" customWidth="1"/>
    <col min="4880" max="4880" width="10.5" style="84" customWidth="1"/>
    <col min="4881" max="5119" width="8" style="84" customWidth="1"/>
    <col min="5120" max="5120" width="6.875" style="84"/>
    <col min="5121" max="5121" width="3.25" style="84" customWidth="1"/>
    <col min="5122" max="5122" width="3.125" style="84" customWidth="1"/>
    <col min="5123" max="5123" width="3.25" style="84" customWidth="1"/>
    <col min="5124" max="5124" width="8.625" style="84" customWidth="1"/>
    <col min="5125" max="5125" width="17.75" style="84" customWidth="1"/>
    <col min="5126" max="5132" width="10.5" style="84" customWidth="1"/>
    <col min="5133" max="5133" width="10" style="84" customWidth="1"/>
    <col min="5134" max="5134" width="10.5" style="84" customWidth="1"/>
    <col min="5135" max="5135" width="13.125" style="84" customWidth="1"/>
    <col min="5136" max="5136" width="10.5" style="84" customWidth="1"/>
    <col min="5137" max="5375" width="8" style="84" customWidth="1"/>
    <col min="5376" max="5376" width="6.875" style="84"/>
    <col min="5377" max="5377" width="3.25" style="84" customWidth="1"/>
    <col min="5378" max="5378" width="3.125" style="84" customWidth="1"/>
    <col min="5379" max="5379" width="3.25" style="84" customWidth="1"/>
    <col min="5380" max="5380" width="8.625" style="84" customWidth="1"/>
    <col min="5381" max="5381" width="17.75" style="84" customWidth="1"/>
    <col min="5382" max="5388" width="10.5" style="84" customWidth="1"/>
    <col min="5389" max="5389" width="10" style="84" customWidth="1"/>
    <col min="5390" max="5390" width="10.5" style="84" customWidth="1"/>
    <col min="5391" max="5391" width="13.125" style="84" customWidth="1"/>
    <col min="5392" max="5392" width="10.5" style="84" customWidth="1"/>
    <col min="5393" max="5631" width="8" style="84" customWidth="1"/>
    <col min="5632" max="5632" width="6.875" style="84"/>
    <col min="5633" max="5633" width="3.25" style="84" customWidth="1"/>
    <col min="5634" max="5634" width="3.125" style="84" customWidth="1"/>
    <col min="5635" max="5635" width="3.25" style="84" customWidth="1"/>
    <col min="5636" max="5636" width="8.625" style="84" customWidth="1"/>
    <col min="5637" max="5637" width="17.75" style="84" customWidth="1"/>
    <col min="5638" max="5644" width="10.5" style="84" customWidth="1"/>
    <col min="5645" max="5645" width="10" style="84" customWidth="1"/>
    <col min="5646" max="5646" width="10.5" style="84" customWidth="1"/>
    <col min="5647" max="5647" width="13.125" style="84" customWidth="1"/>
    <col min="5648" max="5648" width="10.5" style="84" customWidth="1"/>
    <col min="5649" max="5887" width="8" style="84" customWidth="1"/>
    <col min="5888" max="5888" width="6.875" style="84"/>
    <col min="5889" max="5889" width="3.25" style="84" customWidth="1"/>
    <col min="5890" max="5890" width="3.125" style="84" customWidth="1"/>
    <col min="5891" max="5891" width="3.25" style="84" customWidth="1"/>
    <col min="5892" max="5892" width="8.625" style="84" customWidth="1"/>
    <col min="5893" max="5893" width="17.75" style="84" customWidth="1"/>
    <col min="5894" max="5900" width="10.5" style="84" customWidth="1"/>
    <col min="5901" max="5901" width="10" style="84" customWidth="1"/>
    <col min="5902" max="5902" width="10.5" style="84" customWidth="1"/>
    <col min="5903" max="5903" width="13.125" style="84" customWidth="1"/>
    <col min="5904" max="5904" width="10.5" style="84" customWidth="1"/>
    <col min="5905" max="6143" width="8" style="84" customWidth="1"/>
    <col min="6144" max="6144" width="6.875" style="84"/>
    <col min="6145" max="6145" width="3.25" style="84" customWidth="1"/>
    <col min="6146" max="6146" width="3.125" style="84" customWidth="1"/>
    <col min="6147" max="6147" width="3.25" style="84" customWidth="1"/>
    <col min="6148" max="6148" width="8.625" style="84" customWidth="1"/>
    <col min="6149" max="6149" width="17.75" style="84" customWidth="1"/>
    <col min="6150" max="6156" width="10.5" style="84" customWidth="1"/>
    <col min="6157" max="6157" width="10" style="84" customWidth="1"/>
    <col min="6158" max="6158" width="10.5" style="84" customWidth="1"/>
    <col min="6159" max="6159" width="13.125" style="84" customWidth="1"/>
    <col min="6160" max="6160" width="10.5" style="84" customWidth="1"/>
    <col min="6161" max="6399" width="8" style="84" customWidth="1"/>
    <col min="6400" max="6400" width="6.875" style="84"/>
    <col min="6401" max="6401" width="3.25" style="84" customWidth="1"/>
    <col min="6402" max="6402" width="3.125" style="84" customWidth="1"/>
    <col min="6403" max="6403" width="3.25" style="84" customWidth="1"/>
    <col min="6404" max="6404" width="8.625" style="84" customWidth="1"/>
    <col min="6405" max="6405" width="17.75" style="84" customWidth="1"/>
    <col min="6406" max="6412" width="10.5" style="84" customWidth="1"/>
    <col min="6413" max="6413" width="10" style="84" customWidth="1"/>
    <col min="6414" max="6414" width="10.5" style="84" customWidth="1"/>
    <col min="6415" max="6415" width="13.125" style="84" customWidth="1"/>
    <col min="6416" max="6416" width="10.5" style="84" customWidth="1"/>
    <col min="6417" max="6655" width="8" style="84" customWidth="1"/>
    <col min="6656" max="6656" width="6.875" style="84"/>
    <col min="6657" max="6657" width="3.25" style="84" customWidth="1"/>
    <col min="6658" max="6658" width="3.125" style="84" customWidth="1"/>
    <col min="6659" max="6659" width="3.25" style="84" customWidth="1"/>
    <col min="6660" max="6660" width="8.625" style="84" customWidth="1"/>
    <col min="6661" max="6661" width="17.75" style="84" customWidth="1"/>
    <col min="6662" max="6668" width="10.5" style="84" customWidth="1"/>
    <col min="6669" max="6669" width="10" style="84" customWidth="1"/>
    <col min="6670" max="6670" width="10.5" style="84" customWidth="1"/>
    <col min="6671" max="6671" width="13.125" style="84" customWidth="1"/>
    <col min="6672" max="6672" width="10.5" style="84" customWidth="1"/>
    <col min="6673" max="6911" width="8" style="84" customWidth="1"/>
    <col min="6912" max="6912" width="6.875" style="84"/>
    <col min="6913" max="6913" width="3.25" style="84" customWidth="1"/>
    <col min="6914" max="6914" width="3.125" style="84" customWidth="1"/>
    <col min="6915" max="6915" width="3.25" style="84" customWidth="1"/>
    <col min="6916" max="6916" width="8.625" style="84" customWidth="1"/>
    <col min="6917" max="6917" width="17.75" style="84" customWidth="1"/>
    <col min="6918" max="6924" width="10.5" style="84" customWidth="1"/>
    <col min="6925" max="6925" width="10" style="84" customWidth="1"/>
    <col min="6926" max="6926" width="10.5" style="84" customWidth="1"/>
    <col min="6927" max="6927" width="13.125" style="84" customWidth="1"/>
    <col min="6928" max="6928" width="10.5" style="84" customWidth="1"/>
    <col min="6929" max="7167" width="8" style="84" customWidth="1"/>
    <col min="7168" max="7168" width="6.875" style="84"/>
    <col min="7169" max="7169" width="3.25" style="84" customWidth="1"/>
    <col min="7170" max="7170" width="3.125" style="84" customWidth="1"/>
    <col min="7171" max="7171" width="3.25" style="84" customWidth="1"/>
    <col min="7172" max="7172" width="8.625" style="84" customWidth="1"/>
    <col min="7173" max="7173" width="17.75" style="84" customWidth="1"/>
    <col min="7174" max="7180" width="10.5" style="84" customWidth="1"/>
    <col min="7181" max="7181" width="10" style="84" customWidth="1"/>
    <col min="7182" max="7182" width="10.5" style="84" customWidth="1"/>
    <col min="7183" max="7183" width="13.125" style="84" customWidth="1"/>
    <col min="7184" max="7184" width="10.5" style="84" customWidth="1"/>
    <col min="7185" max="7423" width="8" style="84" customWidth="1"/>
    <col min="7424" max="7424" width="6.875" style="84"/>
    <col min="7425" max="7425" width="3.25" style="84" customWidth="1"/>
    <col min="7426" max="7426" width="3.125" style="84" customWidth="1"/>
    <col min="7427" max="7427" width="3.25" style="84" customWidth="1"/>
    <col min="7428" max="7428" width="8.625" style="84" customWidth="1"/>
    <col min="7429" max="7429" width="17.75" style="84" customWidth="1"/>
    <col min="7430" max="7436" width="10.5" style="84" customWidth="1"/>
    <col min="7437" max="7437" width="10" style="84" customWidth="1"/>
    <col min="7438" max="7438" width="10.5" style="84" customWidth="1"/>
    <col min="7439" max="7439" width="13.125" style="84" customWidth="1"/>
    <col min="7440" max="7440" width="10.5" style="84" customWidth="1"/>
    <col min="7441" max="7679" width="8" style="84" customWidth="1"/>
    <col min="7680" max="7680" width="6.875" style="84"/>
    <col min="7681" max="7681" width="3.25" style="84" customWidth="1"/>
    <col min="7682" max="7682" width="3.125" style="84" customWidth="1"/>
    <col min="7683" max="7683" width="3.25" style="84" customWidth="1"/>
    <col min="7684" max="7684" width="8.625" style="84" customWidth="1"/>
    <col min="7685" max="7685" width="17.75" style="84" customWidth="1"/>
    <col min="7686" max="7692" width="10.5" style="84" customWidth="1"/>
    <col min="7693" max="7693" width="10" style="84" customWidth="1"/>
    <col min="7694" max="7694" width="10.5" style="84" customWidth="1"/>
    <col min="7695" max="7695" width="13.125" style="84" customWidth="1"/>
    <col min="7696" max="7696" width="10.5" style="84" customWidth="1"/>
    <col min="7697" max="7935" width="8" style="84" customWidth="1"/>
    <col min="7936" max="7936" width="6.875" style="84"/>
    <col min="7937" max="7937" width="3.25" style="84" customWidth="1"/>
    <col min="7938" max="7938" width="3.125" style="84" customWidth="1"/>
    <col min="7939" max="7939" width="3.25" style="84" customWidth="1"/>
    <col min="7940" max="7940" width="8.625" style="84" customWidth="1"/>
    <col min="7941" max="7941" width="17.75" style="84" customWidth="1"/>
    <col min="7942" max="7948" width="10.5" style="84" customWidth="1"/>
    <col min="7949" max="7949" width="10" style="84" customWidth="1"/>
    <col min="7950" max="7950" width="10.5" style="84" customWidth="1"/>
    <col min="7951" max="7951" width="13.125" style="84" customWidth="1"/>
    <col min="7952" max="7952" width="10.5" style="84" customWidth="1"/>
    <col min="7953" max="8191" width="8" style="84" customWidth="1"/>
    <col min="8192" max="8192" width="6.875" style="84"/>
    <col min="8193" max="8193" width="3.25" style="84" customWidth="1"/>
    <col min="8194" max="8194" width="3.125" style="84" customWidth="1"/>
    <col min="8195" max="8195" width="3.25" style="84" customWidth="1"/>
    <col min="8196" max="8196" width="8.625" style="84" customWidth="1"/>
    <col min="8197" max="8197" width="17.75" style="84" customWidth="1"/>
    <col min="8198" max="8204" width="10.5" style="84" customWidth="1"/>
    <col min="8205" max="8205" width="10" style="84" customWidth="1"/>
    <col min="8206" max="8206" width="10.5" style="84" customWidth="1"/>
    <col min="8207" max="8207" width="13.125" style="84" customWidth="1"/>
    <col min="8208" max="8208" width="10.5" style="84" customWidth="1"/>
    <col min="8209" max="8447" width="8" style="84" customWidth="1"/>
    <col min="8448" max="8448" width="6.875" style="84"/>
    <col min="8449" max="8449" width="3.25" style="84" customWidth="1"/>
    <col min="8450" max="8450" width="3.125" style="84" customWidth="1"/>
    <col min="8451" max="8451" width="3.25" style="84" customWidth="1"/>
    <col min="8452" max="8452" width="8.625" style="84" customWidth="1"/>
    <col min="8453" max="8453" width="17.75" style="84" customWidth="1"/>
    <col min="8454" max="8460" width="10.5" style="84" customWidth="1"/>
    <col min="8461" max="8461" width="10" style="84" customWidth="1"/>
    <col min="8462" max="8462" width="10.5" style="84" customWidth="1"/>
    <col min="8463" max="8463" width="13.125" style="84" customWidth="1"/>
    <col min="8464" max="8464" width="10.5" style="84" customWidth="1"/>
    <col min="8465" max="8703" width="8" style="84" customWidth="1"/>
    <col min="8704" max="8704" width="6.875" style="84"/>
    <col min="8705" max="8705" width="3.25" style="84" customWidth="1"/>
    <col min="8706" max="8706" width="3.125" style="84" customWidth="1"/>
    <col min="8707" max="8707" width="3.25" style="84" customWidth="1"/>
    <col min="8708" max="8708" width="8.625" style="84" customWidth="1"/>
    <col min="8709" max="8709" width="17.75" style="84" customWidth="1"/>
    <col min="8710" max="8716" width="10.5" style="84" customWidth="1"/>
    <col min="8717" max="8717" width="10" style="84" customWidth="1"/>
    <col min="8718" max="8718" width="10.5" style="84" customWidth="1"/>
    <col min="8719" max="8719" width="13.125" style="84" customWidth="1"/>
    <col min="8720" max="8720" width="10.5" style="84" customWidth="1"/>
    <col min="8721" max="8959" width="8" style="84" customWidth="1"/>
    <col min="8960" max="8960" width="6.875" style="84"/>
    <col min="8961" max="8961" width="3.25" style="84" customWidth="1"/>
    <col min="8962" max="8962" width="3.125" style="84" customWidth="1"/>
    <col min="8963" max="8963" width="3.25" style="84" customWidth="1"/>
    <col min="8964" max="8964" width="8.625" style="84" customWidth="1"/>
    <col min="8965" max="8965" width="17.75" style="84" customWidth="1"/>
    <col min="8966" max="8972" width="10.5" style="84" customWidth="1"/>
    <col min="8973" max="8973" width="10" style="84" customWidth="1"/>
    <col min="8974" max="8974" width="10.5" style="84" customWidth="1"/>
    <col min="8975" max="8975" width="13.125" style="84" customWidth="1"/>
    <col min="8976" max="8976" width="10.5" style="84" customWidth="1"/>
    <col min="8977" max="9215" width="8" style="84" customWidth="1"/>
    <col min="9216" max="9216" width="6.875" style="84"/>
    <col min="9217" max="9217" width="3.25" style="84" customWidth="1"/>
    <col min="9218" max="9218" width="3.125" style="84" customWidth="1"/>
    <col min="9219" max="9219" width="3.25" style="84" customWidth="1"/>
    <col min="9220" max="9220" width="8.625" style="84" customWidth="1"/>
    <col min="9221" max="9221" width="17.75" style="84" customWidth="1"/>
    <col min="9222" max="9228" width="10.5" style="84" customWidth="1"/>
    <col min="9229" max="9229" width="10" style="84" customWidth="1"/>
    <col min="9230" max="9230" width="10.5" style="84" customWidth="1"/>
    <col min="9231" max="9231" width="13.125" style="84" customWidth="1"/>
    <col min="9232" max="9232" width="10.5" style="84" customWidth="1"/>
    <col min="9233" max="9471" width="8" style="84" customWidth="1"/>
    <col min="9472" max="9472" width="6.875" style="84"/>
    <col min="9473" max="9473" width="3.25" style="84" customWidth="1"/>
    <col min="9474" max="9474" width="3.125" style="84" customWidth="1"/>
    <col min="9475" max="9475" width="3.25" style="84" customWidth="1"/>
    <col min="9476" max="9476" width="8.625" style="84" customWidth="1"/>
    <col min="9477" max="9477" width="17.75" style="84" customWidth="1"/>
    <col min="9478" max="9484" width="10.5" style="84" customWidth="1"/>
    <col min="9485" max="9485" width="10" style="84" customWidth="1"/>
    <col min="9486" max="9486" width="10.5" style="84" customWidth="1"/>
    <col min="9487" max="9487" width="13.125" style="84" customWidth="1"/>
    <col min="9488" max="9488" width="10.5" style="84" customWidth="1"/>
    <col min="9489" max="9727" width="8" style="84" customWidth="1"/>
    <col min="9728" max="9728" width="6.875" style="84"/>
    <col min="9729" max="9729" width="3.25" style="84" customWidth="1"/>
    <col min="9730" max="9730" width="3.125" style="84" customWidth="1"/>
    <col min="9731" max="9731" width="3.25" style="84" customWidth="1"/>
    <col min="9732" max="9732" width="8.625" style="84" customWidth="1"/>
    <col min="9733" max="9733" width="17.75" style="84" customWidth="1"/>
    <col min="9734" max="9740" width="10.5" style="84" customWidth="1"/>
    <col min="9741" max="9741" width="10" style="84" customWidth="1"/>
    <col min="9742" max="9742" width="10.5" style="84" customWidth="1"/>
    <col min="9743" max="9743" width="13.125" style="84" customWidth="1"/>
    <col min="9744" max="9744" width="10.5" style="84" customWidth="1"/>
    <col min="9745" max="9983" width="8" style="84" customWidth="1"/>
    <col min="9984" max="9984" width="6.875" style="84"/>
    <col min="9985" max="9985" width="3.25" style="84" customWidth="1"/>
    <col min="9986" max="9986" width="3.125" style="84" customWidth="1"/>
    <col min="9987" max="9987" width="3.25" style="84" customWidth="1"/>
    <col min="9988" max="9988" width="8.625" style="84" customWidth="1"/>
    <col min="9989" max="9989" width="17.75" style="84" customWidth="1"/>
    <col min="9990" max="9996" width="10.5" style="84" customWidth="1"/>
    <col min="9997" max="9997" width="10" style="84" customWidth="1"/>
    <col min="9998" max="9998" width="10.5" style="84" customWidth="1"/>
    <col min="9999" max="9999" width="13.125" style="84" customWidth="1"/>
    <col min="10000" max="10000" width="10.5" style="84" customWidth="1"/>
    <col min="10001" max="10239" width="8" style="84" customWidth="1"/>
    <col min="10240" max="10240" width="6.875" style="84"/>
    <col min="10241" max="10241" width="3.25" style="84" customWidth="1"/>
    <col min="10242" max="10242" width="3.125" style="84" customWidth="1"/>
    <col min="10243" max="10243" width="3.25" style="84" customWidth="1"/>
    <col min="10244" max="10244" width="8.625" style="84" customWidth="1"/>
    <col min="10245" max="10245" width="17.75" style="84" customWidth="1"/>
    <col min="10246" max="10252" width="10.5" style="84" customWidth="1"/>
    <col min="10253" max="10253" width="10" style="84" customWidth="1"/>
    <col min="10254" max="10254" width="10.5" style="84" customWidth="1"/>
    <col min="10255" max="10255" width="13.125" style="84" customWidth="1"/>
    <col min="10256" max="10256" width="10.5" style="84" customWidth="1"/>
    <col min="10257" max="10495" width="8" style="84" customWidth="1"/>
    <col min="10496" max="10496" width="6.875" style="84"/>
    <col min="10497" max="10497" width="3.25" style="84" customWidth="1"/>
    <col min="10498" max="10498" width="3.125" style="84" customWidth="1"/>
    <col min="10499" max="10499" width="3.25" style="84" customWidth="1"/>
    <col min="10500" max="10500" width="8.625" style="84" customWidth="1"/>
    <col min="10501" max="10501" width="17.75" style="84" customWidth="1"/>
    <col min="10502" max="10508" width="10.5" style="84" customWidth="1"/>
    <col min="10509" max="10509" width="10" style="84" customWidth="1"/>
    <col min="10510" max="10510" width="10.5" style="84" customWidth="1"/>
    <col min="10511" max="10511" width="13.125" style="84" customWidth="1"/>
    <col min="10512" max="10512" width="10.5" style="84" customWidth="1"/>
    <col min="10513" max="10751" width="8" style="84" customWidth="1"/>
    <col min="10752" max="10752" width="6.875" style="84"/>
    <col min="10753" max="10753" width="3.25" style="84" customWidth="1"/>
    <col min="10754" max="10754" width="3.125" style="84" customWidth="1"/>
    <col min="10755" max="10755" width="3.25" style="84" customWidth="1"/>
    <col min="10756" max="10756" width="8.625" style="84" customWidth="1"/>
    <col min="10757" max="10757" width="17.75" style="84" customWidth="1"/>
    <col min="10758" max="10764" width="10.5" style="84" customWidth="1"/>
    <col min="10765" max="10765" width="10" style="84" customWidth="1"/>
    <col min="10766" max="10766" width="10.5" style="84" customWidth="1"/>
    <col min="10767" max="10767" width="13.125" style="84" customWidth="1"/>
    <col min="10768" max="10768" width="10.5" style="84" customWidth="1"/>
    <col min="10769" max="11007" width="8" style="84" customWidth="1"/>
    <col min="11008" max="11008" width="6.875" style="84"/>
    <col min="11009" max="11009" width="3.25" style="84" customWidth="1"/>
    <col min="11010" max="11010" width="3.125" style="84" customWidth="1"/>
    <col min="11011" max="11011" width="3.25" style="84" customWidth="1"/>
    <col min="11012" max="11012" width="8.625" style="84" customWidth="1"/>
    <col min="11013" max="11013" width="17.75" style="84" customWidth="1"/>
    <col min="11014" max="11020" width="10.5" style="84" customWidth="1"/>
    <col min="11021" max="11021" width="10" style="84" customWidth="1"/>
    <col min="11022" max="11022" width="10.5" style="84" customWidth="1"/>
    <col min="11023" max="11023" width="13.125" style="84" customWidth="1"/>
    <col min="11024" max="11024" width="10.5" style="84" customWidth="1"/>
    <col min="11025" max="11263" width="8" style="84" customWidth="1"/>
    <col min="11264" max="11264" width="6.875" style="84"/>
    <col min="11265" max="11265" width="3.25" style="84" customWidth="1"/>
    <col min="11266" max="11266" width="3.125" style="84" customWidth="1"/>
    <col min="11267" max="11267" width="3.25" style="84" customWidth="1"/>
    <col min="11268" max="11268" width="8.625" style="84" customWidth="1"/>
    <col min="11269" max="11269" width="17.75" style="84" customWidth="1"/>
    <col min="11270" max="11276" width="10.5" style="84" customWidth="1"/>
    <col min="11277" max="11277" width="10" style="84" customWidth="1"/>
    <col min="11278" max="11278" width="10.5" style="84" customWidth="1"/>
    <col min="11279" max="11279" width="13.125" style="84" customWidth="1"/>
    <col min="11280" max="11280" width="10.5" style="84" customWidth="1"/>
    <col min="11281" max="11519" width="8" style="84" customWidth="1"/>
    <col min="11520" max="11520" width="6.875" style="84"/>
    <col min="11521" max="11521" width="3.25" style="84" customWidth="1"/>
    <col min="11522" max="11522" width="3.125" style="84" customWidth="1"/>
    <col min="11523" max="11523" width="3.25" style="84" customWidth="1"/>
    <col min="11524" max="11524" width="8.625" style="84" customWidth="1"/>
    <col min="11525" max="11525" width="17.75" style="84" customWidth="1"/>
    <col min="11526" max="11532" width="10.5" style="84" customWidth="1"/>
    <col min="11533" max="11533" width="10" style="84" customWidth="1"/>
    <col min="11534" max="11534" width="10.5" style="84" customWidth="1"/>
    <col min="11535" max="11535" width="13.125" style="84" customWidth="1"/>
    <col min="11536" max="11536" width="10.5" style="84" customWidth="1"/>
    <col min="11537" max="11775" width="8" style="84" customWidth="1"/>
    <col min="11776" max="11776" width="6.875" style="84"/>
    <col min="11777" max="11777" width="3.25" style="84" customWidth="1"/>
    <col min="11778" max="11778" width="3.125" style="84" customWidth="1"/>
    <col min="11779" max="11779" width="3.25" style="84" customWidth="1"/>
    <col min="11780" max="11780" width="8.625" style="84" customWidth="1"/>
    <col min="11781" max="11781" width="17.75" style="84" customWidth="1"/>
    <col min="11782" max="11788" width="10.5" style="84" customWidth="1"/>
    <col min="11789" max="11789" width="10" style="84" customWidth="1"/>
    <col min="11790" max="11790" width="10.5" style="84" customWidth="1"/>
    <col min="11791" max="11791" width="13.125" style="84" customWidth="1"/>
    <col min="11792" max="11792" width="10.5" style="84" customWidth="1"/>
    <col min="11793" max="12031" width="8" style="84" customWidth="1"/>
    <col min="12032" max="12032" width="6.875" style="84"/>
    <col min="12033" max="12033" width="3.25" style="84" customWidth="1"/>
    <col min="12034" max="12034" width="3.125" style="84" customWidth="1"/>
    <col min="12035" max="12035" width="3.25" style="84" customWidth="1"/>
    <col min="12036" max="12036" width="8.625" style="84" customWidth="1"/>
    <col min="12037" max="12037" width="17.75" style="84" customWidth="1"/>
    <col min="12038" max="12044" width="10.5" style="84" customWidth="1"/>
    <col min="12045" max="12045" width="10" style="84" customWidth="1"/>
    <col min="12046" max="12046" width="10.5" style="84" customWidth="1"/>
    <col min="12047" max="12047" width="13.125" style="84" customWidth="1"/>
    <col min="12048" max="12048" width="10.5" style="84" customWidth="1"/>
    <col min="12049" max="12287" width="8" style="84" customWidth="1"/>
    <col min="12288" max="12288" width="6.875" style="84"/>
    <col min="12289" max="12289" width="3.25" style="84" customWidth="1"/>
    <col min="12290" max="12290" width="3.125" style="84" customWidth="1"/>
    <col min="12291" max="12291" width="3.25" style="84" customWidth="1"/>
    <col min="12292" max="12292" width="8.625" style="84" customWidth="1"/>
    <col min="12293" max="12293" width="17.75" style="84" customWidth="1"/>
    <col min="12294" max="12300" width="10.5" style="84" customWidth="1"/>
    <col min="12301" max="12301" width="10" style="84" customWidth="1"/>
    <col min="12302" max="12302" width="10.5" style="84" customWidth="1"/>
    <col min="12303" max="12303" width="13.125" style="84" customWidth="1"/>
    <col min="12304" max="12304" width="10.5" style="84" customWidth="1"/>
    <col min="12305" max="12543" width="8" style="84" customWidth="1"/>
    <col min="12544" max="12544" width="6.875" style="84"/>
    <col min="12545" max="12545" width="3.25" style="84" customWidth="1"/>
    <col min="12546" max="12546" width="3.125" style="84" customWidth="1"/>
    <col min="12547" max="12547" width="3.25" style="84" customWidth="1"/>
    <col min="12548" max="12548" width="8.625" style="84" customWidth="1"/>
    <col min="12549" max="12549" width="17.75" style="84" customWidth="1"/>
    <col min="12550" max="12556" width="10.5" style="84" customWidth="1"/>
    <col min="12557" max="12557" width="10" style="84" customWidth="1"/>
    <col min="12558" max="12558" width="10.5" style="84" customWidth="1"/>
    <col min="12559" max="12559" width="13.125" style="84" customWidth="1"/>
    <col min="12560" max="12560" width="10.5" style="84" customWidth="1"/>
    <col min="12561" max="12799" width="8" style="84" customWidth="1"/>
    <col min="12800" max="12800" width="6.875" style="84"/>
    <col min="12801" max="12801" width="3.25" style="84" customWidth="1"/>
    <col min="12802" max="12802" width="3.125" style="84" customWidth="1"/>
    <col min="12803" max="12803" width="3.25" style="84" customWidth="1"/>
    <col min="12804" max="12804" width="8.625" style="84" customWidth="1"/>
    <col min="12805" max="12805" width="17.75" style="84" customWidth="1"/>
    <col min="12806" max="12812" width="10.5" style="84" customWidth="1"/>
    <col min="12813" max="12813" width="10" style="84" customWidth="1"/>
    <col min="12814" max="12814" width="10.5" style="84" customWidth="1"/>
    <col min="12815" max="12815" width="13.125" style="84" customWidth="1"/>
    <col min="12816" max="12816" width="10.5" style="84" customWidth="1"/>
    <col min="12817" max="13055" width="8" style="84" customWidth="1"/>
    <col min="13056" max="13056" width="6.875" style="84"/>
    <col min="13057" max="13057" width="3.25" style="84" customWidth="1"/>
    <col min="13058" max="13058" width="3.125" style="84" customWidth="1"/>
    <col min="13059" max="13059" width="3.25" style="84" customWidth="1"/>
    <col min="13060" max="13060" width="8.625" style="84" customWidth="1"/>
    <col min="13061" max="13061" width="17.75" style="84" customWidth="1"/>
    <col min="13062" max="13068" width="10.5" style="84" customWidth="1"/>
    <col min="13069" max="13069" width="10" style="84" customWidth="1"/>
    <col min="13070" max="13070" width="10.5" style="84" customWidth="1"/>
    <col min="13071" max="13071" width="13.125" style="84" customWidth="1"/>
    <col min="13072" max="13072" width="10.5" style="84" customWidth="1"/>
    <col min="13073" max="13311" width="8" style="84" customWidth="1"/>
    <col min="13312" max="13312" width="6.875" style="84"/>
    <col min="13313" max="13313" width="3.25" style="84" customWidth="1"/>
    <col min="13314" max="13314" width="3.125" style="84" customWidth="1"/>
    <col min="13315" max="13315" width="3.25" style="84" customWidth="1"/>
    <col min="13316" max="13316" width="8.625" style="84" customWidth="1"/>
    <col min="13317" max="13317" width="17.75" style="84" customWidth="1"/>
    <col min="13318" max="13324" width="10.5" style="84" customWidth="1"/>
    <col min="13325" max="13325" width="10" style="84" customWidth="1"/>
    <col min="13326" max="13326" width="10.5" style="84" customWidth="1"/>
    <col min="13327" max="13327" width="13.125" style="84" customWidth="1"/>
    <col min="13328" max="13328" width="10.5" style="84" customWidth="1"/>
    <col min="13329" max="13567" width="8" style="84" customWidth="1"/>
    <col min="13568" max="13568" width="6.875" style="84"/>
    <col min="13569" max="13569" width="3.25" style="84" customWidth="1"/>
    <col min="13570" max="13570" width="3.125" style="84" customWidth="1"/>
    <col min="13571" max="13571" width="3.25" style="84" customWidth="1"/>
    <col min="13572" max="13572" width="8.625" style="84" customWidth="1"/>
    <col min="13573" max="13573" width="17.75" style="84" customWidth="1"/>
    <col min="13574" max="13580" width="10.5" style="84" customWidth="1"/>
    <col min="13581" max="13581" width="10" style="84" customWidth="1"/>
    <col min="13582" max="13582" width="10.5" style="84" customWidth="1"/>
    <col min="13583" max="13583" width="13.125" style="84" customWidth="1"/>
    <col min="13584" max="13584" width="10.5" style="84" customWidth="1"/>
    <col min="13585" max="13823" width="8" style="84" customWidth="1"/>
    <col min="13824" max="13824" width="6.875" style="84"/>
    <col min="13825" max="13825" width="3.25" style="84" customWidth="1"/>
    <col min="13826" max="13826" width="3.125" style="84" customWidth="1"/>
    <col min="13827" max="13827" width="3.25" style="84" customWidth="1"/>
    <col min="13828" max="13828" width="8.625" style="84" customWidth="1"/>
    <col min="13829" max="13829" width="17.75" style="84" customWidth="1"/>
    <col min="13830" max="13836" width="10.5" style="84" customWidth="1"/>
    <col min="13837" max="13837" width="10" style="84" customWidth="1"/>
    <col min="13838" max="13838" width="10.5" style="84" customWidth="1"/>
    <col min="13839" max="13839" width="13.125" style="84" customWidth="1"/>
    <col min="13840" max="13840" width="10.5" style="84" customWidth="1"/>
    <col min="13841" max="14079" width="8" style="84" customWidth="1"/>
    <col min="14080" max="14080" width="6.875" style="84"/>
    <col min="14081" max="14081" width="3.25" style="84" customWidth="1"/>
    <col min="14082" max="14082" width="3.125" style="84" customWidth="1"/>
    <col min="14083" max="14083" width="3.25" style="84" customWidth="1"/>
    <col min="14084" max="14084" width="8.625" style="84" customWidth="1"/>
    <col min="14085" max="14085" width="17.75" style="84" customWidth="1"/>
    <col min="14086" max="14092" width="10.5" style="84" customWidth="1"/>
    <col min="14093" max="14093" width="10" style="84" customWidth="1"/>
    <col min="14094" max="14094" width="10.5" style="84" customWidth="1"/>
    <col min="14095" max="14095" width="13.125" style="84" customWidth="1"/>
    <col min="14096" max="14096" width="10.5" style="84" customWidth="1"/>
    <col min="14097" max="14335" width="8" style="84" customWidth="1"/>
    <col min="14336" max="14336" width="6.875" style="84"/>
    <col min="14337" max="14337" width="3.25" style="84" customWidth="1"/>
    <col min="14338" max="14338" width="3.125" style="84" customWidth="1"/>
    <col min="14339" max="14339" width="3.25" style="84" customWidth="1"/>
    <col min="14340" max="14340" width="8.625" style="84" customWidth="1"/>
    <col min="14341" max="14341" width="17.75" style="84" customWidth="1"/>
    <col min="14342" max="14348" width="10.5" style="84" customWidth="1"/>
    <col min="14349" max="14349" width="10" style="84" customWidth="1"/>
    <col min="14350" max="14350" width="10.5" style="84" customWidth="1"/>
    <col min="14351" max="14351" width="13.125" style="84" customWidth="1"/>
    <col min="14352" max="14352" width="10.5" style="84" customWidth="1"/>
    <col min="14353" max="14591" width="8" style="84" customWidth="1"/>
    <col min="14592" max="14592" width="6.875" style="84"/>
    <col min="14593" max="14593" width="3.25" style="84" customWidth="1"/>
    <col min="14594" max="14594" width="3.125" style="84" customWidth="1"/>
    <col min="14595" max="14595" width="3.25" style="84" customWidth="1"/>
    <col min="14596" max="14596" width="8.625" style="84" customWidth="1"/>
    <col min="14597" max="14597" width="17.75" style="84" customWidth="1"/>
    <col min="14598" max="14604" width="10.5" style="84" customWidth="1"/>
    <col min="14605" max="14605" width="10" style="84" customWidth="1"/>
    <col min="14606" max="14606" width="10.5" style="84" customWidth="1"/>
    <col min="14607" max="14607" width="13.125" style="84" customWidth="1"/>
    <col min="14608" max="14608" width="10.5" style="84" customWidth="1"/>
    <col min="14609" max="14847" width="8" style="84" customWidth="1"/>
    <col min="14848" max="14848" width="6.875" style="84"/>
    <col min="14849" max="14849" width="3.25" style="84" customWidth="1"/>
    <col min="14850" max="14850" width="3.125" style="84" customWidth="1"/>
    <col min="14851" max="14851" width="3.25" style="84" customWidth="1"/>
    <col min="14852" max="14852" width="8.625" style="84" customWidth="1"/>
    <col min="14853" max="14853" width="17.75" style="84" customWidth="1"/>
    <col min="14854" max="14860" width="10.5" style="84" customWidth="1"/>
    <col min="14861" max="14861" width="10" style="84" customWidth="1"/>
    <col min="14862" max="14862" width="10.5" style="84" customWidth="1"/>
    <col min="14863" max="14863" width="13.125" style="84" customWidth="1"/>
    <col min="14864" max="14864" width="10.5" style="84" customWidth="1"/>
    <col min="14865" max="15103" width="8" style="84" customWidth="1"/>
    <col min="15104" max="15104" width="6.875" style="84"/>
    <col min="15105" max="15105" width="3.25" style="84" customWidth="1"/>
    <col min="15106" max="15106" width="3.125" style="84" customWidth="1"/>
    <col min="15107" max="15107" width="3.25" style="84" customWidth="1"/>
    <col min="15108" max="15108" width="8.625" style="84" customWidth="1"/>
    <col min="15109" max="15109" width="17.75" style="84" customWidth="1"/>
    <col min="15110" max="15116" width="10.5" style="84" customWidth="1"/>
    <col min="15117" max="15117" width="10" style="84" customWidth="1"/>
    <col min="15118" max="15118" width="10.5" style="84" customWidth="1"/>
    <col min="15119" max="15119" width="13.125" style="84" customWidth="1"/>
    <col min="15120" max="15120" width="10.5" style="84" customWidth="1"/>
    <col min="15121" max="15359" width="8" style="84" customWidth="1"/>
    <col min="15360" max="15360" width="6.875" style="84"/>
    <col min="15361" max="15361" width="3.25" style="84" customWidth="1"/>
    <col min="15362" max="15362" width="3.125" style="84" customWidth="1"/>
    <col min="15363" max="15363" width="3.25" style="84" customWidth="1"/>
    <col min="15364" max="15364" width="8.625" style="84" customWidth="1"/>
    <col min="15365" max="15365" width="17.75" style="84" customWidth="1"/>
    <col min="15366" max="15372" width="10.5" style="84" customWidth="1"/>
    <col min="15373" max="15373" width="10" style="84" customWidth="1"/>
    <col min="15374" max="15374" width="10.5" style="84" customWidth="1"/>
    <col min="15375" max="15375" width="13.125" style="84" customWidth="1"/>
    <col min="15376" max="15376" width="10.5" style="84" customWidth="1"/>
    <col min="15377" max="15615" width="8" style="84" customWidth="1"/>
    <col min="15616" max="15616" width="6.875" style="84"/>
    <col min="15617" max="15617" width="3.25" style="84" customWidth="1"/>
    <col min="15618" max="15618" width="3.125" style="84" customWidth="1"/>
    <col min="15619" max="15619" width="3.25" style="84" customWidth="1"/>
    <col min="15620" max="15620" width="8.625" style="84" customWidth="1"/>
    <col min="15621" max="15621" width="17.75" style="84" customWidth="1"/>
    <col min="15622" max="15628" width="10.5" style="84" customWidth="1"/>
    <col min="15629" max="15629" width="10" style="84" customWidth="1"/>
    <col min="15630" max="15630" width="10.5" style="84" customWidth="1"/>
    <col min="15631" max="15631" width="13.125" style="84" customWidth="1"/>
    <col min="15632" max="15632" width="10.5" style="84" customWidth="1"/>
    <col min="15633" max="15871" width="8" style="84" customWidth="1"/>
    <col min="15872" max="15872" width="6.875" style="84"/>
    <col min="15873" max="15873" width="3.25" style="84" customWidth="1"/>
    <col min="15874" max="15874" width="3.125" style="84" customWidth="1"/>
    <col min="15875" max="15875" width="3.25" style="84" customWidth="1"/>
    <col min="15876" max="15876" width="8.625" style="84" customWidth="1"/>
    <col min="15877" max="15877" width="17.75" style="84" customWidth="1"/>
    <col min="15878" max="15884" width="10.5" style="84" customWidth="1"/>
    <col min="15885" max="15885" width="10" style="84" customWidth="1"/>
    <col min="15886" max="15886" width="10.5" style="84" customWidth="1"/>
    <col min="15887" max="15887" width="13.125" style="84" customWidth="1"/>
    <col min="15888" max="15888" width="10.5" style="84" customWidth="1"/>
    <col min="15889" max="16127" width="8" style="84" customWidth="1"/>
    <col min="16128" max="16128" width="6.875" style="84"/>
    <col min="16129" max="16129" width="3.25" style="84" customWidth="1"/>
    <col min="16130" max="16130" width="3.125" style="84" customWidth="1"/>
    <col min="16131" max="16131" width="3.25" style="84" customWidth="1"/>
    <col min="16132" max="16132" width="8.625" style="84" customWidth="1"/>
    <col min="16133" max="16133" width="17.75" style="84" customWidth="1"/>
    <col min="16134" max="16140" width="10.5" style="84" customWidth="1"/>
    <col min="16141" max="16141" width="10" style="84" customWidth="1"/>
    <col min="16142" max="16142" width="10.5" style="84" customWidth="1"/>
    <col min="16143" max="16143" width="13.125" style="84" customWidth="1"/>
    <col min="16144" max="16144" width="10.5" style="84" customWidth="1"/>
    <col min="16145" max="16383" width="8" style="84" customWidth="1"/>
    <col min="16384" max="16384" width="6.875" style="84"/>
  </cols>
  <sheetData>
    <row r="1" spans="1:19" ht="20.100000000000001" customHeight="1">
      <c r="A1" s="25" t="s">
        <v>2527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101"/>
      <c r="P1" s="102"/>
    </row>
    <row r="2" spans="1:19" ht="39.75" customHeight="1">
      <c r="A2" s="304" t="s">
        <v>1523</v>
      </c>
      <c r="B2" s="304"/>
      <c r="C2" s="304"/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  <c r="P2" s="304"/>
    </row>
    <row r="3" spans="1:19" ht="21" customHeight="1">
      <c r="A3" s="85"/>
      <c r="B3" s="85"/>
      <c r="C3" s="86"/>
      <c r="D3" s="86"/>
      <c r="F3" s="87"/>
      <c r="G3" s="87"/>
      <c r="H3" s="87"/>
      <c r="I3" s="87"/>
      <c r="J3" s="85"/>
      <c r="K3" s="85"/>
      <c r="L3" s="85"/>
      <c r="M3" s="85"/>
      <c r="N3" s="85"/>
      <c r="O3" s="85"/>
      <c r="P3" s="103" t="s">
        <v>1524</v>
      </c>
      <c r="S3" s="104"/>
    </row>
    <row r="4" spans="1:19" ht="24" customHeight="1">
      <c r="A4" s="305" t="s">
        <v>242</v>
      </c>
      <c r="B4" s="305"/>
      <c r="C4" s="305"/>
      <c r="D4" s="305" t="s">
        <v>1525</v>
      </c>
      <c r="E4" s="309" t="s">
        <v>2528</v>
      </c>
      <c r="F4" s="310" t="s">
        <v>2529</v>
      </c>
      <c r="G4" s="309" t="s">
        <v>2530</v>
      </c>
      <c r="H4" s="309" t="s">
        <v>2467</v>
      </c>
      <c r="I4" s="309" t="s">
        <v>2531</v>
      </c>
      <c r="J4" s="315" t="s">
        <v>2532</v>
      </c>
      <c r="K4" s="315" t="s">
        <v>2533</v>
      </c>
      <c r="L4" s="315" t="s">
        <v>2534</v>
      </c>
      <c r="M4" s="315" t="s">
        <v>2535</v>
      </c>
      <c r="N4" s="311" t="s">
        <v>2536</v>
      </c>
      <c r="O4" s="311" t="s">
        <v>2537</v>
      </c>
      <c r="P4" s="311" t="s">
        <v>2538</v>
      </c>
    </row>
    <row r="5" spans="1:19" ht="43.5" customHeight="1">
      <c r="A5" s="90" t="s">
        <v>1535</v>
      </c>
      <c r="B5" s="90" t="s">
        <v>1536</v>
      </c>
      <c r="C5" s="90" t="s">
        <v>1537</v>
      </c>
      <c r="D5" s="305"/>
      <c r="E5" s="309"/>
      <c r="F5" s="310"/>
      <c r="G5" s="309"/>
      <c r="H5" s="309"/>
      <c r="I5" s="309"/>
      <c r="J5" s="315"/>
      <c r="K5" s="315"/>
      <c r="L5" s="315"/>
      <c r="M5" s="315"/>
      <c r="N5" s="311"/>
      <c r="O5" s="311"/>
      <c r="P5" s="311"/>
    </row>
    <row r="6" spans="1:19" ht="20.100000000000001" customHeight="1">
      <c r="A6" s="91" t="s">
        <v>1548</v>
      </c>
      <c r="B6" s="91" t="s">
        <v>1548</v>
      </c>
      <c r="C6" s="91" t="s">
        <v>1548</v>
      </c>
      <c r="D6" s="91" t="s">
        <v>1548</v>
      </c>
      <c r="E6" s="91" t="s">
        <v>1548</v>
      </c>
      <c r="F6" s="91">
        <v>1</v>
      </c>
      <c r="G6" s="91">
        <f t="shared" ref="G6:P6" si="0">F6+1</f>
        <v>2</v>
      </c>
      <c r="H6" s="91">
        <f t="shared" si="0"/>
        <v>3</v>
      </c>
      <c r="I6" s="91">
        <f t="shared" si="0"/>
        <v>4</v>
      </c>
      <c r="J6" s="91">
        <f t="shared" si="0"/>
        <v>5</v>
      </c>
      <c r="K6" s="91">
        <f t="shared" si="0"/>
        <v>6</v>
      </c>
      <c r="L6" s="91">
        <f t="shared" si="0"/>
        <v>7</v>
      </c>
      <c r="M6" s="91">
        <f t="shared" si="0"/>
        <v>8</v>
      </c>
      <c r="N6" s="91">
        <f t="shared" si="0"/>
        <v>9</v>
      </c>
      <c r="O6" s="91">
        <f t="shared" si="0"/>
        <v>10</v>
      </c>
      <c r="P6" s="91">
        <f t="shared" si="0"/>
        <v>11</v>
      </c>
    </row>
    <row r="7" spans="1:19" ht="20.100000000000001" customHeight="1">
      <c r="A7" s="98"/>
      <c r="B7" s="98"/>
      <c r="C7" s="98"/>
      <c r="D7" s="98"/>
      <c r="E7" s="99" t="s">
        <v>31</v>
      </c>
      <c r="F7" s="100">
        <f>809710979+1544470000</f>
        <v>2354180979</v>
      </c>
      <c r="G7" s="100">
        <v>37172986</v>
      </c>
      <c r="H7" s="100">
        <f>169163783+3160000</f>
        <v>172323783</v>
      </c>
      <c r="I7" s="100">
        <f>81878850+667460000</f>
        <v>749338850</v>
      </c>
      <c r="J7" s="100">
        <v>0</v>
      </c>
      <c r="K7" s="100">
        <v>0</v>
      </c>
      <c r="L7" s="100">
        <f>257511160+861490000</f>
        <v>1119001160</v>
      </c>
      <c r="M7" s="100">
        <v>0</v>
      </c>
      <c r="N7" s="100">
        <v>20000</v>
      </c>
      <c r="O7" s="100">
        <v>30000000</v>
      </c>
      <c r="P7" s="100">
        <f>233964200+12360000</f>
        <v>246324200</v>
      </c>
    </row>
    <row r="8" spans="1:19" ht="20.100000000000001" customHeight="1">
      <c r="A8" s="98" t="s">
        <v>1549</v>
      </c>
      <c r="B8" s="98"/>
      <c r="C8" s="98"/>
      <c r="D8" s="98"/>
      <c r="E8" s="99" t="s">
        <v>249</v>
      </c>
      <c r="F8" s="100">
        <f>125331010+1250000</f>
        <v>126581010</v>
      </c>
      <c r="G8" s="100">
        <v>3166360</v>
      </c>
      <c r="H8" s="100">
        <f>50168800+30000+640000+580000</f>
        <v>51418800</v>
      </c>
      <c r="I8" s="100">
        <v>1227250</v>
      </c>
      <c r="J8" s="100">
        <v>0</v>
      </c>
      <c r="K8" s="100">
        <v>0</v>
      </c>
      <c r="L8" s="100">
        <v>2218600</v>
      </c>
      <c r="M8" s="100">
        <v>0</v>
      </c>
      <c r="N8" s="100">
        <v>0</v>
      </c>
      <c r="O8" s="100">
        <v>0</v>
      </c>
      <c r="P8" s="100">
        <v>68550000</v>
      </c>
    </row>
    <row r="9" spans="1:19" ht="20.100000000000001" customHeight="1">
      <c r="A9" s="98"/>
      <c r="B9" s="98" t="s">
        <v>1550</v>
      </c>
      <c r="C9" s="98"/>
      <c r="D9" s="98"/>
      <c r="E9" s="99" t="s">
        <v>250</v>
      </c>
      <c r="F9" s="100">
        <v>5600000</v>
      </c>
      <c r="G9" s="100">
        <v>0</v>
      </c>
      <c r="H9" s="100">
        <v>3340800</v>
      </c>
      <c r="I9" s="100">
        <v>0</v>
      </c>
      <c r="J9" s="100">
        <v>0</v>
      </c>
      <c r="K9" s="100">
        <v>0</v>
      </c>
      <c r="L9" s="100">
        <v>259200</v>
      </c>
      <c r="M9" s="100">
        <v>0</v>
      </c>
      <c r="N9" s="100">
        <v>0</v>
      </c>
      <c r="O9" s="100">
        <v>0</v>
      </c>
      <c r="P9" s="100">
        <v>2000000</v>
      </c>
    </row>
    <row r="10" spans="1:19" ht="20.100000000000001" customHeight="1">
      <c r="A10" s="98"/>
      <c r="B10" s="98"/>
      <c r="C10" s="98" t="s">
        <v>1552</v>
      </c>
      <c r="D10" s="98"/>
      <c r="E10" s="99" t="s">
        <v>253</v>
      </c>
      <c r="F10" s="100">
        <v>3000000</v>
      </c>
      <c r="G10" s="100">
        <v>0</v>
      </c>
      <c r="H10" s="100">
        <v>2950000</v>
      </c>
      <c r="I10" s="100">
        <v>0</v>
      </c>
      <c r="J10" s="100">
        <v>0</v>
      </c>
      <c r="K10" s="100">
        <v>0</v>
      </c>
      <c r="L10" s="100">
        <v>50000</v>
      </c>
      <c r="M10" s="100">
        <v>0</v>
      </c>
      <c r="N10" s="100">
        <v>0</v>
      </c>
      <c r="O10" s="100">
        <v>0</v>
      </c>
      <c r="P10" s="100">
        <v>0</v>
      </c>
    </row>
    <row r="11" spans="1:19" ht="20.100000000000001" customHeight="1">
      <c r="A11" s="98"/>
      <c r="B11" s="98"/>
      <c r="C11" s="98" t="s">
        <v>1557</v>
      </c>
      <c r="D11" s="98"/>
      <c r="E11" s="99" t="s">
        <v>254</v>
      </c>
      <c r="F11" s="100">
        <v>72000</v>
      </c>
      <c r="G11" s="100">
        <v>0</v>
      </c>
      <c r="H11" s="100">
        <v>72000</v>
      </c>
      <c r="I11" s="100">
        <v>0</v>
      </c>
      <c r="J11" s="100">
        <v>0</v>
      </c>
      <c r="K11" s="100">
        <v>0</v>
      </c>
      <c r="L11" s="100">
        <v>0</v>
      </c>
      <c r="M11" s="100">
        <v>0</v>
      </c>
      <c r="N11" s="100">
        <v>0</v>
      </c>
      <c r="O11" s="100">
        <v>0</v>
      </c>
      <c r="P11" s="100">
        <v>0</v>
      </c>
    </row>
    <row r="12" spans="1:19" ht="20.100000000000001" customHeight="1">
      <c r="A12" s="98"/>
      <c r="B12" s="98"/>
      <c r="C12" s="98" t="s">
        <v>1558</v>
      </c>
      <c r="D12" s="98"/>
      <c r="E12" s="99" t="s">
        <v>255</v>
      </c>
      <c r="F12" s="100">
        <v>22400</v>
      </c>
      <c r="G12" s="100">
        <v>0</v>
      </c>
      <c r="H12" s="100">
        <v>22400</v>
      </c>
      <c r="I12" s="100">
        <v>0</v>
      </c>
      <c r="J12" s="100">
        <v>0</v>
      </c>
      <c r="K12" s="100">
        <v>0</v>
      </c>
      <c r="L12" s="100">
        <v>0</v>
      </c>
      <c r="M12" s="100">
        <v>0</v>
      </c>
      <c r="N12" s="100">
        <v>0</v>
      </c>
      <c r="O12" s="100">
        <v>0</v>
      </c>
      <c r="P12" s="100">
        <v>0</v>
      </c>
    </row>
    <row r="13" spans="1:19" ht="20.100000000000001" customHeight="1">
      <c r="A13" s="98"/>
      <c r="B13" s="98"/>
      <c r="C13" s="98" t="s">
        <v>1554</v>
      </c>
      <c r="D13" s="98"/>
      <c r="E13" s="99" t="s">
        <v>256</v>
      </c>
      <c r="F13" s="100">
        <v>200400</v>
      </c>
      <c r="G13" s="100">
        <v>0</v>
      </c>
      <c r="H13" s="100">
        <v>200400</v>
      </c>
      <c r="I13" s="100">
        <v>0</v>
      </c>
      <c r="J13" s="100">
        <v>0</v>
      </c>
      <c r="K13" s="100">
        <v>0</v>
      </c>
      <c r="L13" s="100">
        <v>0</v>
      </c>
      <c r="M13" s="100">
        <v>0</v>
      </c>
      <c r="N13" s="100">
        <v>0</v>
      </c>
      <c r="O13" s="100">
        <v>0</v>
      </c>
      <c r="P13" s="100">
        <v>0</v>
      </c>
    </row>
    <row r="14" spans="1:19" ht="20.100000000000001" customHeight="1">
      <c r="A14" s="98"/>
      <c r="B14" s="98"/>
      <c r="C14" s="98" t="s">
        <v>1555</v>
      </c>
      <c r="D14" s="98"/>
      <c r="E14" s="99" t="s">
        <v>258</v>
      </c>
      <c r="F14" s="100">
        <v>2091000</v>
      </c>
      <c r="G14" s="100">
        <v>0</v>
      </c>
      <c r="H14" s="100">
        <v>91000</v>
      </c>
      <c r="I14" s="100">
        <v>0</v>
      </c>
      <c r="J14" s="100">
        <v>0</v>
      </c>
      <c r="K14" s="100">
        <v>0</v>
      </c>
      <c r="L14" s="100">
        <v>0</v>
      </c>
      <c r="M14" s="100">
        <v>0</v>
      </c>
      <c r="N14" s="100">
        <v>0</v>
      </c>
      <c r="O14" s="100">
        <v>0</v>
      </c>
      <c r="P14" s="100">
        <v>2000000</v>
      </c>
    </row>
    <row r="15" spans="1:19" ht="20.100000000000001" customHeight="1">
      <c r="A15" s="98"/>
      <c r="B15" s="98"/>
      <c r="C15" s="98" t="s">
        <v>1585</v>
      </c>
      <c r="D15" s="98"/>
      <c r="E15" s="99" t="s">
        <v>259</v>
      </c>
      <c r="F15" s="100">
        <v>5000</v>
      </c>
      <c r="G15" s="100">
        <v>0</v>
      </c>
      <c r="H15" s="100">
        <v>5000</v>
      </c>
      <c r="I15" s="100">
        <v>0</v>
      </c>
      <c r="J15" s="100">
        <v>0</v>
      </c>
      <c r="K15" s="100">
        <v>0</v>
      </c>
      <c r="L15" s="100">
        <v>0</v>
      </c>
      <c r="M15" s="100">
        <v>0</v>
      </c>
      <c r="N15" s="100">
        <v>0</v>
      </c>
      <c r="O15" s="100">
        <v>0</v>
      </c>
      <c r="P15" s="100">
        <v>0</v>
      </c>
    </row>
    <row r="16" spans="1:19" ht="20.100000000000001" customHeight="1">
      <c r="A16" s="98"/>
      <c r="B16" s="98"/>
      <c r="C16" s="98" t="s">
        <v>1572</v>
      </c>
      <c r="D16" s="98"/>
      <c r="E16" s="99" t="s">
        <v>261</v>
      </c>
      <c r="F16" s="100">
        <v>209200</v>
      </c>
      <c r="G16" s="100">
        <v>0</v>
      </c>
      <c r="H16" s="100">
        <v>0</v>
      </c>
      <c r="I16" s="100">
        <v>0</v>
      </c>
      <c r="J16" s="100">
        <v>0</v>
      </c>
      <c r="K16" s="100">
        <v>0</v>
      </c>
      <c r="L16" s="100">
        <v>209200</v>
      </c>
      <c r="M16" s="100">
        <v>0</v>
      </c>
      <c r="N16" s="100">
        <v>0</v>
      </c>
      <c r="O16" s="100">
        <v>0</v>
      </c>
      <c r="P16" s="100">
        <v>0</v>
      </c>
    </row>
    <row r="17" spans="1:16" ht="20.100000000000001" customHeight="1">
      <c r="A17" s="98"/>
      <c r="B17" s="98" t="s">
        <v>1551</v>
      </c>
      <c r="C17" s="98"/>
      <c r="D17" s="98"/>
      <c r="E17" s="99" t="s">
        <v>262</v>
      </c>
      <c r="F17" s="100">
        <v>600000</v>
      </c>
      <c r="G17" s="100">
        <v>0</v>
      </c>
      <c r="H17" s="100">
        <v>577600</v>
      </c>
      <c r="I17" s="100">
        <v>0</v>
      </c>
      <c r="J17" s="100">
        <v>0</v>
      </c>
      <c r="K17" s="100">
        <v>0</v>
      </c>
      <c r="L17" s="100">
        <v>22400</v>
      </c>
      <c r="M17" s="100">
        <v>0</v>
      </c>
      <c r="N17" s="100">
        <v>0</v>
      </c>
      <c r="O17" s="100">
        <v>0</v>
      </c>
      <c r="P17" s="100">
        <v>0</v>
      </c>
    </row>
    <row r="18" spans="1:16" ht="20.100000000000001" customHeight="1">
      <c r="A18" s="98"/>
      <c r="B18" s="98"/>
      <c r="C18" s="98" t="s">
        <v>1550</v>
      </c>
      <c r="D18" s="98"/>
      <c r="E18" s="99" t="s">
        <v>251</v>
      </c>
      <c r="F18" s="100">
        <v>76000</v>
      </c>
      <c r="G18" s="100">
        <v>0</v>
      </c>
      <c r="H18" s="100">
        <v>53600</v>
      </c>
      <c r="I18" s="100">
        <v>0</v>
      </c>
      <c r="J18" s="100">
        <v>0</v>
      </c>
      <c r="K18" s="100">
        <v>0</v>
      </c>
      <c r="L18" s="100">
        <v>22400</v>
      </c>
      <c r="M18" s="100">
        <v>0</v>
      </c>
      <c r="N18" s="100">
        <v>0</v>
      </c>
      <c r="O18" s="100">
        <v>0</v>
      </c>
      <c r="P18" s="100">
        <v>0</v>
      </c>
    </row>
    <row r="19" spans="1:16" ht="20.100000000000001" customHeight="1">
      <c r="A19" s="98"/>
      <c r="B19" s="98"/>
      <c r="C19" s="98" t="s">
        <v>1551</v>
      </c>
      <c r="D19" s="98"/>
      <c r="E19" s="99" t="s">
        <v>252</v>
      </c>
      <c r="F19" s="100">
        <v>10000</v>
      </c>
      <c r="G19" s="100">
        <v>0</v>
      </c>
      <c r="H19" s="100">
        <v>10000</v>
      </c>
      <c r="I19" s="100">
        <v>0</v>
      </c>
      <c r="J19" s="100">
        <v>0</v>
      </c>
      <c r="K19" s="100">
        <v>0</v>
      </c>
      <c r="L19" s="100">
        <v>0</v>
      </c>
      <c r="M19" s="100">
        <v>0</v>
      </c>
      <c r="N19" s="100">
        <v>0</v>
      </c>
      <c r="O19" s="100">
        <v>0</v>
      </c>
      <c r="P19" s="100">
        <v>0</v>
      </c>
    </row>
    <row r="20" spans="1:16" ht="20.100000000000001" customHeight="1">
      <c r="A20" s="98"/>
      <c r="B20" s="98"/>
      <c r="C20" s="98" t="s">
        <v>1557</v>
      </c>
      <c r="D20" s="98"/>
      <c r="E20" s="99" t="s">
        <v>263</v>
      </c>
      <c r="F20" s="100">
        <v>40000</v>
      </c>
      <c r="G20" s="100">
        <v>0</v>
      </c>
      <c r="H20" s="100">
        <v>40000</v>
      </c>
      <c r="I20" s="100">
        <v>0</v>
      </c>
      <c r="J20" s="100">
        <v>0</v>
      </c>
      <c r="K20" s="100">
        <v>0</v>
      </c>
      <c r="L20" s="100">
        <v>0</v>
      </c>
      <c r="M20" s="100">
        <v>0</v>
      </c>
      <c r="N20" s="100">
        <v>0</v>
      </c>
      <c r="O20" s="100">
        <v>0</v>
      </c>
      <c r="P20" s="100">
        <v>0</v>
      </c>
    </row>
    <row r="21" spans="1:16" ht="20.100000000000001" customHeight="1">
      <c r="A21" s="98"/>
      <c r="B21" s="98"/>
      <c r="C21" s="98" t="s">
        <v>1554</v>
      </c>
      <c r="D21" s="98"/>
      <c r="E21" s="99" t="s">
        <v>265</v>
      </c>
      <c r="F21" s="100">
        <v>464000</v>
      </c>
      <c r="G21" s="100">
        <v>0</v>
      </c>
      <c r="H21" s="100">
        <v>464000</v>
      </c>
      <c r="I21" s="100">
        <v>0</v>
      </c>
      <c r="J21" s="100">
        <v>0</v>
      </c>
      <c r="K21" s="100">
        <v>0</v>
      </c>
      <c r="L21" s="100">
        <v>0</v>
      </c>
      <c r="M21" s="100">
        <v>0</v>
      </c>
      <c r="N21" s="100">
        <v>0</v>
      </c>
      <c r="O21" s="100">
        <v>0</v>
      </c>
      <c r="P21" s="100">
        <v>0</v>
      </c>
    </row>
    <row r="22" spans="1:16" ht="20.100000000000001" customHeight="1">
      <c r="A22" s="98"/>
      <c r="B22" s="98"/>
      <c r="C22" s="98" t="s">
        <v>1572</v>
      </c>
      <c r="D22" s="98"/>
      <c r="E22" s="99" t="s">
        <v>266</v>
      </c>
      <c r="F22" s="100">
        <v>10000</v>
      </c>
      <c r="G22" s="100">
        <v>0</v>
      </c>
      <c r="H22" s="100">
        <v>10000</v>
      </c>
      <c r="I22" s="100">
        <v>0</v>
      </c>
      <c r="J22" s="100">
        <v>0</v>
      </c>
      <c r="K22" s="100">
        <v>0</v>
      </c>
      <c r="L22" s="100">
        <v>0</v>
      </c>
      <c r="M22" s="100">
        <v>0</v>
      </c>
      <c r="N22" s="100">
        <v>0</v>
      </c>
      <c r="O22" s="100">
        <v>0</v>
      </c>
      <c r="P22" s="100">
        <v>0</v>
      </c>
    </row>
    <row r="23" spans="1:16" ht="20.100000000000001" customHeight="1">
      <c r="A23" s="98"/>
      <c r="B23" s="98" t="s">
        <v>1552</v>
      </c>
      <c r="C23" s="98"/>
      <c r="D23" s="98"/>
      <c r="E23" s="99" t="s">
        <v>1553</v>
      </c>
      <c r="F23" s="100">
        <v>2860000</v>
      </c>
      <c r="G23" s="100">
        <v>0</v>
      </c>
      <c r="H23" s="100">
        <v>2815000</v>
      </c>
      <c r="I23" s="100">
        <v>0</v>
      </c>
      <c r="J23" s="100">
        <v>0</v>
      </c>
      <c r="K23" s="100">
        <v>0</v>
      </c>
      <c r="L23" s="100">
        <v>45000</v>
      </c>
      <c r="M23" s="100">
        <v>0</v>
      </c>
      <c r="N23" s="100">
        <v>0</v>
      </c>
      <c r="O23" s="100">
        <v>0</v>
      </c>
      <c r="P23" s="100">
        <v>0</v>
      </c>
    </row>
    <row r="24" spans="1:16" ht="20.100000000000001" customHeight="1">
      <c r="A24" s="98"/>
      <c r="B24" s="98"/>
      <c r="C24" s="98" t="s">
        <v>1550</v>
      </c>
      <c r="D24" s="98"/>
      <c r="E24" s="99" t="s">
        <v>251</v>
      </c>
      <c r="F24" s="100">
        <v>72400</v>
      </c>
      <c r="G24" s="100">
        <v>0</v>
      </c>
      <c r="H24" s="100">
        <v>72400</v>
      </c>
      <c r="I24" s="100">
        <v>0</v>
      </c>
      <c r="J24" s="100">
        <v>0</v>
      </c>
      <c r="K24" s="100">
        <v>0</v>
      </c>
      <c r="L24" s="100">
        <v>0</v>
      </c>
      <c r="M24" s="100">
        <v>0</v>
      </c>
      <c r="N24" s="100">
        <v>0</v>
      </c>
      <c r="O24" s="100">
        <v>0</v>
      </c>
      <c r="P24" s="100">
        <v>0</v>
      </c>
    </row>
    <row r="25" spans="1:16" ht="20.100000000000001" customHeight="1">
      <c r="A25" s="98"/>
      <c r="B25" s="98"/>
      <c r="C25" s="98" t="s">
        <v>1551</v>
      </c>
      <c r="D25" s="98"/>
      <c r="E25" s="99" t="s">
        <v>252</v>
      </c>
      <c r="F25" s="100">
        <v>797600</v>
      </c>
      <c r="G25" s="100">
        <v>0</v>
      </c>
      <c r="H25" s="100">
        <v>752600</v>
      </c>
      <c r="I25" s="100">
        <v>0</v>
      </c>
      <c r="J25" s="100">
        <v>0</v>
      </c>
      <c r="K25" s="100">
        <v>0</v>
      </c>
      <c r="L25" s="100">
        <v>45000</v>
      </c>
      <c r="M25" s="100">
        <v>0</v>
      </c>
      <c r="N25" s="100">
        <v>0</v>
      </c>
      <c r="O25" s="100">
        <v>0</v>
      </c>
      <c r="P25" s="100">
        <v>0</v>
      </c>
    </row>
    <row r="26" spans="1:16" ht="20.100000000000001" customHeight="1">
      <c r="A26" s="98"/>
      <c r="B26" s="98"/>
      <c r="C26" s="98" t="s">
        <v>1552</v>
      </c>
      <c r="D26" s="98"/>
      <c r="E26" s="99" t="s">
        <v>253</v>
      </c>
      <c r="F26" s="100">
        <v>950000</v>
      </c>
      <c r="G26" s="100">
        <v>0</v>
      </c>
      <c r="H26" s="100">
        <v>950000</v>
      </c>
      <c r="I26" s="100">
        <v>0</v>
      </c>
      <c r="J26" s="100">
        <v>0</v>
      </c>
      <c r="K26" s="100">
        <v>0</v>
      </c>
      <c r="L26" s="100">
        <v>0</v>
      </c>
      <c r="M26" s="100">
        <v>0</v>
      </c>
      <c r="N26" s="100">
        <v>0</v>
      </c>
      <c r="O26" s="100">
        <v>0</v>
      </c>
      <c r="P26" s="100">
        <v>0</v>
      </c>
    </row>
    <row r="27" spans="1:16" ht="20.100000000000001" customHeight="1">
      <c r="A27" s="98"/>
      <c r="B27" s="98"/>
      <c r="C27" s="98" t="s">
        <v>1558</v>
      </c>
      <c r="D27" s="98"/>
      <c r="E27" s="99" t="s">
        <v>269</v>
      </c>
      <c r="F27" s="100">
        <v>30000</v>
      </c>
      <c r="G27" s="100">
        <v>0</v>
      </c>
      <c r="H27" s="100">
        <v>30000</v>
      </c>
      <c r="I27" s="100">
        <v>0</v>
      </c>
      <c r="J27" s="100">
        <v>0</v>
      </c>
      <c r="K27" s="100">
        <v>0</v>
      </c>
      <c r="L27" s="100">
        <v>0</v>
      </c>
      <c r="M27" s="100">
        <v>0</v>
      </c>
      <c r="N27" s="100">
        <v>0</v>
      </c>
      <c r="O27" s="100">
        <v>0</v>
      </c>
      <c r="P27" s="100">
        <v>0</v>
      </c>
    </row>
    <row r="28" spans="1:16" ht="20.100000000000001" customHeight="1">
      <c r="A28" s="98"/>
      <c r="B28" s="98"/>
      <c r="C28" s="98" t="s">
        <v>1554</v>
      </c>
      <c r="D28" s="98"/>
      <c r="E28" s="99" t="s">
        <v>270</v>
      </c>
      <c r="F28" s="100">
        <v>970000</v>
      </c>
      <c r="G28" s="100">
        <v>0</v>
      </c>
      <c r="H28" s="100">
        <v>970000</v>
      </c>
      <c r="I28" s="100">
        <v>0</v>
      </c>
      <c r="J28" s="100">
        <v>0</v>
      </c>
      <c r="K28" s="100">
        <v>0</v>
      </c>
      <c r="L28" s="100">
        <v>0</v>
      </c>
      <c r="M28" s="100">
        <v>0</v>
      </c>
      <c r="N28" s="100">
        <v>0</v>
      </c>
      <c r="O28" s="100">
        <v>0</v>
      </c>
      <c r="P28" s="100">
        <v>0</v>
      </c>
    </row>
    <row r="29" spans="1:16" ht="20.100000000000001" customHeight="1">
      <c r="A29" s="98"/>
      <c r="B29" s="98"/>
      <c r="C29" s="98" t="s">
        <v>1555</v>
      </c>
      <c r="D29" s="98"/>
      <c r="E29" s="99" t="s">
        <v>272</v>
      </c>
      <c r="F29" s="100">
        <v>40000</v>
      </c>
      <c r="G29" s="100">
        <v>0</v>
      </c>
      <c r="H29" s="100">
        <v>40000</v>
      </c>
      <c r="I29" s="100">
        <v>0</v>
      </c>
      <c r="J29" s="100">
        <v>0</v>
      </c>
      <c r="K29" s="100">
        <v>0</v>
      </c>
      <c r="L29" s="100">
        <v>0</v>
      </c>
      <c r="M29" s="100">
        <v>0</v>
      </c>
      <c r="N29" s="100">
        <v>0</v>
      </c>
      <c r="O29" s="100">
        <v>0</v>
      </c>
      <c r="P29" s="100">
        <v>0</v>
      </c>
    </row>
    <row r="30" spans="1:16" ht="20.100000000000001" customHeight="1">
      <c r="A30" s="98"/>
      <c r="B30" s="98" t="s">
        <v>1557</v>
      </c>
      <c r="C30" s="98"/>
      <c r="D30" s="98"/>
      <c r="E30" s="99" t="s">
        <v>275</v>
      </c>
      <c r="F30" s="100">
        <v>60000</v>
      </c>
      <c r="G30" s="100">
        <v>0</v>
      </c>
      <c r="H30" s="100">
        <v>60000</v>
      </c>
      <c r="I30" s="100">
        <v>0</v>
      </c>
      <c r="J30" s="100">
        <v>0</v>
      </c>
      <c r="K30" s="100">
        <v>0</v>
      </c>
      <c r="L30" s="100">
        <v>0</v>
      </c>
      <c r="M30" s="100">
        <v>0</v>
      </c>
      <c r="N30" s="100">
        <v>0</v>
      </c>
      <c r="O30" s="100">
        <v>0</v>
      </c>
      <c r="P30" s="100">
        <v>0</v>
      </c>
    </row>
    <row r="31" spans="1:16" ht="20.100000000000001" customHeight="1">
      <c r="A31" s="98"/>
      <c r="B31" s="98"/>
      <c r="C31" s="98" t="s">
        <v>1550</v>
      </c>
      <c r="D31" s="98"/>
      <c r="E31" s="99" t="s">
        <v>251</v>
      </c>
      <c r="F31" s="100">
        <v>48000</v>
      </c>
      <c r="G31" s="100">
        <v>0</v>
      </c>
      <c r="H31" s="100">
        <v>48000</v>
      </c>
      <c r="I31" s="100">
        <v>0</v>
      </c>
      <c r="J31" s="100">
        <v>0</v>
      </c>
      <c r="K31" s="100">
        <v>0</v>
      </c>
      <c r="L31" s="100">
        <v>0</v>
      </c>
      <c r="M31" s="100">
        <v>0</v>
      </c>
      <c r="N31" s="100">
        <v>0</v>
      </c>
      <c r="O31" s="100">
        <v>0</v>
      </c>
      <c r="P31" s="100">
        <v>0</v>
      </c>
    </row>
    <row r="32" spans="1:16" ht="20.100000000000001" customHeight="1">
      <c r="A32" s="98"/>
      <c r="B32" s="98"/>
      <c r="C32" s="98" t="s">
        <v>1555</v>
      </c>
      <c r="D32" s="98"/>
      <c r="E32" s="99" t="s">
        <v>280</v>
      </c>
      <c r="F32" s="100">
        <v>12000</v>
      </c>
      <c r="G32" s="100">
        <v>0</v>
      </c>
      <c r="H32" s="100">
        <v>12000</v>
      </c>
      <c r="I32" s="100">
        <v>0</v>
      </c>
      <c r="J32" s="100">
        <v>0</v>
      </c>
      <c r="K32" s="100">
        <v>0</v>
      </c>
      <c r="L32" s="100">
        <v>0</v>
      </c>
      <c r="M32" s="100">
        <v>0</v>
      </c>
      <c r="N32" s="100">
        <v>0</v>
      </c>
      <c r="O32" s="100">
        <v>0</v>
      </c>
      <c r="P32" s="100">
        <v>0</v>
      </c>
    </row>
    <row r="33" spans="1:16" ht="20.100000000000001" customHeight="1">
      <c r="A33" s="98"/>
      <c r="B33" s="98" t="s">
        <v>1558</v>
      </c>
      <c r="C33" s="98"/>
      <c r="D33" s="98"/>
      <c r="E33" s="99" t="s">
        <v>283</v>
      </c>
      <c r="F33" s="100">
        <v>2000000</v>
      </c>
      <c r="G33" s="100">
        <v>0</v>
      </c>
      <c r="H33" s="100">
        <v>2000000</v>
      </c>
      <c r="I33" s="100">
        <v>0</v>
      </c>
      <c r="J33" s="100">
        <v>0</v>
      </c>
      <c r="K33" s="100">
        <v>0</v>
      </c>
      <c r="L33" s="100">
        <v>0</v>
      </c>
      <c r="M33" s="100">
        <v>0</v>
      </c>
      <c r="N33" s="100">
        <v>0</v>
      </c>
      <c r="O33" s="100">
        <v>0</v>
      </c>
      <c r="P33" s="100">
        <v>0</v>
      </c>
    </row>
    <row r="34" spans="1:16" ht="20.100000000000001" customHeight="1">
      <c r="A34" s="98"/>
      <c r="B34" s="98"/>
      <c r="C34" s="98" t="s">
        <v>1551</v>
      </c>
      <c r="D34" s="98"/>
      <c r="E34" s="99" t="s">
        <v>252</v>
      </c>
      <c r="F34" s="100">
        <v>27480</v>
      </c>
      <c r="G34" s="100">
        <v>0</v>
      </c>
      <c r="H34" s="100">
        <v>27480</v>
      </c>
      <c r="I34" s="100">
        <v>0</v>
      </c>
      <c r="J34" s="100">
        <v>0</v>
      </c>
      <c r="K34" s="100">
        <v>0</v>
      </c>
      <c r="L34" s="100">
        <v>0</v>
      </c>
      <c r="M34" s="100">
        <v>0</v>
      </c>
      <c r="N34" s="100">
        <v>0</v>
      </c>
      <c r="O34" s="100">
        <v>0</v>
      </c>
      <c r="P34" s="100">
        <v>0</v>
      </c>
    </row>
    <row r="35" spans="1:16" ht="20.100000000000001" customHeight="1">
      <c r="A35" s="98"/>
      <c r="B35" s="98"/>
      <c r="C35" s="98" t="s">
        <v>1558</v>
      </c>
      <c r="D35" s="98"/>
      <c r="E35" s="99" t="s">
        <v>285</v>
      </c>
      <c r="F35" s="100">
        <v>69340</v>
      </c>
      <c r="G35" s="100">
        <v>0</v>
      </c>
      <c r="H35" s="100">
        <v>69340</v>
      </c>
      <c r="I35" s="100">
        <v>0</v>
      </c>
      <c r="J35" s="100">
        <v>0</v>
      </c>
      <c r="K35" s="100">
        <v>0</v>
      </c>
      <c r="L35" s="100">
        <v>0</v>
      </c>
      <c r="M35" s="100">
        <v>0</v>
      </c>
      <c r="N35" s="100">
        <v>0</v>
      </c>
      <c r="O35" s="100">
        <v>0</v>
      </c>
      <c r="P35" s="100">
        <v>0</v>
      </c>
    </row>
    <row r="36" spans="1:16" ht="20.100000000000001" customHeight="1">
      <c r="A36" s="98"/>
      <c r="B36" s="98"/>
      <c r="C36" s="98" t="s">
        <v>1580</v>
      </c>
      <c r="D36" s="98"/>
      <c r="E36" s="99" t="s">
        <v>287</v>
      </c>
      <c r="F36" s="100">
        <v>1756440</v>
      </c>
      <c r="G36" s="100">
        <v>0</v>
      </c>
      <c r="H36" s="100">
        <v>1756440</v>
      </c>
      <c r="I36" s="100">
        <v>0</v>
      </c>
      <c r="J36" s="100">
        <v>0</v>
      </c>
      <c r="K36" s="100">
        <v>0</v>
      </c>
      <c r="L36" s="100">
        <v>0</v>
      </c>
      <c r="M36" s="100">
        <v>0</v>
      </c>
      <c r="N36" s="100">
        <v>0</v>
      </c>
      <c r="O36" s="100">
        <v>0</v>
      </c>
      <c r="P36" s="100">
        <v>0</v>
      </c>
    </row>
    <row r="37" spans="1:16" ht="20.100000000000001" customHeight="1">
      <c r="A37" s="98"/>
      <c r="B37" s="98"/>
      <c r="C37" s="98" t="s">
        <v>1555</v>
      </c>
      <c r="D37" s="98"/>
      <c r="E37" s="99" t="s">
        <v>288</v>
      </c>
      <c r="F37" s="100">
        <v>146740</v>
      </c>
      <c r="G37" s="100">
        <v>0</v>
      </c>
      <c r="H37" s="100">
        <v>146740</v>
      </c>
      <c r="I37" s="100">
        <v>0</v>
      </c>
      <c r="J37" s="100">
        <v>0</v>
      </c>
      <c r="K37" s="100">
        <v>0</v>
      </c>
      <c r="L37" s="100">
        <v>0</v>
      </c>
      <c r="M37" s="100">
        <v>0</v>
      </c>
      <c r="N37" s="100">
        <v>0</v>
      </c>
      <c r="O37" s="100">
        <v>0</v>
      </c>
      <c r="P37" s="100">
        <v>0</v>
      </c>
    </row>
    <row r="38" spans="1:16" ht="20.100000000000001" customHeight="1">
      <c r="A38" s="98"/>
      <c r="B38" s="98" t="s">
        <v>1554</v>
      </c>
      <c r="C38" s="98"/>
      <c r="D38" s="98"/>
      <c r="E38" s="99" t="s">
        <v>290</v>
      </c>
      <c r="F38" s="100">
        <v>11730000</v>
      </c>
      <c r="G38" s="100">
        <v>0</v>
      </c>
      <c r="H38" s="100">
        <v>11030000</v>
      </c>
      <c r="I38" s="100">
        <v>0</v>
      </c>
      <c r="J38" s="100">
        <v>0</v>
      </c>
      <c r="K38" s="100">
        <v>0</v>
      </c>
      <c r="L38" s="100">
        <v>700000</v>
      </c>
      <c r="M38" s="100">
        <v>0</v>
      </c>
      <c r="N38" s="100">
        <v>0</v>
      </c>
      <c r="O38" s="100">
        <v>0</v>
      </c>
      <c r="P38" s="100">
        <v>0</v>
      </c>
    </row>
    <row r="39" spans="1:16" ht="20.100000000000001" customHeight="1">
      <c r="A39" s="98"/>
      <c r="B39" s="98"/>
      <c r="C39" s="98" t="s">
        <v>1557</v>
      </c>
      <c r="D39" s="98"/>
      <c r="E39" s="99" t="s">
        <v>291</v>
      </c>
      <c r="F39" s="100">
        <v>50000</v>
      </c>
      <c r="G39" s="100">
        <v>0</v>
      </c>
      <c r="H39" s="100">
        <v>50000</v>
      </c>
      <c r="I39" s="100">
        <v>0</v>
      </c>
      <c r="J39" s="100">
        <v>0</v>
      </c>
      <c r="K39" s="100">
        <v>0</v>
      </c>
      <c r="L39" s="100">
        <v>0</v>
      </c>
      <c r="M39" s="100">
        <v>0</v>
      </c>
      <c r="N39" s="100">
        <v>0</v>
      </c>
      <c r="O39" s="100">
        <v>0</v>
      </c>
      <c r="P39" s="100">
        <v>0</v>
      </c>
    </row>
    <row r="40" spans="1:16" ht="20.100000000000001" customHeight="1">
      <c r="A40" s="98"/>
      <c r="B40" s="98"/>
      <c r="C40" s="98" t="s">
        <v>1558</v>
      </c>
      <c r="D40" s="98"/>
      <c r="E40" s="99" t="s">
        <v>292</v>
      </c>
      <c r="F40" s="100">
        <v>560000</v>
      </c>
      <c r="G40" s="100">
        <v>0</v>
      </c>
      <c r="H40" s="100">
        <v>560000</v>
      </c>
      <c r="I40" s="100">
        <v>0</v>
      </c>
      <c r="J40" s="100">
        <v>0</v>
      </c>
      <c r="K40" s="100">
        <v>0</v>
      </c>
      <c r="L40" s="100">
        <v>0</v>
      </c>
      <c r="M40" s="100">
        <v>0</v>
      </c>
      <c r="N40" s="100">
        <v>0</v>
      </c>
      <c r="O40" s="100">
        <v>0</v>
      </c>
      <c r="P40" s="100">
        <v>0</v>
      </c>
    </row>
    <row r="41" spans="1:16" ht="20.100000000000001" customHeight="1">
      <c r="A41" s="98"/>
      <c r="B41" s="98"/>
      <c r="C41" s="98" t="s">
        <v>1580</v>
      </c>
      <c r="D41" s="98"/>
      <c r="E41" s="99" t="s">
        <v>294</v>
      </c>
      <c r="F41" s="100">
        <v>1700000</v>
      </c>
      <c r="G41" s="100">
        <v>0</v>
      </c>
      <c r="H41" s="100">
        <v>1000000</v>
      </c>
      <c r="I41" s="100">
        <v>0</v>
      </c>
      <c r="J41" s="100">
        <v>0</v>
      </c>
      <c r="K41" s="100">
        <v>0</v>
      </c>
      <c r="L41" s="100">
        <v>700000</v>
      </c>
      <c r="M41" s="100">
        <v>0</v>
      </c>
      <c r="N41" s="100">
        <v>0</v>
      </c>
      <c r="O41" s="100">
        <v>0</v>
      </c>
      <c r="P41" s="100">
        <v>0</v>
      </c>
    </row>
    <row r="42" spans="1:16" ht="20.100000000000001" customHeight="1">
      <c r="A42" s="98"/>
      <c r="B42" s="98"/>
      <c r="C42" s="98" t="s">
        <v>1555</v>
      </c>
      <c r="D42" s="98"/>
      <c r="E42" s="99" t="s">
        <v>295</v>
      </c>
      <c r="F42" s="100">
        <v>9010000</v>
      </c>
      <c r="G42" s="100">
        <v>0</v>
      </c>
      <c r="H42" s="100">
        <v>9010000</v>
      </c>
      <c r="I42" s="100">
        <v>0</v>
      </c>
      <c r="J42" s="100">
        <v>0</v>
      </c>
      <c r="K42" s="100">
        <v>0</v>
      </c>
      <c r="L42" s="100">
        <v>0</v>
      </c>
      <c r="M42" s="100">
        <v>0</v>
      </c>
      <c r="N42" s="100">
        <v>0</v>
      </c>
      <c r="O42" s="100">
        <v>0</v>
      </c>
      <c r="P42" s="100">
        <v>0</v>
      </c>
    </row>
    <row r="43" spans="1:16" ht="20.100000000000001" customHeight="1">
      <c r="A43" s="98"/>
      <c r="B43" s="98"/>
      <c r="C43" s="98" t="s">
        <v>1572</v>
      </c>
      <c r="D43" s="98"/>
      <c r="E43" s="99" t="s">
        <v>296</v>
      </c>
      <c r="F43" s="100">
        <v>410000</v>
      </c>
      <c r="G43" s="100">
        <v>0</v>
      </c>
      <c r="H43" s="100">
        <v>410000</v>
      </c>
      <c r="I43" s="100">
        <v>0</v>
      </c>
      <c r="J43" s="100">
        <v>0</v>
      </c>
      <c r="K43" s="100">
        <v>0</v>
      </c>
      <c r="L43" s="100">
        <v>0</v>
      </c>
      <c r="M43" s="100">
        <v>0</v>
      </c>
      <c r="N43" s="100">
        <v>0</v>
      </c>
      <c r="O43" s="100">
        <v>0</v>
      </c>
      <c r="P43" s="100">
        <v>0</v>
      </c>
    </row>
    <row r="44" spans="1:16" ht="20.100000000000001" customHeight="1">
      <c r="A44" s="98"/>
      <c r="B44" s="98" t="s">
        <v>1580</v>
      </c>
      <c r="C44" s="98"/>
      <c r="D44" s="98"/>
      <c r="E44" s="99" t="s">
        <v>297</v>
      </c>
      <c r="F44" s="100">
        <v>4000000</v>
      </c>
      <c r="G44" s="100">
        <v>0</v>
      </c>
      <c r="H44" s="100">
        <v>4000000</v>
      </c>
      <c r="I44" s="100">
        <v>0</v>
      </c>
      <c r="J44" s="100">
        <v>0</v>
      </c>
      <c r="K44" s="100">
        <v>0</v>
      </c>
      <c r="L44" s="100">
        <v>0</v>
      </c>
      <c r="M44" s="100">
        <v>0</v>
      </c>
      <c r="N44" s="100">
        <v>0</v>
      </c>
      <c r="O44" s="100">
        <v>0</v>
      </c>
      <c r="P44" s="100">
        <v>0</v>
      </c>
    </row>
    <row r="45" spans="1:16" ht="20.100000000000001" customHeight="1">
      <c r="A45" s="98"/>
      <c r="B45" s="98"/>
      <c r="C45" s="98" t="s">
        <v>1572</v>
      </c>
      <c r="D45" s="98"/>
      <c r="E45" s="99" t="s">
        <v>303</v>
      </c>
      <c r="F45" s="100">
        <v>4000000</v>
      </c>
      <c r="G45" s="100">
        <v>0</v>
      </c>
      <c r="H45" s="100">
        <v>4000000</v>
      </c>
      <c r="I45" s="100">
        <v>0</v>
      </c>
      <c r="J45" s="100">
        <v>0</v>
      </c>
      <c r="K45" s="100">
        <v>0</v>
      </c>
      <c r="L45" s="100">
        <v>0</v>
      </c>
      <c r="M45" s="100">
        <v>0</v>
      </c>
      <c r="N45" s="100">
        <v>0</v>
      </c>
      <c r="O45" s="100">
        <v>0</v>
      </c>
      <c r="P45" s="100">
        <v>0</v>
      </c>
    </row>
    <row r="46" spans="1:16" ht="20.100000000000001" customHeight="1">
      <c r="A46" s="98"/>
      <c r="B46" s="98" t="s">
        <v>1555</v>
      </c>
      <c r="C46" s="98"/>
      <c r="D46" s="98"/>
      <c r="E46" s="99" t="s">
        <v>304</v>
      </c>
      <c r="F46" s="100">
        <v>300000</v>
      </c>
      <c r="G46" s="100">
        <v>0</v>
      </c>
      <c r="H46" s="100">
        <v>300000</v>
      </c>
      <c r="I46" s="100">
        <v>0</v>
      </c>
      <c r="J46" s="100">
        <v>0</v>
      </c>
      <c r="K46" s="100">
        <v>0</v>
      </c>
      <c r="L46" s="100">
        <v>0</v>
      </c>
      <c r="M46" s="100">
        <v>0</v>
      </c>
      <c r="N46" s="100">
        <v>0</v>
      </c>
      <c r="O46" s="100">
        <v>0</v>
      </c>
      <c r="P46" s="100">
        <v>0</v>
      </c>
    </row>
    <row r="47" spans="1:16" ht="20.100000000000001" customHeight="1">
      <c r="A47" s="98"/>
      <c r="B47" s="98"/>
      <c r="C47" s="98" t="s">
        <v>1557</v>
      </c>
      <c r="D47" s="98"/>
      <c r="E47" s="99" t="s">
        <v>305</v>
      </c>
      <c r="F47" s="100">
        <v>300000</v>
      </c>
      <c r="G47" s="100">
        <v>0</v>
      </c>
      <c r="H47" s="100">
        <v>300000</v>
      </c>
      <c r="I47" s="100">
        <v>0</v>
      </c>
      <c r="J47" s="100">
        <v>0</v>
      </c>
      <c r="K47" s="100">
        <v>0</v>
      </c>
      <c r="L47" s="100">
        <v>0</v>
      </c>
      <c r="M47" s="100">
        <v>0</v>
      </c>
      <c r="N47" s="100">
        <v>0</v>
      </c>
      <c r="O47" s="100">
        <v>0</v>
      </c>
      <c r="P47" s="100">
        <v>0</v>
      </c>
    </row>
    <row r="48" spans="1:16" ht="20.100000000000001" customHeight="1">
      <c r="A48" s="98"/>
      <c r="B48" s="98" t="s">
        <v>1559</v>
      </c>
      <c r="C48" s="98"/>
      <c r="D48" s="98"/>
      <c r="E48" s="99" t="s">
        <v>324</v>
      </c>
      <c r="F48" s="100">
        <v>4700000</v>
      </c>
      <c r="G48" s="100">
        <v>0</v>
      </c>
      <c r="H48" s="100">
        <v>4700000</v>
      </c>
      <c r="I48" s="100">
        <v>0</v>
      </c>
      <c r="J48" s="100">
        <v>0</v>
      </c>
      <c r="K48" s="100">
        <v>0</v>
      </c>
      <c r="L48" s="100">
        <v>0</v>
      </c>
      <c r="M48" s="100">
        <v>0</v>
      </c>
      <c r="N48" s="100">
        <v>0</v>
      </c>
      <c r="O48" s="100">
        <v>0</v>
      </c>
      <c r="P48" s="100">
        <v>0</v>
      </c>
    </row>
    <row r="49" spans="1:16" ht="20.100000000000001" customHeight="1">
      <c r="A49" s="98"/>
      <c r="B49" s="98"/>
      <c r="C49" s="98" t="s">
        <v>1550</v>
      </c>
      <c r="D49" s="98"/>
      <c r="E49" s="99" t="s">
        <v>251</v>
      </c>
      <c r="F49" s="100">
        <v>4700000</v>
      </c>
      <c r="G49" s="100">
        <v>0</v>
      </c>
      <c r="H49" s="100">
        <v>4700000</v>
      </c>
      <c r="I49" s="100">
        <v>0</v>
      </c>
      <c r="J49" s="100">
        <v>0</v>
      </c>
      <c r="K49" s="100">
        <v>0</v>
      </c>
      <c r="L49" s="100">
        <v>0</v>
      </c>
      <c r="M49" s="100">
        <v>0</v>
      </c>
      <c r="N49" s="100">
        <v>0</v>
      </c>
      <c r="O49" s="100">
        <v>0</v>
      </c>
      <c r="P49" s="100">
        <v>0</v>
      </c>
    </row>
    <row r="50" spans="1:16" ht="20.100000000000001" customHeight="1">
      <c r="A50" s="98"/>
      <c r="B50" s="98" t="s">
        <v>1560</v>
      </c>
      <c r="C50" s="98"/>
      <c r="D50" s="98"/>
      <c r="E50" s="99" t="s">
        <v>329</v>
      </c>
      <c r="F50" s="100">
        <v>620000</v>
      </c>
      <c r="G50" s="100">
        <v>0</v>
      </c>
      <c r="H50" s="100">
        <v>560000</v>
      </c>
      <c r="I50" s="100">
        <v>60000</v>
      </c>
      <c r="J50" s="100">
        <v>0</v>
      </c>
      <c r="K50" s="100">
        <v>0</v>
      </c>
      <c r="L50" s="100">
        <v>0</v>
      </c>
      <c r="M50" s="100">
        <v>0</v>
      </c>
      <c r="N50" s="100">
        <v>0</v>
      </c>
      <c r="O50" s="100">
        <v>0</v>
      </c>
      <c r="P50" s="100">
        <v>0</v>
      </c>
    </row>
    <row r="51" spans="1:16" ht="20.100000000000001" customHeight="1">
      <c r="A51" s="98"/>
      <c r="B51" s="98"/>
      <c r="C51" s="98" t="s">
        <v>1550</v>
      </c>
      <c r="D51" s="98"/>
      <c r="E51" s="99" t="s">
        <v>251</v>
      </c>
      <c r="F51" s="100">
        <v>120000</v>
      </c>
      <c r="G51" s="100">
        <v>0</v>
      </c>
      <c r="H51" s="100">
        <v>60000</v>
      </c>
      <c r="I51" s="100">
        <v>60000</v>
      </c>
      <c r="J51" s="100">
        <v>0</v>
      </c>
      <c r="K51" s="100">
        <v>0</v>
      </c>
      <c r="L51" s="100">
        <v>0</v>
      </c>
      <c r="M51" s="100">
        <v>0</v>
      </c>
      <c r="N51" s="100">
        <v>0</v>
      </c>
      <c r="O51" s="100">
        <v>0</v>
      </c>
      <c r="P51" s="100">
        <v>0</v>
      </c>
    </row>
    <row r="52" spans="1:16" ht="20.100000000000001" customHeight="1">
      <c r="A52" s="98"/>
      <c r="B52" s="98"/>
      <c r="C52" s="98" t="s">
        <v>1555</v>
      </c>
      <c r="D52" s="98"/>
      <c r="E52" s="99" t="s">
        <v>334</v>
      </c>
      <c r="F52" s="100">
        <v>500000</v>
      </c>
      <c r="G52" s="100">
        <v>0</v>
      </c>
      <c r="H52" s="100">
        <v>500000</v>
      </c>
      <c r="I52" s="100">
        <v>0</v>
      </c>
      <c r="J52" s="100">
        <v>0</v>
      </c>
      <c r="K52" s="100">
        <v>0</v>
      </c>
      <c r="L52" s="100">
        <v>0</v>
      </c>
      <c r="M52" s="100">
        <v>0</v>
      </c>
      <c r="N52" s="100">
        <v>0</v>
      </c>
      <c r="O52" s="100">
        <v>0</v>
      </c>
      <c r="P52" s="100">
        <v>0</v>
      </c>
    </row>
    <row r="53" spans="1:16" ht="20.100000000000001" customHeight="1">
      <c r="A53" s="98"/>
      <c r="B53" s="98" t="s">
        <v>2539</v>
      </c>
      <c r="C53" s="98"/>
      <c r="D53" s="98"/>
      <c r="E53" s="99" t="s">
        <v>2540</v>
      </c>
      <c r="F53" s="100">
        <v>30000</v>
      </c>
      <c r="G53" s="100"/>
      <c r="H53" s="100">
        <v>30000</v>
      </c>
      <c r="I53" s="100"/>
      <c r="J53" s="100"/>
      <c r="K53" s="100"/>
      <c r="L53" s="100"/>
      <c r="M53" s="100"/>
      <c r="N53" s="100"/>
      <c r="O53" s="100"/>
      <c r="P53" s="100"/>
    </row>
    <row r="54" spans="1:16" s="83" customFormat="1" ht="20.100000000000001" customHeight="1">
      <c r="A54" s="95"/>
      <c r="B54" s="95"/>
      <c r="C54" s="95" t="s">
        <v>1572</v>
      </c>
      <c r="D54" s="95"/>
      <c r="E54" s="96" t="s">
        <v>2541</v>
      </c>
      <c r="F54" s="97">
        <v>30000</v>
      </c>
      <c r="G54" s="97"/>
      <c r="H54" s="97">
        <v>30000</v>
      </c>
      <c r="I54" s="97"/>
      <c r="J54" s="97"/>
      <c r="K54" s="97"/>
      <c r="L54" s="97"/>
      <c r="M54" s="97"/>
      <c r="N54" s="97"/>
      <c r="O54" s="97"/>
      <c r="P54" s="97"/>
    </row>
    <row r="55" spans="1:16" ht="20.100000000000001" customHeight="1">
      <c r="A55" s="98"/>
      <c r="B55" s="98" t="s">
        <v>1561</v>
      </c>
      <c r="C55" s="98"/>
      <c r="D55" s="98"/>
      <c r="E55" s="99" t="s">
        <v>368</v>
      </c>
      <c r="F55" s="100">
        <v>1200000</v>
      </c>
      <c r="G55" s="100">
        <v>0</v>
      </c>
      <c r="H55" s="100">
        <v>20000</v>
      </c>
      <c r="I55" s="100">
        <v>0</v>
      </c>
      <c r="J55" s="100">
        <v>0</v>
      </c>
      <c r="K55" s="100">
        <v>0</v>
      </c>
      <c r="L55" s="100">
        <v>1180000</v>
      </c>
      <c r="M55" s="100">
        <v>0</v>
      </c>
      <c r="N55" s="100">
        <v>0</v>
      </c>
      <c r="O55" s="100">
        <v>0</v>
      </c>
      <c r="P55" s="100">
        <v>0</v>
      </c>
    </row>
    <row r="56" spans="1:16" ht="20.100000000000001" customHeight="1">
      <c r="A56" s="98"/>
      <c r="B56" s="98"/>
      <c r="C56" s="98" t="s">
        <v>1557</v>
      </c>
      <c r="D56" s="98"/>
      <c r="E56" s="99" t="s">
        <v>369</v>
      </c>
      <c r="F56" s="100">
        <v>1200000</v>
      </c>
      <c r="G56" s="100">
        <v>0</v>
      </c>
      <c r="H56" s="100">
        <v>20000</v>
      </c>
      <c r="I56" s="100">
        <v>0</v>
      </c>
      <c r="J56" s="100">
        <v>0</v>
      </c>
      <c r="K56" s="100">
        <v>0</v>
      </c>
      <c r="L56" s="100">
        <v>1180000</v>
      </c>
      <c r="M56" s="100">
        <v>0</v>
      </c>
      <c r="N56" s="100">
        <v>0</v>
      </c>
      <c r="O56" s="100">
        <v>0</v>
      </c>
      <c r="P56" s="100">
        <v>0</v>
      </c>
    </row>
    <row r="57" spans="1:16" ht="20.100000000000001" customHeight="1">
      <c r="A57" s="98"/>
      <c r="B57" s="98" t="s">
        <v>1562</v>
      </c>
      <c r="C57" s="98"/>
      <c r="D57" s="98"/>
      <c r="E57" s="99" t="s">
        <v>371</v>
      </c>
      <c r="F57" s="100">
        <v>30000</v>
      </c>
      <c r="G57" s="100">
        <v>0</v>
      </c>
      <c r="H57" s="100">
        <v>30000</v>
      </c>
      <c r="I57" s="100">
        <v>0</v>
      </c>
      <c r="J57" s="100">
        <v>0</v>
      </c>
      <c r="K57" s="100">
        <v>0</v>
      </c>
      <c r="L57" s="100">
        <v>0</v>
      </c>
      <c r="M57" s="100">
        <v>0</v>
      </c>
      <c r="N57" s="100">
        <v>0</v>
      </c>
      <c r="O57" s="100">
        <v>0</v>
      </c>
      <c r="P57" s="100">
        <v>0</v>
      </c>
    </row>
    <row r="58" spans="1:16" ht="20.100000000000001" customHeight="1">
      <c r="A58" s="98"/>
      <c r="B58" s="98"/>
      <c r="C58" s="98" t="s">
        <v>1550</v>
      </c>
      <c r="D58" s="98"/>
      <c r="E58" s="99" t="s">
        <v>251</v>
      </c>
      <c r="F58" s="100">
        <v>30000</v>
      </c>
      <c r="G58" s="100">
        <v>0</v>
      </c>
      <c r="H58" s="100">
        <v>30000</v>
      </c>
      <c r="I58" s="100">
        <v>0</v>
      </c>
      <c r="J58" s="100">
        <v>0</v>
      </c>
      <c r="K58" s="100">
        <v>0</v>
      </c>
      <c r="L58" s="100">
        <v>0</v>
      </c>
      <c r="M58" s="100">
        <v>0</v>
      </c>
      <c r="N58" s="100">
        <v>0</v>
      </c>
      <c r="O58" s="100">
        <v>0</v>
      </c>
      <c r="P58" s="100">
        <v>0</v>
      </c>
    </row>
    <row r="59" spans="1:16" ht="20.100000000000001" customHeight="1">
      <c r="A59" s="98"/>
      <c r="B59" s="98" t="s">
        <v>1563</v>
      </c>
      <c r="C59" s="98"/>
      <c r="D59" s="98"/>
      <c r="E59" s="99" t="s">
        <v>373</v>
      </c>
      <c r="F59" s="100">
        <v>7070000</v>
      </c>
      <c r="G59" s="100">
        <v>0</v>
      </c>
      <c r="H59" s="100">
        <f>6999800+640000</f>
        <v>7639800</v>
      </c>
      <c r="I59" s="100">
        <v>58200</v>
      </c>
      <c r="J59" s="100">
        <v>0</v>
      </c>
      <c r="K59" s="100">
        <v>0</v>
      </c>
      <c r="L59" s="100">
        <v>12000</v>
      </c>
      <c r="M59" s="100">
        <v>0</v>
      </c>
      <c r="N59" s="100">
        <v>0</v>
      </c>
      <c r="O59" s="100">
        <v>0</v>
      </c>
      <c r="P59" s="100">
        <v>0</v>
      </c>
    </row>
    <row r="60" spans="1:16" ht="20.100000000000001" customHeight="1">
      <c r="A60" s="98"/>
      <c r="B60" s="98"/>
      <c r="C60" s="98" t="s">
        <v>1550</v>
      </c>
      <c r="D60" s="98"/>
      <c r="E60" s="99" t="s">
        <v>251</v>
      </c>
      <c r="F60" s="100">
        <v>22000</v>
      </c>
      <c r="G60" s="100">
        <v>0</v>
      </c>
      <c r="H60" s="100">
        <v>10000</v>
      </c>
      <c r="I60" s="100">
        <v>0</v>
      </c>
      <c r="J60" s="100">
        <v>0</v>
      </c>
      <c r="K60" s="100">
        <v>0</v>
      </c>
      <c r="L60" s="100">
        <v>12000</v>
      </c>
      <c r="M60" s="100">
        <v>0</v>
      </c>
      <c r="N60" s="100">
        <v>0</v>
      </c>
      <c r="O60" s="100">
        <v>0</v>
      </c>
      <c r="P60" s="100">
        <v>0</v>
      </c>
    </row>
    <row r="61" spans="1:16" ht="20.100000000000001" customHeight="1">
      <c r="A61" s="98"/>
      <c r="B61" s="98"/>
      <c r="C61" s="98" t="s">
        <v>1551</v>
      </c>
      <c r="D61" s="98"/>
      <c r="E61" s="99" t="s">
        <v>252</v>
      </c>
      <c r="F61" s="100">
        <v>169040</v>
      </c>
      <c r="G61" s="100">
        <v>0</v>
      </c>
      <c r="H61" s="100">
        <v>169040</v>
      </c>
      <c r="I61" s="100">
        <v>0</v>
      </c>
      <c r="J61" s="100">
        <v>0</v>
      </c>
      <c r="K61" s="100">
        <v>0</v>
      </c>
      <c r="L61" s="100">
        <v>0</v>
      </c>
      <c r="M61" s="100">
        <v>0</v>
      </c>
      <c r="N61" s="100">
        <v>0</v>
      </c>
      <c r="O61" s="100">
        <v>0</v>
      </c>
      <c r="P61" s="100">
        <v>0</v>
      </c>
    </row>
    <row r="62" spans="1:16" ht="20.100000000000001" customHeight="1">
      <c r="A62" s="98"/>
      <c r="B62" s="98"/>
      <c r="C62" s="98" t="s">
        <v>1554</v>
      </c>
      <c r="D62" s="98"/>
      <c r="E62" s="99" t="s">
        <v>375</v>
      </c>
      <c r="F62" s="100">
        <v>6011800</v>
      </c>
      <c r="G62" s="100">
        <v>0</v>
      </c>
      <c r="H62" s="100">
        <v>6011800</v>
      </c>
      <c r="I62" s="100">
        <v>0</v>
      </c>
      <c r="J62" s="100">
        <v>0</v>
      </c>
      <c r="K62" s="100">
        <v>0</v>
      </c>
      <c r="L62" s="100">
        <v>0</v>
      </c>
      <c r="M62" s="100">
        <v>0</v>
      </c>
      <c r="N62" s="100">
        <v>0</v>
      </c>
      <c r="O62" s="100">
        <v>0</v>
      </c>
      <c r="P62" s="100">
        <v>0</v>
      </c>
    </row>
    <row r="63" spans="1:16" ht="20.100000000000001" customHeight="1">
      <c r="A63" s="98"/>
      <c r="B63" s="98"/>
      <c r="C63" s="98" t="s">
        <v>1556</v>
      </c>
      <c r="D63" s="98"/>
      <c r="E63" s="99" t="s">
        <v>260</v>
      </c>
      <c r="F63" s="100">
        <v>20000</v>
      </c>
      <c r="G63" s="100">
        <v>0</v>
      </c>
      <c r="H63" s="100">
        <v>20000</v>
      </c>
      <c r="I63" s="100">
        <v>0</v>
      </c>
      <c r="J63" s="100">
        <v>0</v>
      </c>
      <c r="K63" s="100">
        <v>0</v>
      </c>
      <c r="L63" s="100">
        <v>0</v>
      </c>
      <c r="M63" s="100">
        <v>0</v>
      </c>
      <c r="N63" s="100">
        <v>0</v>
      </c>
      <c r="O63" s="100">
        <v>0</v>
      </c>
      <c r="P63" s="100">
        <v>0</v>
      </c>
    </row>
    <row r="64" spans="1:16" ht="20.100000000000001" customHeight="1">
      <c r="A64" s="98"/>
      <c r="B64" s="98"/>
      <c r="C64" s="98" t="s">
        <v>1572</v>
      </c>
      <c r="D64" s="98"/>
      <c r="E64" s="99" t="s">
        <v>376</v>
      </c>
      <c r="F64" s="100">
        <f>847160+640000</f>
        <v>1487160</v>
      </c>
      <c r="G64" s="100">
        <v>0</v>
      </c>
      <c r="H64" s="100">
        <f>788960+640000</f>
        <v>1428960</v>
      </c>
      <c r="I64" s="100">
        <v>58200</v>
      </c>
      <c r="J64" s="100">
        <v>0</v>
      </c>
      <c r="K64" s="100">
        <v>0</v>
      </c>
      <c r="L64" s="100">
        <v>0</v>
      </c>
      <c r="M64" s="100">
        <v>0</v>
      </c>
      <c r="N64" s="100">
        <v>0</v>
      </c>
      <c r="O64" s="100">
        <v>0</v>
      </c>
      <c r="P64" s="100">
        <v>0</v>
      </c>
    </row>
    <row r="65" spans="1:16" ht="20.100000000000001" customHeight="1">
      <c r="A65" s="98"/>
      <c r="B65" s="98" t="s">
        <v>1564</v>
      </c>
      <c r="C65" s="98"/>
      <c r="D65" s="98"/>
      <c r="E65" s="99" t="s">
        <v>1565</v>
      </c>
      <c r="F65" s="100">
        <v>800000</v>
      </c>
      <c r="G65" s="100">
        <v>70000</v>
      </c>
      <c r="H65" s="100">
        <v>730000</v>
      </c>
      <c r="I65" s="100">
        <v>0</v>
      </c>
      <c r="J65" s="100">
        <v>0</v>
      </c>
      <c r="K65" s="100">
        <v>0</v>
      </c>
      <c r="L65" s="100">
        <v>0</v>
      </c>
      <c r="M65" s="100">
        <v>0</v>
      </c>
      <c r="N65" s="100">
        <v>0</v>
      </c>
      <c r="O65" s="100">
        <v>0</v>
      </c>
      <c r="P65" s="100">
        <v>0</v>
      </c>
    </row>
    <row r="66" spans="1:16" ht="20.100000000000001" customHeight="1">
      <c r="A66" s="98"/>
      <c r="B66" s="98"/>
      <c r="C66" s="98" t="s">
        <v>1550</v>
      </c>
      <c r="D66" s="98"/>
      <c r="E66" s="99" t="s">
        <v>251</v>
      </c>
      <c r="F66" s="100">
        <v>800000</v>
      </c>
      <c r="G66" s="100">
        <v>70000</v>
      </c>
      <c r="H66" s="100">
        <v>730000</v>
      </c>
      <c r="I66" s="100">
        <v>0</v>
      </c>
      <c r="J66" s="100">
        <v>0</v>
      </c>
      <c r="K66" s="100">
        <v>0</v>
      </c>
      <c r="L66" s="100">
        <v>0</v>
      </c>
      <c r="M66" s="100">
        <v>0</v>
      </c>
      <c r="N66" s="100">
        <v>0</v>
      </c>
      <c r="O66" s="100">
        <v>0</v>
      </c>
      <c r="P66" s="100">
        <v>0</v>
      </c>
    </row>
    <row r="67" spans="1:16" ht="20.100000000000001" customHeight="1">
      <c r="A67" s="98"/>
      <c r="B67" s="98" t="s">
        <v>1566</v>
      </c>
      <c r="C67" s="98"/>
      <c r="D67" s="98"/>
      <c r="E67" s="99" t="s">
        <v>380</v>
      </c>
      <c r="F67" s="100">
        <v>2451050</v>
      </c>
      <c r="G67" s="100">
        <v>812000</v>
      </c>
      <c r="H67" s="100">
        <v>1030600</v>
      </c>
      <c r="I67" s="100">
        <v>608450</v>
      </c>
      <c r="J67" s="100">
        <v>0</v>
      </c>
      <c r="K67" s="100">
        <v>0</v>
      </c>
      <c r="L67" s="100">
        <v>0</v>
      </c>
      <c r="M67" s="100">
        <v>0</v>
      </c>
      <c r="N67" s="100">
        <v>0</v>
      </c>
      <c r="O67" s="100">
        <v>0</v>
      </c>
      <c r="P67" s="100">
        <v>0</v>
      </c>
    </row>
    <row r="68" spans="1:16" ht="20.100000000000001" customHeight="1">
      <c r="A68" s="98"/>
      <c r="B68" s="98"/>
      <c r="C68" s="98" t="s">
        <v>1572</v>
      </c>
      <c r="D68" s="98"/>
      <c r="E68" s="99" t="s">
        <v>381</v>
      </c>
      <c r="F68" s="100">
        <v>2451050</v>
      </c>
      <c r="G68" s="100">
        <v>812000</v>
      </c>
      <c r="H68" s="100">
        <v>1030600</v>
      </c>
      <c r="I68" s="100">
        <v>608450</v>
      </c>
      <c r="J68" s="100">
        <v>0</v>
      </c>
      <c r="K68" s="100">
        <v>0</v>
      </c>
      <c r="L68" s="100">
        <v>0</v>
      </c>
      <c r="M68" s="100">
        <v>0</v>
      </c>
      <c r="N68" s="100">
        <v>0</v>
      </c>
      <c r="O68" s="100">
        <v>0</v>
      </c>
      <c r="P68" s="100">
        <v>0</v>
      </c>
    </row>
    <row r="69" spans="1:16" ht="20.100000000000001" customHeight="1">
      <c r="A69" s="98"/>
      <c r="B69" s="98" t="s">
        <v>1567</v>
      </c>
      <c r="C69" s="98"/>
      <c r="D69" s="98"/>
      <c r="E69" s="99" t="s">
        <v>382</v>
      </c>
      <c r="F69" s="100">
        <v>600000</v>
      </c>
      <c r="G69" s="100">
        <v>0</v>
      </c>
      <c r="H69" s="100">
        <v>600000</v>
      </c>
      <c r="I69" s="100">
        <v>0</v>
      </c>
      <c r="J69" s="100">
        <v>0</v>
      </c>
      <c r="K69" s="100">
        <v>0</v>
      </c>
      <c r="L69" s="100">
        <v>0</v>
      </c>
      <c r="M69" s="100">
        <v>0</v>
      </c>
      <c r="N69" s="100">
        <v>0</v>
      </c>
      <c r="O69" s="100">
        <v>0</v>
      </c>
      <c r="P69" s="100">
        <v>0</v>
      </c>
    </row>
    <row r="70" spans="1:16" ht="20.100000000000001" customHeight="1">
      <c r="A70" s="98"/>
      <c r="B70" s="98"/>
      <c r="C70" s="98" t="s">
        <v>1550</v>
      </c>
      <c r="D70" s="98"/>
      <c r="E70" s="99" t="s">
        <v>251</v>
      </c>
      <c r="F70" s="100">
        <v>600000</v>
      </c>
      <c r="G70" s="100">
        <v>0</v>
      </c>
      <c r="H70" s="100">
        <v>600000</v>
      </c>
      <c r="I70" s="100">
        <v>0</v>
      </c>
      <c r="J70" s="100">
        <v>0</v>
      </c>
      <c r="K70" s="100">
        <v>0</v>
      </c>
      <c r="L70" s="100">
        <v>0</v>
      </c>
      <c r="M70" s="100">
        <v>0</v>
      </c>
      <c r="N70" s="100">
        <v>0</v>
      </c>
      <c r="O70" s="100">
        <v>0</v>
      </c>
      <c r="P70" s="100">
        <v>0</v>
      </c>
    </row>
    <row r="71" spans="1:16" ht="20.100000000000001" customHeight="1">
      <c r="A71" s="98"/>
      <c r="B71" s="98" t="s">
        <v>1568</v>
      </c>
      <c r="C71" s="98"/>
      <c r="D71" s="98"/>
      <c r="E71" s="99" t="s">
        <v>384</v>
      </c>
      <c r="F71" s="100">
        <v>600000</v>
      </c>
      <c r="G71" s="100">
        <v>0</v>
      </c>
      <c r="H71" s="100">
        <v>600000</v>
      </c>
      <c r="I71" s="100">
        <v>0</v>
      </c>
      <c r="J71" s="100">
        <v>0</v>
      </c>
      <c r="K71" s="100">
        <v>0</v>
      </c>
      <c r="L71" s="100">
        <v>0</v>
      </c>
      <c r="M71" s="100">
        <v>0</v>
      </c>
      <c r="N71" s="100">
        <v>0</v>
      </c>
      <c r="O71" s="100">
        <v>0</v>
      </c>
      <c r="P71" s="100">
        <v>0</v>
      </c>
    </row>
    <row r="72" spans="1:16" ht="20.100000000000001" customHeight="1">
      <c r="A72" s="98"/>
      <c r="B72" s="98"/>
      <c r="C72" s="98" t="s">
        <v>1550</v>
      </c>
      <c r="D72" s="98"/>
      <c r="E72" s="99" t="s">
        <v>251</v>
      </c>
      <c r="F72" s="100">
        <v>10000</v>
      </c>
      <c r="G72" s="100">
        <v>0</v>
      </c>
      <c r="H72" s="100">
        <v>10000</v>
      </c>
      <c r="I72" s="100">
        <v>0</v>
      </c>
      <c r="J72" s="100">
        <v>0</v>
      </c>
      <c r="K72" s="100">
        <v>0</v>
      </c>
      <c r="L72" s="100">
        <v>0</v>
      </c>
      <c r="M72" s="100">
        <v>0</v>
      </c>
      <c r="N72" s="100">
        <v>0</v>
      </c>
      <c r="O72" s="100">
        <v>0</v>
      </c>
      <c r="P72" s="100">
        <v>0</v>
      </c>
    </row>
    <row r="73" spans="1:16" ht="20.100000000000001" customHeight="1">
      <c r="A73" s="98"/>
      <c r="B73" s="98"/>
      <c r="C73" s="98" t="s">
        <v>1572</v>
      </c>
      <c r="D73" s="98"/>
      <c r="E73" s="99" t="s">
        <v>386</v>
      </c>
      <c r="F73" s="100">
        <v>590000</v>
      </c>
      <c r="G73" s="100">
        <v>0</v>
      </c>
      <c r="H73" s="100">
        <v>590000</v>
      </c>
      <c r="I73" s="100">
        <v>0</v>
      </c>
      <c r="J73" s="100">
        <v>0</v>
      </c>
      <c r="K73" s="100">
        <v>0</v>
      </c>
      <c r="L73" s="100">
        <v>0</v>
      </c>
      <c r="M73" s="100">
        <v>0</v>
      </c>
      <c r="N73" s="100">
        <v>0</v>
      </c>
      <c r="O73" s="100">
        <v>0</v>
      </c>
      <c r="P73" s="100">
        <v>0</v>
      </c>
    </row>
    <row r="74" spans="1:16" ht="20.100000000000001" customHeight="1">
      <c r="A74" s="98"/>
      <c r="B74" s="98" t="s">
        <v>1569</v>
      </c>
      <c r="C74" s="98"/>
      <c r="D74" s="98"/>
      <c r="E74" s="99" t="s">
        <v>1570</v>
      </c>
      <c r="F74" s="100">
        <v>10282000</v>
      </c>
      <c r="G74" s="100">
        <v>0</v>
      </c>
      <c r="H74" s="100">
        <v>9842000</v>
      </c>
      <c r="I74" s="100">
        <v>200000</v>
      </c>
      <c r="J74" s="100">
        <v>0</v>
      </c>
      <c r="K74" s="100">
        <v>0</v>
      </c>
      <c r="L74" s="100">
        <v>0</v>
      </c>
      <c r="M74" s="100">
        <v>0</v>
      </c>
      <c r="N74" s="100">
        <v>0</v>
      </c>
      <c r="O74" s="100">
        <v>0</v>
      </c>
      <c r="P74" s="100">
        <v>240000</v>
      </c>
    </row>
    <row r="75" spans="1:16" ht="20.100000000000001" customHeight="1">
      <c r="A75" s="98"/>
      <c r="B75" s="98"/>
      <c r="C75" s="98" t="s">
        <v>1550</v>
      </c>
      <c r="D75" s="98"/>
      <c r="E75" s="99" t="s">
        <v>251</v>
      </c>
      <c r="F75" s="100">
        <v>20000</v>
      </c>
      <c r="G75" s="100">
        <v>0</v>
      </c>
      <c r="H75" s="100">
        <v>20000</v>
      </c>
      <c r="I75" s="100">
        <v>0</v>
      </c>
      <c r="J75" s="100">
        <v>0</v>
      </c>
      <c r="K75" s="100">
        <v>0</v>
      </c>
      <c r="L75" s="100">
        <v>0</v>
      </c>
      <c r="M75" s="100">
        <v>0</v>
      </c>
      <c r="N75" s="100">
        <v>0</v>
      </c>
      <c r="O75" s="100">
        <v>0</v>
      </c>
      <c r="P75" s="100">
        <v>0</v>
      </c>
    </row>
    <row r="76" spans="1:16" ht="20.100000000000001" customHeight="1">
      <c r="A76" s="98"/>
      <c r="B76" s="98"/>
      <c r="C76" s="98" t="s">
        <v>1572</v>
      </c>
      <c r="D76" s="98"/>
      <c r="E76" s="99" t="s">
        <v>2542</v>
      </c>
      <c r="F76" s="100">
        <v>10262000</v>
      </c>
      <c r="G76" s="100">
        <v>0</v>
      </c>
      <c r="H76" s="100">
        <v>9822000</v>
      </c>
      <c r="I76" s="100">
        <v>200000</v>
      </c>
      <c r="J76" s="100">
        <v>0</v>
      </c>
      <c r="K76" s="100">
        <v>0</v>
      </c>
      <c r="L76" s="100">
        <v>0</v>
      </c>
      <c r="M76" s="100">
        <v>0</v>
      </c>
      <c r="N76" s="100">
        <v>0</v>
      </c>
      <c r="O76" s="100">
        <v>0</v>
      </c>
      <c r="P76" s="100">
        <v>240000</v>
      </c>
    </row>
    <row r="77" spans="1:16" ht="20.100000000000001" customHeight="1">
      <c r="A77" s="98"/>
      <c r="B77" s="98" t="s">
        <v>1571</v>
      </c>
      <c r="C77" s="98"/>
      <c r="D77" s="98"/>
      <c r="E77" s="99" t="s">
        <v>391</v>
      </c>
      <c r="F77" s="100">
        <v>1300000</v>
      </c>
      <c r="G77" s="100">
        <v>494400</v>
      </c>
      <c r="H77" s="100">
        <v>505000</v>
      </c>
      <c r="I77" s="100">
        <v>300600</v>
      </c>
      <c r="J77" s="100">
        <v>0</v>
      </c>
      <c r="K77" s="100">
        <v>0</v>
      </c>
      <c r="L77" s="100">
        <v>0</v>
      </c>
      <c r="M77" s="100">
        <v>0</v>
      </c>
      <c r="N77" s="100">
        <v>0</v>
      </c>
      <c r="O77" s="100">
        <v>0</v>
      </c>
      <c r="P77" s="100">
        <v>0</v>
      </c>
    </row>
    <row r="78" spans="1:16" ht="20.100000000000001" customHeight="1">
      <c r="A78" s="98"/>
      <c r="B78" s="98"/>
      <c r="C78" s="98" t="s">
        <v>1551</v>
      </c>
      <c r="D78" s="98"/>
      <c r="E78" s="99" t="s">
        <v>252</v>
      </c>
      <c r="F78" s="100">
        <v>30000</v>
      </c>
      <c r="G78" s="100">
        <v>0</v>
      </c>
      <c r="H78" s="100">
        <v>30000</v>
      </c>
      <c r="I78" s="100">
        <v>0</v>
      </c>
      <c r="J78" s="100">
        <v>0</v>
      </c>
      <c r="K78" s="100">
        <v>0</v>
      </c>
      <c r="L78" s="100">
        <v>0</v>
      </c>
      <c r="M78" s="100">
        <v>0</v>
      </c>
      <c r="N78" s="100">
        <v>0</v>
      </c>
      <c r="O78" s="100">
        <v>0</v>
      </c>
      <c r="P78" s="100">
        <v>0</v>
      </c>
    </row>
    <row r="79" spans="1:16" ht="20.100000000000001" customHeight="1">
      <c r="A79" s="98"/>
      <c r="B79" s="98"/>
      <c r="C79" s="98" t="s">
        <v>1557</v>
      </c>
      <c r="D79" s="98"/>
      <c r="E79" s="99" t="s">
        <v>392</v>
      </c>
      <c r="F79" s="100">
        <v>150000</v>
      </c>
      <c r="G79" s="100">
        <v>0</v>
      </c>
      <c r="H79" s="100">
        <v>150000</v>
      </c>
      <c r="I79" s="100">
        <v>0</v>
      </c>
      <c r="J79" s="100">
        <v>0</v>
      </c>
      <c r="K79" s="100">
        <v>0</v>
      </c>
      <c r="L79" s="100">
        <v>0</v>
      </c>
      <c r="M79" s="100">
        <v>0</v>
      </c>
      <c r="N79" s="100">
        <v>0</v>
      </c>
      <c r="O79" s="100">
        <v>0</v>
      </c>
      <c r="P79" s="100">
        <v>0</v>
      </c>
    </row>
    <row r="80" spans="1:16" ht="20.100000000000001" customHeight="1">
      <c r="A80" s="98"/>
      <c r="B80" s="98"/>
      <c r="C80" s="98" t="s">
        <v>1558</v>
      </c>
      <c r="D80" s="98"/>
      <c r="E80" s="99" t="s">
        <v>393</v>
      </c>
      <c r="F80" s="100">
        <v>180000</v>
      </c>
      <c r="G80" s="100">
        <v>0</v>
      </c>
      <c r="H80" s="100">
        <v>180000</v>
      </c>
      <c r="I80" s="100">
        <v>0</v>
      </c>
      <c r="J80" s="100">
        <v>0</v>
      </c>
      <c r="K80" s="100">
        <v>0</v>
      </c>
      <c r="L80" s="100">
        <v>0</v>
      </c>
      <c r="M80" s="100">
        <v>0</v>
      </c>
      <c r="N80" s="100">
        <v>0</v>
      </c>
      <c r="O80" s="100">
        <v>0</v>
      </c>
      <c r="P80" s="100">
        <v>0</v>
      </c>
    </row>
    <row r="81" spans="1:16" ht="20.100000000000001" customHeight="1">
      <c r="A81" s="98"/>
      <c r="B81" s="98"/>
      <c r="C81" s="98" t="s">
        <v>1559</v>
      </c>
      <c r="D81" s="98"/>
      <c r="E81" s="99" t="s">
        <v>355</v>
      </c>
      <c r="F81" s="100">
        <v>15000</v>
      </c>
      <c r="G81" s="100">
        <v>0</v>
      </c>
      <c r="H81" s="100">
        <v>15000</v>
      </c>
      <c r="I81" s="100">
        <v>0</v>
      </c>
      <c r="J81" s="100">
        <v>0</v>
      </c>
      <c r="K81" s="100">
        <v>0</v>
      </c>
      <c r="L81" s="100">
        <v>0</v>
      </c>
      <c r="M81" s="100">
        <v>0</v>
      </c>
      <c r="N81" s="100">
        <v>0</v>
      </c>
      <c r="O81" s="100">
        <v>0</v>
      </c>
      <c r="P81" s="100">
        <v>0</v>
      </c>
    </row>
    <row r="82" spans="1:16" ht="20.100000000000001" customHeight="1">
      <c r="A82" s="98"/>
      <c r="B82" s="98"/>
      <c r="C82" s="98" t="s">
        <v>1556</v>
      </c>
      <c r="D82" s="98"/>
      <c r="E82" s="99" t="s">
        <v>260</v>
      </c>
      <c r="F82" s="100">
        <v>100000</v>
      </c>
      <c r="G82" s="100">
        <v>0</v>
      </c>
      <c r="H82" s="100">
        <v>100000</v>
      </c>
      <c r="I82" s="100">
        <v>0</v>
      </c>
      <c r="J82" s="100">
        <v>0</v>
      </c>
      <c r="K82" s="100">
        <v>0</v>
      </c>
      <c r="L82" s="100">
        <v>0</v>
      </c>
      <c r="M82" s="100">
        <v>0</v>
      </c>
      <c r="N82" s="100">
        <v>0</v>
      </c>
      <c r="O82" s="100">
        <v>0</v>
      </c>
      <c r="P82" s="100">
        <v>0</v>
      </c>
    </row>
    <row r="83" spans="1:16" ht="20.100000000000001" customHeight="1">
      <c r="A83" s="98"/>
      <c r="B83" s="98"/>
      <c r="C83" s="98" t="s">
        <v>1572</v>
      </c>
      <c r="D83" s="98"/>
      <c r="E83" s="99" t="s">
        <v>394</v>
      </c>
      <c r="F83" s="100">
        <v>825000</v>
      </c>
      <c r="G83" s="100">
        <v>494400</v>
      </c>
      <c r="H83" s="100">
        <v>30000</v>
      </c>
      <c r="I83" s="100">
        <v>300600</v>
      </c>
      <c r="J83" s="100">
        <v>0</v>
      </c>
      <c r="K83" s="100">
        <v>0</v>
      </c>
      <c r="L83" s="100">
        <v>0</v>
      </c>
      <c r="M83" s="100">
        <v>0</v>
      </c>
      <c r="N83" s="100">
        <v>0</v>
      </c>
      <c r="O83" s="100">
        <v>0</v>
      </c>
      <c r="P83" s="100">
        <v>0</v>
      </c>
    </row>
    <row r="84" spans="1:16" ht="20.100000000000001" customHeight="1">
      <c r="A84" s="98"/>
      <c r="B84" s="98" t="s">
        <v>1572</v>
      </c>
      <c r="C84" s="98"/>
      <c r="D84" s="98"/>
      <c r="E84" s="99" t="s">
        <v>1573</v>
      </c>
      <c r="F84" s="100">
        <v>68527960</v>
      </c>
      <c r="G84" s="100">
        <v>1789960</v>
      </c>
      <c r="H84" s="100">
        <v>428000</v>
      </c>
      <c r="I84" s="100">
        <v>0</v>
      </c>
      <c r="J84" s="100">
        <v>0</v>
      </c>
      <c r="K84" s="100">
        <v>0</v>
      </c>
      <c r="L84" s="100">
        <v>0</v>
      </c>
      <c r="M84" s="100">
        <v>0</v>
      </c>
      <c r="N84" s="100">
        <v>0</v>
      </c>
      <c r="O84" s="100">
        <v>0</v>
      </c>
      <c r="P84" s="100">
        <v>66310000</v>
      </c>
    </row>
    <row r="85" spans="1:16" ht="20.100000000000001" customHeight="1">
      <c r="A85" s="98"/>
      <c r="B85" s="98"/>
      <c r="C85" s="98" t="s">
        <v>1572</v>
      </c>
      <c r="D85" s="98"/>
      <c r="E85" s="99" t="s">
        <v>1574</v>
      </c>
      <c r="F85" s="100">
        <v>68527960</v>
      </c>
      <c r="G85" s="100">
        <v>1789960</v>
      </c>
      <c r="H85" s="100">
        <v>428000</v>
      </c>
      <c r="I85" s="100">
        <v>0</v>
      </c>
      <c r="J85" s="100">
        <v>0</v>
      </c>
      <c r="K85" s="100">
        <v>0</v>
      </c>
      <c r="L85" s="100">
        <v>0</v>
      </c>
      <c r="M85" s="100">
        <v>0</v>
      </c>
      <c r="N85" s="100">
        <v>0</v>
      </c>
      <c r="O85" s="100">
        <v>0</v>
      </c>
      <c r="P85" s="100">
        <v>66310000</v>
      </c>
    </row>
    <row r="86" spans="1:16" ht="20.100000000000001" customHeight="1">
      <c r="A86" s="98" t="s">
        <v>1575</v>
      </c>
      <c r="B86" s="98"/>
      <c r="C86" s="98"/>
      <c r="D86" s="98"/>
      <c r="E86" s="99" t="s">
        <v>465</v>
      </c>
      <c r="F86" s="100">
        <v>600000</v>
      </c>
      <c r="G86" s="100">
        <v>0</v>
      </c>
      <c r="H86" s="100">
        <v>0</v>
      </c>
      <c r="I86" s="100">
        <v>0</v>
      </c>
      <c r="J86" s="100">
        <v>0</v>
      </c>
      <c r="K86" s="100">
        <v>0</v>
      </c>
      <c r="L86" s="100">
        <v>0</v>
      </c>
      <c r="M86" s="100">
        <v>0</v>
      </c>
      <c r="N86" s="100">
        <v>0</v>
      </c>
      <c r="O86" s="100">
        <v>0</v>
      </c>
      <c r="P86" s="100">
        <v>600000</v>
      </c>
    </row>
    <row r="87" spans="1:16" ht="20.100000000000001" customHeight="1">
      <c r="A87" s="98"/>
      <c r="B87" s="98" t="s">
        <v>1554</v>
      </c>
      <c r="C87" s="98"/>
      <c r="D87" s="98"/>
      <c r="E87" s="99" t="s">
        <v>472</v>
      </c>
      <c r="F87" s="100">
        <v>600000</v>
      </c>
      <c r="G87" s="100">
        <v>0</v>
      </c>
      <c r="H87" s="100">
        <v>0</v>
      </c>
      <c r="I87" s="100">
        <v>0</v>
      </c>
      <c r="J87" s="100">
        <v>0</v>
      </c>
      <c r="K87" s="100">
        <v>0</v>
      </c>
      <c r="L87" s="100">
        <v>0</v>
      </c>
      <c r="M87" s="100">
        <v>0</v>
      </c>
      <c r="N87" s="100">
        <v>0</v>
      </c>
      <c r="O87" s="100">
        <v>0</v>
      </c>
      <c r="P87" s="100">
        <v>600000</v>
      </c>
    </row>
    <row r="88" spans="1:16" ht="20.100000000000001" customHeight="1">
      <c r="A88" s="98"/>
      <c r="B88" s="98"/>
      <c r="C88" s="98" t="s">
        <v>1550</v>
      </c>
      <c r="D88" s="98"/>
      <c r="E88" s="99" t="s">
        <v>473</v>
      </c>
      <c r="F88" s="100">
        <v>200000</v>
      </c>
      <c r="G88" s="100">
        <v>0</v>
      </c>
      <c r="H88" s="100">
        <v>0</v>
      </c>
      <c r="I88" s="100">
        <v>0</v>
      </c>
      <c r="J88" s="100">
        <v>0</v>
      </c>
      <c r="K88" s="100">
        <v>0</v>
      </c>
      <c r="L88" s="100">
        <v>0</v>
      </c>
      <c r="M88" s="100">
        <v>0</v>
      </c>
      <c r="N88" s="100">
        <v>0</v>
      </c>
      <c r="O88" s="100">
        <v>0</v>
      </c>
      <c r="P88" s="100">
        <v>200000</v>
      </c>
    </row>
    <row r="89" spans="1:16" ht="20.100000000000001" customHeight="1">
      <c r="A89" s="98"/>
      <c r="B89" s="98"/>
      <c r="C89" s="98" t="s">
        <v>1580</v>
      </c>
      <c r="D89" s="98"/>
      <c r="E89" s="99" t="s">
        <v>484</v>
      </c>
      <c r="F89" s="100">
        <v>400000</v>
      </c>
      <c r="G89" s="100">
        <v>0</v>
      </c>
      <c r="H89" s="100">
        <v>0</v>
      </c>
      <c r="I89" s="100">
        <v>0</v>
      </c>
      <c r="J89" s="100">
        <v>0</v>
      </c>
      <c r="K89" s="100">
        <v>0</v>
      </c>
      <c r="L89" s="100">
        <v>0</v>
      </c>
      <c r="M89" s="100">
        <v>0</v>
      </c>
      <c r="N89" s="100">
        <v>0</v>
      </c>
      <c r="O89" s="100">
        <v>0</v>
      </c>
      <c r="P89" s="100">
        <v>400000</v>
      </c>
    </row>
    <row r="90" spans="1:16" ht="20.100000000000001" customHeight="1">
      <c r="A90" s="98" t="s">
        <v>1578</v>
      </c>
      <c r="B90" s="98"/>
      <c r="C90" s="98"/>
      <c r="D90" s="98"/>
      <c r="E90" s="99" t="s">
        <v>489</v>
      </c>
      <c r="F90" s="100">
        <f>18055840+160000+13530000</f>
        <v>31745840</v>
      </c>
      <c r="G90" s="100">
        <v>3094460</v>
      </c>
      <c r="H90" s="100">
        <f>13553380+160000</f>
        <v>13713380</v>
      </c>
      <c r="I90" s="100">
        <v>1408000</v>
      </c>
      <c r="J90" s="100">
        <v>0</v>
      </c>
      <c r="K90" s="100">
        <v>0</v>
      </c>
      <c r="L90" s="100">
        <v>13530000</v>
      </c>
      <c r="M90" s="100">
        <v>0</v>
      </c>
      <c r="N90" s="100">
        <v>0</v>
      </c>
      <c r="O90" s="100">
        <v>0</v>
      </c>
      <c r="P90" s="100">
        <v>0</v>
      </c>
    </row>
    <row r="91" spans="1:16" ht="20.100000000000001" customHeight="1">
      <c r="A91" s="98"/>
      <c r="B91" s="98" t="s">
        <v>1550</v>
      </c>
      <c r="C91" s="98"/>
      <c r="D91" s="98"/>
      <c r="E91" s="99" t="s">
        <v>490</v>
      </c>
      <c r="F91" s="100">
        <v>2000000</v>
      </c>
      <c r="G91" s="100">
        <v>50000</v>
      </c>
      <c r="H91" s="100">
        <v>1950000</v>
      </c>
      <c r="I91" s="100">
        <v>0</v>
      </c>
      <c r="J91" s="100">
        <v>0</v>
      </c>
      <c r="K91" s="100">
        <v>0</v>
      </c>
      <c r="L91" s="100">
        <v>0</v>
      </c>
      <c r="M91" s="100">
        <v>0</v>
      </c>
      <c r="N91" s="100">
        <v>0</v>
      </c>
      <c r="O91" s="100">
        <v>0</v>
      </c>
      <c r="P91" s="100">
        <v>0</v>
      </c>
    </row>
    <row r="92" spans="1:16" ht="20.100000000000001" customHeight="1">
      <c r="A92" s="98"/>
      <c r="B92" s="98"/>
      <c r="C92" s="98" t="s">
        <v>1550</v>
      </c>
      <c r="D92" s="98"/>
      <c r="E92" s="99" t="s">
        <v>491</v>
      </c>
      <c r="F92" s="100">
        <v>2000000</v>
      </c>
      <c r="G92" s="100">
        <v>50000</v>
      </c>
      <c r="H92" s="100">
        <v>1950000</v>
      </c>
      <c r="I92" s="100">
        <v>0</v>
      </c>
      <c r="J92" s="100">
        <v>0</v>
      </c>
      <c r="K92" s="100">
        <v>0</v>
      </c>
      <c r="L92" s="100">
        <v>0</v>
      </c>
      <c r="M92" s="100">
        <v>0</v>
      </c>
      <c r="N92" s="100">
        <v>0</v>
      </c>
      <c r="O92" s="100">
        <v>0</v>
      </c>
      <c r="P92" s="100">
        <v>0</v>
      </c>
    </row>
    <row r="93" spans="1:16" ht="20.100000000000001" customHeight="1">
      <c r="A93" s="98"/>
      <c r="B93" s="98" t="s">
        <v>1551</v>
      </c>
      <c r="C93" s="98"/>
      <c r="D93" s="98"/>
      <c r="E93" s="99" t="s">
        <v>506</v>
      </c>
      <c r="F93" s="100">
        <v>14055840</v>
      </c>
      <c r="G93" s="100">
        <v>3027960</v>
      </c>
      <c r="H93" s="100">
        <v>9619880</v>
      </c>
      <c r="I93" s="100">
        <v>1408000</v>
      </c>
      <c r="J93" s="100">
        <v>0</v>
      </c>
      <c r="K93" s="100">
        <v>0</v>
      </c>
      <c r="L93" s="100">
        <v>0</v>
      </c>
      <c r="M93" s="100">
        <v>0</v>
      </c>
      <c r="N93" s="100">
        <v>0</v>
      </c>
      <c r="O93" s="100">
        <v>0</v>
      </c>
      <c r="P93" s="100">
        <v>0</v>
      </c>
    </row>
    <row r="94" spans="1:16" ht="20.100000000000001" customHeight="1">
      <c r="A94" s="98"/>
      <c r="B94" s="98"/>
      <c r="C94" s="98" t="s">
        <v>1550</v>
      </c>
      <c r="D94" s="98"/>
      <c r="E94" s="99" t="s">
        <v>251</v>
      </c>
      <c r="F94" s="100">
        <v>3107920</v>
      </c>
      <c r="G94" s="100">
        <v>3027960</v>
      </c>
      <c r="H94" s="100">
        <v>71960</v>
      </c>
      <c r="I94" s="100">
        <v>8000</v>
      </c>
      <c r="J94" s="100">
        <v>0</v>
      </c>
      <c r="K94" s="100">
        <v>0</v>
      </c>
      <c r="L94" s="100">
        <v>0</v>
      </c>
      <c r="M94" s="100">
        <v>0</v>
      </c>
      <c r="N94" s="100">
        <v>0</v>
      </c>
      <c r="O94" s="100">
        <v>0</v>
      </c>
      <c r="P94" s="100">
        <v>0</v>
      </c>
    </row>
    <row r="95" spans="1:16" ht="20.100000000000001" customHeight="1">
      <c r="A95" s="98"/>
      <c r="B95" s="98"/>
      <c r="C95" s="98" t="s">
        <v>2543</v>
      </c>
      <c r="D95" s="98"/>
      <c r="E95" s="99" t="s">
        <v>294</v>
      </c>
      <c r="F95" s="100">
        <v>7150000</v>
      </c>
      <c r="G95" s="100">
        <v>0</v>
      </c>
      <c r="H95" s="100">
        <v>7150000</v>
      </c>
      <c r="I95" s="100">
        <v>0</v>
      </c>
      <c r="J95" s="100">
        <v>0</v>
      </c>
      <c r="K95" s="100">
        <v>0</v>
      </c>
      <c r="L95" s="100">
        <v>0</v>
      </c>
      <c r="M95" s="100">
        <v>0</v>
      </c>
      <c r="N95" s="100">
        <v>0</v>
      </c>
      <c r="O95" s="100">
        <v>0</v>
      </c>
      <c r="P95" s="100">
        <v>0</v>
      </c>
    </row>
    <row r="96" spans="1:16" ht="20.100000000000001" customHeight="1">
      <c r="A96" s="98"/>
      <c r="B96" s="98"/>
      <c r="C96" s="98" t="s">
        <v>2544</v>
      </c>
      <c r="D96" s="98"/>
      <c r="E96" s="99" t="s">
        <v>522</v>
      </c>
      <c r="F96" s="100">
        <v>3191680</v>
      </c>
      <c r="G96" s="100">
        <v>0</v>
      </c>
      <c r="H96" s="100">
        <v>1791680</v>
      </c>
      <c r="I96" s="100">
        <v>1400000</v>
      </c>
      <c r="J96" s="100">
        <v>0</v>
      </c>
      <c r="K96" s="100">
        <v>0</v>
      </c>
      <c r="L96" s="100">
        <v>0</v>
      </c>
      <c r="M96" s="100">
        <v>0</v>
      </c>
      <c r="N96" s="100">
        <v>0</v>
      </c>
      <c r="O96" s="100">
        <v>0</v>
      </c>
      <c r="P96" s="100">
        <v>0</v>
      </c>
    </row>
    <row r="97" spans="1:16" ht="20.100000000000001" customHeight="1">
      <c r="A97" s="98"/>
      <c r="B97" s="98"/>
      <c r="C97" s="98" t="s">
        <v>1572</v>
      </c>
      <c r="D97" s="98"/>
      <c r="E97" s="99" t="s">
        <v>523</v>
      </c>
      <c r="F97" s="100">
        <v>606240</v>
      </c>
      <c r="G97" s="100">
        <v>0</v>
      </c>
      <c r="H97" s="100">
        <v>606240</v>
      </c>
      <c r="I97" s="100">
        <v>0</v>
      </c>
      <c r="J97" s="100">
        <v>0</v>
      </c>
      <c r="K97" s="100">
        <v>0</v>
      </c>
      <c r="L97" s="100">
        <v>0</v>
      </c>
      <c r="M97" s="100">
        <v>0</v>
      </c>
      <c r="N97" s="100">
        <v>0</v>
      </c>
      <c r="O97" s="100">
        <v>0</v>
      </c>
      <c r="P97" s="100">
        <v>0</v>
      </c>
    </row>
    <row r="98" spans="1:16" ht="20.100000000000001" customHeight="1">
      <c r="A98" s="98"/>
      <c r="B98" s="98" t="s">
        <v>1554</v>
      </c>
      <c r="C98" s="98"/>
      <c r="D98" s="98"/>
      <c r="E98" s="99" t="s">
        <v>547</v>
      </c>
      <c r="F98" s="100">
        <v>2000000</v>
      </c>
      <c r="G98" s="100">
        <v>16500</v>
      </c>
      <c r="H98" s="100">
        <f>1983500+160000</f>
        <v>2143500</v>
      </c>
      <c r="I98" s="100">
        <v>0</v>
      </c>
      <c r="J98" s="100">
        <v>0</v>
      </c>
      <c r="K98" s="100">
        <v>0</v>
      </c>
      <c r="L98" s="100">
        <v>0</v>
      </c>
      <c r="M98" s="100">
        <v>0</v>
      </c>
      <c r="N98" s="100">
        <v>0</v>
      </c>
      <c r="O98" s="100">
        <v>0</v>
      </c>
      <c r="P98" s="100">
        <v>0</v>
      </c>
    </row>
    <row r="99" spans="1:16" ht="20.100000000000001" customHeight="1">
      <c r="A99" s="98"/>
      <c r="B99" s="98"/>
      <c r="C99" s="98" t="s">
        <v>1550</v>
      </c>
      <c r="D99" s="98"/>
      <c r="E99" s="99" t="s">
        <v>251</v>
      </c>
      <c r="F99" s="100">
        <v>137500</v>
      </c>
      <c r="G99" s="100">
        <v>16500</v>
      </c>
      <c r="H99" s="100">
        <v>121000</v>
      </c>
      <c r="I99" s="100">
        <v>0</v>
      </c>
      <c r="J99" s="100">
        <v>0</v>
      </c>
      <c r="K99" s="100">
        <v>0</v>
      </c>
      <c r="L99" s="100">
        <v>0</v>
      </c>
      <c r="M99" s="100">
        <v>0</v>
      </c>
      <c r="N99" s="100">
        <v>0</v>
      </c>
      <c r="O99" s="100">
        <v>0</v>
      </c>
      <c r="P99" s="100">
        <v>0</v>
      </c>
    </row>
    <row r="100" spans="1:16" ht="20.100000000000001" customHeight="1">
      <c r="A100" s="98"/>
      <c r="B100" s="98"/>
      <c r="C100" s="98" t="s">
        <v>1551</v>
      </c>
      <c r="D100" s="98"/>
      <c r="E100" s="99" t="s">
        <v>252</v>
      </c>
      <c r="F100" s="100">
        <v>110000</v>
      </c>
      <c r="G100" s="100">
        <v>0</v>
      </c>
      <c r="H100" s="100">
        <v>110000</v>
      </c>
      <c r="I100" s="100">
        <v>0</v>
      </c>
      <c r="J100" s="100">
        <v>0</v>
      </c>
      <c r="K100" s="100">
        <v>0</v>
      </c>
      <c r="L100" s="100">
        <v>0</v>
      </c>
      <c r="M100" s="100">
        <v>0</v>
      </c>
      <c r="N100" s="100">
        <v>0</v>
      </c>
      <c r="O100" s="100">
        <v>0</v>
      </c>
      <c r="P100" s="100">
        <v>0</v>
      </c>
    </row>
    <row r="101" spans="1:16" ht="20.100000000000001" customHeight="1">
      <c r="A101" s="98"/>
      <c r="B101" s="98"/>
      <c r="C101" s="98" t="s">
        <v>1557</v>
      </c>
      <c r="D101" s="98"/>
      <c r="E101" s="99" t="s">
        <v>548</v>
      </c>
      <c r="F101" s="100">
        <v>462500</v>
      </c>
      <c r="G101" s="100">
        <v>0</v>
      </c>
      <c r="H101" s="100">
        <v>462500</v>
      </c>
      <c r="I101" s="100">
        <v>0</v>
      </c>
      <c r="J101" s="100">
        <v>0</v>
      </c>
      <c r="K101" s="100">
        <v>0</v>
      </c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</row>
    <row r="102" spans="1:16" ht="20.100000000000001" customHeight="1">
      <c r="A102" s="98"/>
      <c r="B102" s="98"/>
      <c r="C102" s="98" t="s">
        <v>1558</v>
      </c>
      <c r="D102" s="98"/>
      <c r="E102" s="99" t="s">
        <v>549</v>
      </c>
      <c r="F102" s="100">
        <v>530000</v>
      </c>
      <c r="G102" s="100">
        <v>0</v>
      </c>
      <c r="H102" s="100">
        <v>530000</v>
      </c>
      <c r="I102" s="100">
        <v>0</v>
      </c>
      <c r="J102" s="100">
        <v>0</v>
      </c>
      <c r="K102" s="100">
        <v>0</v>
      </c>
      <c r="L102" s="100">
        <v>0</v>
      </c>
      <c r="M102" s="100">
        <v>0</v>
      </c>
      <c r="N102" s="100">
        <v>0</v>
      </c>
      <c r="O102" s="100">
        <v>0</v>
      </c>
      <c r="P102" s="100">
        <v>0</v>
      </c>
    </row>
    <row r="103" spans="1:16" ht="20.100000000000001" customHeight="1">
      <c r="A103" s="98"/>
      <c r="B103" s="98"/>
      <c r="C103" s="98" t="s">
        <v>1554</v>
      </c>
      <c r="D103" s="98"/>
      <c r="E103" s="99" t="s">
        <v>550</v>
      </c>
      <c r="F103" s="100">
        <v>40000</v>
      </c>
      <c r="G103" s="100">
        <v>0</v>
      </c>
      <c r="H103" s="100">
        <v>40000</v>
      </c>
      <c r="I103" s="100">
        <v>0</v>
      </c>
      <c r="J103" s="100">
        <v>0</v>
      </c>
      <c r="K103" s="100">
        <v>0</v>
      </c>
      <c r="L103" s="100">
        <v>0</v>
      </c>
      <c r="M103" s="100">
        <v>0</v>
      </c>
      <c r="N103" s="100">
        <v>0</v>
      </c>
      <c r="O103" s="100">
        <v>0</v>
      </c>
      <c r="P103" s="100">
        <v>0</v>
      </c>
    </row>
    <row r="104" spans="1:16" ht="20.100000000000001" customHeight="1">
      <c r="A104" s="98"/>
      <c r="B104" s="98"/>
      <c r="C104" s="98" t="s">
        <v>1580</v>
      </c>
      <c r="D104" s="98"/>
      <c r="E104" s="99" t="s">
        <v>551</v>
      </c>
      <c r="F104" s="100">
        <v>20000</v>
      </c>
      <c r="G104" s="100">
        <v>0</v>
      </c>
      <c r="H104" s="100">
        <v>20000</v>
      </c>
      <c r="I104" s="100">
        <v>0</v>
      </c>
      <c r="J104" s="100">
        <v>0</v>
      </c>
      <c r="K104" s="100">
        <v>0</v>
      </c>
      <c r="L104" s="100">
        <v>0</v>
      </c>
      <c r="M104" s="100">
        <v>0</v>
      </c>
      <c r="N104" s="100">
        <v>0</v>
      </c>
      <c r="O104" s="100">
        <v>0</v>
      </c>
      <c r="P104" s="100">
        <v>0</v>
      </c>
    </row>
    <row r="105" spans="1:16" ht="20.100000000000001" customHeight="1">
      <c r="A105" s="98"/>
      <c r="B105" s="98"/>
      <c r="C105" s="98" t="s">
        <v>1586</v>
      </c>
      <c r="D105" s="98"/>
      <c r="E105" s="99" t="s">
        <v>554</v>
      </c>
      <c r="F105" s="100">
        <v>630000</v>
      </c>
      <c r="G105" s="100">
        <v>0</v>
      </c>
      <c r="H105" s="100">
        <v>630000</v>
      </c>
      <c r="I105" s="100">
        <v>0</v>
      </c>
      <c r="J105" s="100">
        <v>0</v>
      </c>
      <c r="K105" s="100">
        <v>0</v>
      </c>
      <c r="L105" s="100">
        <v>0</v>
      </c>
      <c r="M105" s="100">
        <v>0</v>
      </c>
      <c r="N105" s="100">
        <v>0</v>
      </c>
      <c r="O105" s="100">
        <v>0</v>
      </c>
      <c r="P105" s="100">
        <v>0</v>
      </c>
    </row>
    <row r="106" spans="1:16" ht="20.100000000000001" customHeight="1">
      <c r="A106" s="98"/>
      <c r="B106" s="98"/>
      <c r="C106" s="98" t="s">
        <v>1572</v>
      </c>
      <c r="D106" s="98"/>
      <c r="E106" s="99" t="s">
        <v>557</v>
      </c>
      <c r="F106" s="100">
        <f>70000+160000</f>
        <v>230000</v>
      </c>
      <c r="G106" s="100">
        <v>0</v>
      </c>
      <c r="H106" s="100">
        <f>70000+160000</f>
        <v>230000</v>
      </c>
      <c r="I106" s="100">
        <v>0</v>
      </c>
      <c r="J106" s="100">
        <v>0</v>
      </c>
      <c r="K106" s="100">
        <v>0</v>
      </c>
      <c r="L106" s="100">
        <v>0</v>
      </c>
      <c r="M106" s="100">
        <v>0</v>
      </c>
      <c r="N106" s="100">
        <v>0</v>
      </c>
      <c r="O106" s="100">
        <v>0</v>
      </c>
      <c r="P106" s="100">
        <v>0</v>
      </c>
    </row>
    <row r="107" spans="1:16" ht="20.100000000000001" customHeight="1">
      <c r="A107" s="98"/>
      <c r="B107" s="98" t="s">
        <v>1572</v>
      </c>
      <c r="C107" s="98"/>
      <c r="D107" s="98"/>
      <c r="E107" s="99" t="s">
        <v>2545</v>
      </c>
      <c r="F107" s="100">
        <v>13530000</v>
      </c>
      <c r="G107" s="100"/>
      <c r="H107" s="100"/>
      <c r="I107" s="100"/>
      <c r="J107" s="100"/>
      <c r="K107" s="100"/>
      <c r="L107" s="100">
        <v>13530000</v>
      </c>
      <c r="M107" s="100"/>
      <c r="N107" s="100"/>
      <c r="O107" s="100"/>
      <c r="P107" s="100"/>
    </row>
    <row r="108" spans="1:16" ht="20.100000000000001" customHeight="1">
      <c r="A108" s="98"/>
      <c r="B108" s="98"/>
      <c r="C108" s="98" t="s">
        <v>1550</v>
      </c>
      <c r="D108" s="98"/>
      <c r="E108" s="99" t="s">
        <v>2546</v>
      </c>
      <c r="F108" s="100">
        <v>13530000</v>
      </c>
      <c r="G108" s="100"/>
      <c r="H108" s="100"/>
      <c r="I108" s="100"/>
      <c r="J108" s="100"/>
      <c r="K108" s="100"/>
      <c r="L108" s="100">
        <v>13530000</v>
      </c>
      <c r="M108" s="100"/>
      <c r="N108" s="100"/>
      <c r="O108" s="100"/>
      <c r="P108" s="100"/>
    </row>
    <row r="109" spans="1:16" ht="20.100000000000001" customHeight="1">
      <c r="A109" s="98" t="s">
        <v>1579</v>
      </c>
      <c r="B109" s="98"/>
      <c r="C109" s="98"/>
      <c r="D109" s="98"/>
      <c r="E109" s="99" t="s">
        <v>631</v>
      </c>
      <c r="F109" s="100">
        <f>70160000+164480000</f>
        <v>234640000</v>
      </c>
      <c r="G109" s="100">
        <v>0</v>
      </c>
      <c r="H109" s="100">
        <v>20907500</v>
      </c>
      <c r="I109" s="100">
        <f>23665000+164480000</f>
        <v>188145000</v>
      </c>
      <c r="J109" s="100">
        <v>0</v>
      </c>
      <c r="K109" s="100">
        <v>0</v>
      </c>
      <c r="L109" s="100">
        <v>25587500</v>
      </c>
      <c r="M109" s="100">
        <v>0</v>
      </c>
      <c r="N109" s="100">
        <v>0</v>
      </c>
      <c r="O109" s="100">
        <v>0</v>
      </c>
      <c r="P109" s="100">
        <v>0</v>
      </c>
    </row>
    <row r="110" spans="1:16" ht="20.100000000000001" customHeight="1">
      <c r="A110" s="98"/>
      <c r="B110" s="98" t="s">
        <v>1550</v>
      </c>
      <c r="C110" s="98"/>
      <c r="D110" s="98"/>
      <c r="E110" s="99" t="s">
        <v>632</v>
      </c>
      <c r="F110" s="100">
        <v>9565000</v>
      </c>
      <c r="G110" s="100">
        <v>0</v>
      </c>
      <c r="H110" s="100">
        <v>4100000</v>
      </c>
      <c r="I110" s="100">
        <v>5000</v>
      </c>
      <c r="J110" s="100">
        <v>0</v>
      </c>
      <c r="K110" s="100">
        <v>0</v>
      </c>
      <c r="L110" s="100">
        <v>5460000</v>
      </c>
      <c r="M110" s="100">
        <v>0</v>
      </c>
      <c r="N110" s="100">
        <v>0</v>
      </c>
      <c r="O110" s="100">
        <v>0</v>
      </c>
      <c r="P110" s="100">
        <v>0</v>
      </c>
    </row>
    <row r="111" spans="1:16" ht="20.100000000000001" customHeight="1">
      <c r="A111" s="98"/>
      <c r="B111" s="98"/>
      <c r="C111" s="98" t="s">
        <v>1572</v>
      </c>
      <c r="D111" s="98"/>
      <c r="E111" s="99" t="s">
        <v>633</v>
      </c>
      <c r="F111" s="100">
        <v>9565000</v>
      </c>
      <c r="G111" s="100">
        <v>0</v>
      </c>
      <c r="H111" s="100">
        <v>4100000</v>
      </c>
      <c r="I111" s="100">
        <v>5000</v>
      </c>
      <c r="J111" s="100">
        <v>0</v>
      </c>
      <c r="K111" s="100">
        <v>0</v>
      </c>
      <c r="L111" s="100">
        <v>5460000</v>
      </c>
      <c r="M111" s="100">
        <v>0</v>
      </c>
      <c r="N111" s="100">
        <v>0</v>
      </c>
      <c r="O111" s="100">
        <v>0</v>
      </c>
      <c r="P111" s="100">
        <v>0</v>
      </c>
    </row>
    <row r="112" spans="1:16" ht="20.100000000000001" customHeight="1">
      <c r="A112" s="98"/>
      <c r="B112" s="98" t="s">
        <v>1551</v>
      </c>
      <c r="C112" s="98"/>
      <c r="D112" s="98"/>
      <c r="E112" s="99" t="s">
        <v>634</v>
      </c>
      <c r="F112" s="100">
        <v>48365000</v>
      </c>
      <c r="G112" s="100">
        <v>0</v>
      </c>
      <c r="H112" s="100">
        <v>16767500</v>
      </c>
      <c r="I112" s="100">
        <f>23470000+163310000</f>
        <v>186780000</v>
      </c>
      <c r="J112" s="100">
        <v>0</v>
      </c>
      <c r="K112" s="100">
        <v>0</v>
      </c>
      <c r="L112" s="100">
        <v>8127500</v>
      </c>
      <c r="M112" s="100">
        <v>0</v>
      </c>
      <c r="N112" s="100">
        <v>0</v>
      </c>
      <c r="O112" s="100">
        <v>0</v>
      </c>
      <c r="P112" s="100">
        <v>0</v>
      </c>
    </row>
    <row r="113" spans="1:16" ht="20.100000000000001" customHeight="1">
      <c r="A113" s="98"/>
      <c r="B113" s="98"/>
      <c r="C113" s="98" t="s">
        <v>1550</v>
      </c>
      <c r="D113" s="98"/>
      <c r="E113" s="99" t="s">
        <v>635</v>
      </c>
      <c r="F113" s="100">
        <v>805000</v>
      </c>
      <c r="G113" s="100">
        <v>0</v>
      </c>
      <c r="H113" s="100">
        <v>0</v>
      </c>
      <c r="I113" s="100">
        <v>80000</v>
      </c>
      <c r="J113" s="100">
        <v>0</v>
      </c>
      <c r="K113" s="100">
        <v>0</v>
      </c>
      <c r="L113" s="100">
        <v>725000</v>
      </c>
      <c r="M113" s="100">
        <v>0</v>
      </c>
      <c r="N113" s="100">
        <v>0</v>
      </c>
      <c r="O113" s="100">
        <v>0</v>
      </c>
      <c r="P113" s="100">
        <v>0</v>
      </c>
    </row>
    <row r="114" spans="1:16" ht="20.100000000000001" customHeight="1">
      <c r="A114" s="98"/>
      <c r="B114" s="98"/>
      <c r="C114" s="98" t="s">
        <v>1551</v>
      </c>
      <c r="D114" s="98"/>
      <c r="E114" s="99" t="s">
        <v>636</v>
      </c>
      <c r="F114" s="100">
        <f>5457500+163310000</f>
        <v>168767500</v>
      </c>
      <c r="G114" s="100">
        <v>0</v>
      </c>
      <c r="H114" s="100">
        <v>2257500</v>
      </c>
      <c r="I114" s="100">
        <f>3200000+163310000</f>
        <v>166510000</v>
      </c>
      <c r="J114" s="100">
        <v>0</v>
      </c>
      <c r="K114" s="100">
        <v>0</v>
      </c>
      <c r="L114" s="100">
        <v>0</v>
      </c>
      <c r="M114" s="100">
        <v>0</v>
      </c>
      <c r="N114" s="100">
        <v>0</v>
      </c>
      <c r="O114" s="100">
        <v>0</v>
      </c>
      <c r="P114" s="100">
        <v>0</v>
      </c>
    </row>
    <row r="115" spans="1:16" ht="20.100000000000001" customHeight="1">
      <c r="A115" s="98"/>
      <c r="B115" s="98"/>
      <c r="C115" s="98" t="s">
        <v>1552</v>
      </c>
      <c r="D115" s="98"/>
      <c r="E115" s="99" t="s">
        <v>637</v>
      </c>
      <c r="F115" s="100">
        <v>730000</v>
      </c>
      <c r="G115" s="100">
        <v>0</v>
      </c>
      <c r="H115" s="100">
        <v>730000</v>
      </c>
      <c r="I115" s="100">
        <v>0</v>
      </c>
      <c r="J115" s="100">
        <v>0</v>
      </c>
      <c r="K115" s="100">
        <v>0</v>
      </c>
      <c r="L115" s="100">
        <v>0</v>
      </c>
      <c r="M115" s="100">
        <v>0</v>
      </c>
      <c r="N115" s="100">
        <v>0</v>
      </c>
      <c r="O115" s="100">
        <v>0</v>
      </c>
      <c r="P115" s="100">
        <v>0</v>
      </c>
    </row>
    <row r="116" spans="1:16" ht="20.100000000000001" customHeight="1">
      <c r="A116" s="98"/>
      <c r="B116" s="98"/>
      <c r="C116" s="98" t="s">
        <v>1557</v>
      </c>
      <c r="D116" s="98"/>
      <c r="E116" s="99" t="s">
        <v>638</v>
      </c>
      <c r="F116" s="100">
        <v>4900000</v>
      </c>
      <c r="G116" s="100">
        <v>0</v>
      </c>
      <c r="H116" s="100">
        <v>0</v>
      </c>
      <c r="I116" s="100">
        <v>2900000</v>
      </c>
      <c r="J116" s="100">
        <v>0</v>
      </c>
      <c r="K116" s="100">
        <v>0</v>
      </c>
      <c r="L116" s="100">
        <v>2000000</v>
      </c>
      <c r="M116" s="100">
        <v>0</v>
      </c>
      <c r="N116" s="100">
        <v>0</v>
      </c>
      <c r="O116" s="100">
        <v>0</v>
      </c>
      <c r="P116" s="100">
        <v>0</v>
      </c>
    </row>
    <row r="117" spans="1:16" ht="20.100000000000001" customHeight="1">
      <c r="A117" s="98"/>
      <c r="B117" s="98"/>
      <c r="C117" s="98" t="s">
        <v>1558</v>
      </c>
      <c r="D117" s="98"/>
      <c r="E117" s="99" t="s">
        <v>639</v>
      </c>
      <c r="F117" s="100">
        <v>600000</v>
      </c>
      <c r="G117" s="100">
        <v>0</v>
      </c>
      <c r="H117" s="100">
        <v>0</v>
      </c>
      <c r="I117" s="100">
        <v>600000</v>
      </c>
      <c r="J117" s="100">
        <v>0</v>
      </c>
      <c r="K117" s="100">
        <v>0</v>
      </c>
      <c r="L117" s="100">
        <v>0</v>
      </c>
      <c r="M117" s="100">
        <v>0</v>
      </c>
      <c r="N117" s="100">
        <v>0</v>
      </c>
      <c r="O117" s="100">
        <v>0</v>
      </c>
      <c r="P117" s="100">
        <v>0</v>
      </c>
    </row>
    <row r="118" spans="1:16" ht="20.100000000000001" customHeight="1">
      <c r="A118" s="98"/>
      <c r="B118" s="98"/>
      <c r="C118" s="98" t="s">
        <v>1572</v>
      </c>
      <c r="D118" s="98"/>
      <c r="E118" s="99" t="s">
        <v>642</v>
      </c>
      <c r="F118" s="100">
        <v>35872500</v>
      </c>
      <c r="G118" s="100">
        <v>0</v>
      </c>
      <c r="H118" s="100">
        <v>13780000</v>
      </c>
      <c r="I118" s="100">
        <v>16690000</v>
      </c>
      <c r="J118" s="100">
        <v>0</v>
      </c>
      <c r="K118" s="100">
        <v>0</v>
      </c>
      <c r="L118" s="100">
        <v>5402500</v>
      </c>
      <c r="M118" s="100">
        <v>0</v>
      </c>
      <c r="N118" s="100">
        <v>0</v>
      </c>
      <c r="O118" s="100">
        <v>0</v>
      </c>
      <c r="P118" s="100">
        <v>0</v>
      </c>
    </row>
    <row r="119" spans="1:16" ht="20.100000000000001" customHeight="1">
      <c r="A119" s="98"/>
      <c r="B119" s="98" t="s">
        <v>1552</v>
      </c>
      <c r="C119" s="98"/>
      <c r="D119" s="98"/>
      <c r="E119" s="99" t="s">
        <v>643</v>
      </c>
      <c r="F119" s="100">
        <f>190000+1170000</f>
        <v>1360000</v>
      </c>
      <c r="G119" s="100">
        <v>0</v>
      </c>
      <c r="H119" s="100">
        <v>0</v>
      </c>
      <c r="I119" s="100">
        <f>190000+1170000</f>
        <v>1360000</v>
      </c>
      <c r="J119" s="100">
        <v>0</v>
      </c>
      <c r="K119" s="100">
        <v>0</v>
      </c>
      <c r="L119" s="100">
        <v>0</v>
      </c>
      <c r="M119" s="100">
        <v>0</v>
      </c>
      <c r="N119" s="100">
        <v>0</v>
      </c>
      <c r="O119" s="100">
        <v>0</v>
      </c>
      <c r="P119" s="100">
        <v>0</v>
      </c>
    </row>
    <row r="120" spans="1:16" ht="20.100000000000001" customHeight="1">
      <c r="A120" s="98"/>
      <c r="B120" s="98"/>
      <c r="C120" s="98" t="s">
        <v>1551</v>
      </c>
      <c r="D120" s="98"/>
      <c r="E120" s="99" t="s">
        <v>645</v>
      </c>
      <c r="F120" s="100">
        <f>190000+1170000</f>
        <v>1360000</v>
      </c>
      <c r="G120" s="100">
        <v>0</v>
      </c>
      <c r="H120" s="100">
        <v>0</v>
      </c>
      <c r="I120" s="100">
        <f>190000+1170000</f>
        <v>1360000</v>
      </c>
      <c r="J120" s="100">
        <v>0</v>
      </c>
      <c r="K120" s="100">
        <v>0</v>
      </c>
      <c r="L120" s="100">
        <v>0</v>
      </c>
      <c r="M120" s="100">
        <v>0</v>
      </c>
      <c r="N120" s="100">
        <v>0</v>
      </c>
      <c r="O120" s="100">
        <v>0</v>
      </c>
      <c r="P120" s="100">
        <v>0</v>
      </c>
    </row>
    <row r="121" spans="1:16" ht="20.100000000000001" customHeight="1">
      <c r="A121" s="98"/>
      <c r="B121" s="98" t="s">
        <v>1555</v>
      </c>
      <c r="C121" s="98"/>
      <c r="D121" s="98"/>
      <c r="E121" s="99" t="s">
        <v>677</v>
      </c>
      <c r="F121" s="100">
        <v>40000</v>
      </c>
      <c r="G121" s="100">
        <v>0</v>
      </c>
      <c r="H121" s="100">
        <v>40000</v>
      </c>
      <c r="I121" s="100">
        <v>0</v>
      </c>
      <c r="J121" s="100">
        <v>0</v>
      </c>
      <c r="K121" s="100">
        <v>0</v>
      </c>
      <c r="L121" s="100">
        <v>0</v>
      </c>
      <c r="M121" s="100">
        <v>0</v>
      </c>
      <c r="N121" s="100">
        <v>0</v>
      </c>
      <c r="O121" s="100">
        <v>0</v>
      </c>
      <c r="P121" s="100">
        <v>0</v>
      </c>
    </row>
    <row r="122" spans="1:16" ht="20.100000000000001" customHeight="1">
      <c r="A122" s="98"/>
      <c r="B122" s="98"/>
      <c r="C122" s="98" t="s">
        <v>1551</v>
      </c>
      <c r="D122" s="98"/>
      <c r="E122" s="99" t="s">
        <v>679</v>
      </c>
      <c r="F122" s="100">
        <v>40000</v>
      </c>
      <c r="G122" s="100">
        <v>0</v>
      </c>
      <c r="H122" s="100">
        <v>40000</v>
      </c>
      <c r="I122" s="100">
        <v>0</v>
      </c>
      <c r="J122" s="100">
        <v>0</v>
      </c>
      <c r="K122" s="100">
        <v>0</v>
      </c>
      <c r="L122" s="100">
        <v>0</v>
      </c>
      <c r="M122" s="100">
        <v>0</v>
      </c>
      <c r="N122" s="100">
        <v>0</v>
      </c>
      <c r="O122" s="100">
        <v>0</v>
      </c>
      <c r="P122" s="100">
        <v>0</v>
      </c>
    </row>
    <row r="123" spans="1:16" ht="20.100000000000001" customHeight="1">
      <c r="A123" s="98"/>
      <c r="B123" s="98" t="s">
        <v>1585</v>
      </c>
      <c r="C123" s="98"/>
      <c r="D123" s="98"/>
      <c r="E123" s="99" t="s">
        <v>686</v>
      </c>
      <c r="F123" s="100">
        <v>12000000</v>
      </c>
      <c r="G123" s="100">
        <v>0</v>
      </c>
      <c r="H123" s="100">
        <v>0</v>
      </c>
      <c r="I123" s="100">
        <v>0</v>
      </c>
      <c r="J123" s="100">
        <v>0</v>
      </c>
      <c r="K123" s="100">
        <v>0</v>
      </c>
      <c r="L123" s="100">
        <v>12000000</v>
      </c>
      <c r="M123" s="100">
        <v>0</v>
      </c>
      <c r="N123" s="100">
        <v>0</v>
      </c>
      <c r="O123" s="100">
        <v>0</v>
      </c>
      <c r="P123" s="100">
        <v>0</v>
      </c>
    </row>
    <row r="124" spans="1:16" ht="20.100000000000001" customHeight="1">
      <c r="A124" s="98"/>
      <c r="B124" s="98"/>
      <c r="C124" s="98" t="s">
        <v>1550</v>
      </c>
      <c r="D124" s="98"/>
      <c r="E124" s="99" t="s">
        <v>687</v>
      </c>
      <c r="F124" s="100">
        <v>2950000</v>
      </c>
      <c r="G124" s="100">
        <v>0</v>
      </c>
      <c r="H124" s="100">
        <v>0</v>
      </c>
      <c r="I124" s="100">
        <v>0</v>
      </c>
      <c r="J124" s="100">
        <v>0</v>
      </c>
      <c r="K124" s="100">
        <v>0</v>
      </c>
      <c r="L124" s="100">
        <v>2950000</v>
      </c>
      <c r="M124" s="100">
        <v>0</v>
      </c>
      <c r="N124" s="100">
        <v>0</v>
      </c>
      <c r="O124" s="100">
        <v>0</v>
      </c>
      <c r="P124" s="100">
        <v>0</v>
      </c>
    </row>
    <row r="125" spans="1:16" ht="20.100000000000001" customHeight="1">
      <c r="A125" s="98"/>
      <c r="B125" s="98"/>
      <c r="C125" s="98" t="s">
        <v>1558</v>
      </c>
      <c r="D125" s="98"/>
      <c r="E125" s="99" t="s">
        <v>691</v>
      </c>
      <c r="F125" s="100">
        <v>2400000</v>
      </c>
      <c r="G125" s="100">
        <v>0</v>
      </c>
      <c r="H125" s="100">
        <v>0</v>
      </c>
      <c r="I125" s="100">
        <v>0</v>
      </c>
      <c r="J125" s="100">
        <v>0</v>
      </c>
      <c r="K125" s="100">
        <v>0</v>
      </c>
      <c r="L125" s="100">
        <v>2400000</v>
      </c>
      <c r="M125" s="100">
        <v>0</v>
      </c>
      <c r="N125" s="100">
        <v>0</v>
      </c>
      <c r="O125" s="100">
        <v>0</v>
      </c>
      <c r="P125" s="100">
        <v>0</v>
      </c>
    </row>
    <row r="126" spans="1:16" ht="20.100000000000001" customHeight="1">
      <c r="A126" s="98"/>
      <c r="B126" s="98"/>
      <c r="C126" s="98" t="s">
        <v>1572</v>
      </c>
      <c r="D126" s="98"/>
      <c r="E126" s="99" t="s">
        <v>692</v>
      </c>
      <c r="F126" s="100">
        <v>6650000</v>
      </c>
      <c r="G126" s="100">
        <v>0</v>
      </c>
      <c r="H126" s="100">
        <v>0</v>
      </c>
      <c r="I126" s="100">
        <v>0</v>
      </c>
      <c r="J126" s="100">
        <v>0</v>
      </c>
      <c r="K126" s="100">
        <v>0</v>
      </c>
      <c r="L126" s="100">
        <v>6650000</v>
      </c>
      <c r="M126" s="100">
        <v>0</v>
      </c>
      <c r="N126" s="100">
        <v>0</v>
      </c>
      <c r="O126" s="100">
        <v>0</v>
      </c>
      <c r="P126" s="100">
        <v>0</v>
      </c>
    </row>
    <row r="127" spans="1:16" ht="20.100000000000001" customHeight="1">
      <c r="A127" s="98" t="s">
        <v>1581</v>
      </c>
      <c r="B127" s="98"/>
      <c r="C127" s="98"/>
      <c r="D127" s="98"/>
      <c r="E127" s="99" t="s">
        <v>695</v>
      </c>
      <c r="F127" s="100">
        <v>320000</v>
      </c>
      <c r="G127" s="100">
        <v>0</v>
      </c>
      <c r="H127" s="100">
        <v>290000</v>
      </c>
      <c r="I127" s="100">
        <v>30000</v>
      </c>
      <c r="J127" s="100">
        <v>0</v>
      </c>
      <c r="K127" s="100">
        <v>0</v>
      </c>
      <c r="L127" s="100">
        <v>0</v>
      </c>
      <c r="M127" s="100">
        <v>0</v>
      </c>
      <c r="N127" s="100">
        <v>0</v>
      </c>
      <c r="O127" s="100">
        <v>0</v>
      </c>
      <c r="P127" s="100">
        <v>0</v>
      </c>
    </row>
    <row r="128" spans="1:16" ht="20.100000000000001" customHeight="1">
      <c r="A128" s="98"/>
      <c r="B128" s="98" t="s">
        <v>1557</v>
      </c>
      <c r="C128" s="98"/>
      <c r="D128" s="98"/>
      <c r="E128" s="99" t="s">
        <v>712</v>
      </c>
      <c r="F128" s="100">
        <v>30000</v>
      </c>
      <c r="G128" s="100">
        <v>0</v>
      </c>
      <c r="H128" s="100">
        <v>0</v>
      </c>
      <c r="I128" s="100">
        <v>30000</v>
      </c>
      <c r="J128" s="100">
        <v>0</v>
      </c>
      <c r="K128" s="100">
        <v>0</v>
      </c>
      <c r="L128" s="100">
        <v>0</v>
      </c>
      <c r="M128" s="100">
        <v>0</v>
      </c>
      <c r="N128" s="100">
        <v>0</v>
      </c>
      <c r="O128" s="100">
        <v>0</v>
      </c>
      <c r="P128" s="100">
        <v>0</v>
      </c>
    </row>
    <row r="129" spans="1:16" ht="20.100000000000001" customHeight="1">
      <c r="A129" s="98"/>
      <c r="B129" s="98"/>
      <c r="C129" s="98" t="s">
        <v>1557</v>
      </c>
      <c r="D129" s="98"/>
      <c r="E129" s="99" t="s">
        <v>715</v>
      </c>
      <c r="F129" s="100">
        <v>30000</v>
      </c>
      <c r="G129" s="100">
        <v>0</v>
      </c>
      <c r="H129" s="100">
        <v>0</v>
      </c>
      <c r="I129" s="100">
        <v>30000</v>
      </c>
      <c r="J129" s="100">
        <v>0</v>
      </c>
      <c r="K129" s="100">
        <v>0</v>
      </c>
      <c r="L129" s="100">
        <v>0</v>
      </c>
      <c r="M129" s="100">
        <v>0</v>
      </c>
      <c r="N129" s="100">
        <v>0</v>
      </c>
      <c r="O129" s="100">
        <v>0</v>
      </c>
      <c r="P129" s="100">
        <v>0</v>
      </c>
    </row>
    <row r="130" spans="1:16" ht="20.100000000000001" customHeight="1">
      <c r="A130" s="98"/>
      <c r="B130" s="98" t="s">
        <v>1554</v>
      </c>
      <c r="C130" s="98"/>
      <c r="D130" s="98"/>
      <c r="E130" s="99" t="s">
        <v>721</v>
      </c>
      <c r="F130" s="100">
        <v>90000</v>
      </c>
      <c r="G130" s="100">
        <v>0</v>
      </c>
      <c r="H130" s="100">
        <v>90000</v>
      </c>
      <c r="I130" s="100">
        <v>0</v>
      </c>
      <c r="J130" s="100">
        <v>0</v>
      </c>
      <c r="K130" s="100">
        <v>0</v>
      </c>
      <c r="L130" s="100">
        <v>0</v>
      </c>
      <c r="M130" s="100">
        <v>0</v>
      </c>
      <c r="N130" s="100">
        <v>0</v>
      </c>
      <c r="O130" s="100">
        <v>0</v>
      </c>
      <c r="P130" s="100">
        <v>0</v>
      </c>
    </row>
    <row r="131" spans="1:16" ht="20.100000000000001" customHeight="1">
      <c r="A131" s="98"/>
      <c r="B131" s="98"/>
      <c r="C131" s="98" t="s">
        <v>1550</v>
      </c>
      <c r="D131" s="98"/>
      <c r="E131" s="99" t="s">
        <v>722</v>
      </c>
      <c r="F131" s="100">
        <v>90000</v>
      </c>
      <c r="G131" s="100">
        <v>0</v>
      </c>
      <c r="H131" s="100">
        <v>90000</v>
      </c>
      <c r="I131" s="100">
        <v>0</v>
      </c>
      <c r="J131" s="100">
        <v>0</v>
      </c>
      <c r="K131" s="100">
        <v>0</v>
      </c>
      <c r="L131" s="100">
        <v>0</v>
      </c>
      <c r="M131" s="100">
        <v>0</v>
      </c>
      <c r="N131" s="100">
        <v>0</v>
      </c>
      <c r="O131" s="100">
        <v>0</v>
      </c>
      <c r="P131" s="100">
        <v>0</v>
      </c>
    </row>
    <row r="132" spans="1:16" ht="20.100000000000001" customHeight="1">
      <c r="A132" s="98"/>
      <c r="B132" s="98" t="s">
        <v>1580</v>
      </c>
      <c r="C132" s="98"/>
      <c r="D132" s="98"/>
      <c r="E132" s="99" t="s">
        <v>726</v>
      </c>
      <c r="F132" s="100">
        <v>200000</v>
      </c>
      <c r="G132" s="100">
        <v>0</v>
      </c>
      <c r="H132" s="100">
        <v>200000</v>
      </c>
      <c r="I132" s="100">
        <v>0</v>
      </c>
      <c r="J132" s="100">
        <v>0</v>
      </c>
      <c r="K132" s="100">
        <v>0</v>
      </c>
      <c r="L132" s="100">
        <v>0</v>
      </c>
      <c r="M132" s="100">
        <v>0</v>
      </c>
      <c r="N132" s="100">
        <v>0</v>
      </c>
      <c r="O132" s="100">
        <v>0</v>
      </c>
      <c r="P132" s="100">
        <v>0</v>
      </c>
    </row>
    <row r="133" spans="1:16" ht="20.100000000000001" customHeight="1">
      <c r="A133" s="98"/>
      <c r="B133" s="98"/>
      <c r="C133" s="98" t="s">
        <v>1551</v>
      </c>
      <c r="D133" s="98"/>
      <c r="E133" s="99" t="s">
        <v>727</v>
      </c>
      <c r="F133" s="100">
        <v>200000</v>
      </c>
      <c r="G133" s="100">
        <v>0</v>
      </c>
      <c r="H133" s="100">
        <v>200000</v>
      </c>
      <c r="I133" s="100">
        <v>0</v>
      </c>
      <c r="J133" s="100">
        <v>0</v>
      </c>
      <c r="K133" s="100">
        <v>0</v>
      </c>
      <c r="L133" s="100">
        <v>0</v>
      </c>
      <c r="M133" s="100">
        <v>0</v>
      </c>
      <c r="N133" s="100">
        <v>0</v>
      </c>
      <c r="O133" s="100">
        <v>0</v>
      </c>
      <c r="P133" s="100">
        <v>0</v>
      </c>
    </row>
    <row r="134" spans="1:16" ht="20.100000000000001" customHeight="1">
      <c r="A134" s="98" t="s">
        <v>1582</v>
      </c>
      <c r="B134" s="98"/>
      <c r="C134" s="98"/>
      <c r="D134" s="98"/>
      <c r="E134" s="99" t="s">
        <v>1583</v>
      </c>
      <c r="F134" s="100">
        <f>1364000+1150000+9570000</f>
        <v>12084000</v>
      </c>
      <c r="G134" s="100">
        <v>0</v>
      </c>
      <c r="H134" s="100">
        <f>364000+1150000</f>
        <v>1514000</v>
      </c>
      <c r="I134" s="100">
        <v>0</v>
      </c>
      <c r="J134" s="100">
        <v>0</v>
      </c>
      <c r="K134" s="100">
        <v>0</v>
      </c>
      <c r="L134" s="100">
        <v>9570000</v>
      </c>
      <c r="M134" s="100">
        <v>0</v>
      </c>
      <c r="N134" s="100">
        <v>0</v>
      </c>
      <c r="O134" s="100">
        <v>0</v>
      </c>
      <c r="P134" s="100">
        <v>1000000</v>
      </c>
    </row>
    <row r="135" spans="1:16" ht="20.100000000000001" customHeight="1">
      <c r="A135" s="98"/>
      <c r="B135" s="98" t="s">
        <v>1550</v>
      </c>
      <c r="C135" s="98"/>
      <c r="D135" s="98"/>
      <c r="E135" s="99" t="s">
        <v>1584</v>
      </c>
      <c r="F135" s="100">
        <v>298000</v>
      </c>
      <c r="G135" s="100">
        <v>0</v>
      </c>
      <c r="H135" s="100">
        <v>298000</v>
      </c>
      <c r="I135" s="100">
        <v>0</v>
      </c>
      <c r="J135" s="100">
        <v>0</v>
      </c>
      <c r="K135" s="100">
        <v>0</v>
      </c>
      <c r="L135" s="100">
        <v>0</v>
      </c>
      <c r="M135" s="100">
        <v>0</v>
      </c>
      <c r="N135" s="100">
        <v>0</v>
      </c>
      <c r="O135" s="100">
        <v>0</v>
      </c>
      <c r="P135" s="100">
        <v>0</v>
      </c>
    </row>
    <row r="136" spans="1:16" ht="20.100000000000001" customHeight="1">
      <c r="A136" s="98"/>
      <c r="B136" s="98"/>
      <c r="C136" s="98" t="s">
        <v>1557</v>
      </c>
      <c r="D136" s="98"/>
      <c r="E136" s="99" t="s">
        <v>753</v>
      </c>
      <c r="F136" s="100">
        <v>30000</v>
      </c>
      <c r="G136" s="100">
        <v>0</v>
      </c>
      <c r="H136" s="100">
        <v>30000</v>
      </c>
      <c r="I136" s="100">
        <v>0</v>
      </c>
      <c r="J136" s="100">
        <v>0</v>
      </c>
      <c r="K136" s="100">
        <v>0</v>
      </c>
      <c r="L136" s="100">
        <v>0</v>
      </c>
      <c r="M136" s="100">
        <v>0</v>
      </c>
      <c r="N136" s="100">
        <v>0</v>
      </c>
      <c r="O136" s="100">
        <v>0</v>
      </c>
      <c r="P136" s="100">
        <v>0</v>
      </c>
    </row>
    <row r="137" spans="1:16" ht="20.100000000000001" customHeight="1">
      <c r="A137" s="98"/>
      <c r="B137" s="98"/>
      <c r="C137" s="98" t="s">
        <v>1585</v>
      </c>
      <c r="D137" s="98"/>
      <c r="E137" s="99" t="s">
        <v>758</v>
      </c>
      <c r="F137" s="100">
        <v>100000</v>
      </c>
      <c r="G137" s="100">
        <v>0</v>
      </c>
      <c r="H137" s="100">
        <v>100000</v>
      </c>
      <c r="I137" s="100">
        <v>0</v>
      </c>
      <c r="J137" s="100">
        <v>0</v>
      </c>
      <c r="K137" s="100">
        <v>0</v>
      </c>
      <c r="L137" s="100">
        <v>0</v>
      </c>
      <c r="M137" s="100">
        <v>0</v>
      </c>
      <c r="N137" s="100">
        <v>0</v>
      </c>
      <c r="O137" s="100">
        <v>0</v>
      </c>
      <c r="P137" s="100">
        <v>0</v>
      </c>
    </row>
    <row r="138" spans="1:16" ht="20.100000000000001" customHeight="1">
      <c r="A138" s="98"/>
      <c r="B138" s="98"/>
      <c r="C138" s="98" t="s">
        <v>1586</v>
      </c>
      <c r="D138" s="98"/>
      <c r="E138" s="99" t="s">
        <v>1587</v>
      </c>
      <c r="F138" s="100">
        <v>80000</v>
      </c>
      <c r="G138" s="100">
        <v>0</v>
      </c>
      <c r="H138" s="100">
        <v>80000</v>
      </c>
      <c r="I138" s="100">
        <v>0</v>
      </c>
      <c r="J138" s="100">
        <v>0</v>
      </c>
      <c r="K138" s="100">
        <v>0</v>
      </c>
      <c r="L138" s="100">
        <v>0</v>
      </c>
      <c r="M138" s="100">
        <v>0</v>
      </c>
      <c r="N138" s="100">
        <v>0</v>
      </c>
      <c r="O138" s="100">
        <v>0</v>
      </c>
      <c r="P138" s="100">
        <v>0</v>
      </c>
    </row>
    <row r="139" spans="1:16" ht="20.100000000000001" customHeight="1">
      <c r="A139" s="98"/>
      <c r="B139" s="98"/>
      <c r="C139" s="98" t="s">
        <v>1559</v>
      </c>
      <c r="D139" s="98"/>
      <c r="E139" s="99" t="s">
        <v>2547</v>
      </c>
      <c r="F139" s="100">
        <v>1150000</v>
      </c>
      <c r="G139" s="100"/>
      <c r="H139" s="100">
        <v>1150000</v>
      </c>
      <c r="I139" s="100"/>
      <c r="J139" s="100"/>
      <c r="K139" s="100"/>
      <c r="L139" s="100"/>
      <c r="M139" s="100"/>
      <c r="N139" s="100"/>
      <c r="O139" s="100"/>
      <c r="P139" s="100"/>
    </row>
    <row r="140" spans="1:16" ht="20.100000000000001" customHeight="1">
      <c r="A140" s="98"/>
      <c r="B140" s="98"/>
      <c r="C140" s="98" t="s">
        <v>1610</v>
      </c>
      <c r="D140" s="98"/>
      <c r="E140" s="99" t="s">
        <v>2548</v>
      </c>
      <c r="F140" s="100">
        <v>68000</v>
      </c>
      <c r="G140" s="100">
        <v>0</v>
      </c>
      <c r="H140" s="100">
        <v>68000</v>
      </c>
      <c r="I140" s="100">
        <v>0</v>
      </c>
      <c r="J140" s="100">
        <v>0</v>
      </c>
      <c r="K140" s="100">
        <v>0</v>
      </c>
      <c r="L140" s="100">
        <v>0</v>
      </c>
      <c r="M140" s="100">
        <v>0</v>
      </c>
      <c r="N140" s="100">
        <v>0</v>
      </c>
      <c r="O140" s="100">
        <v>0</v>
      </c>
      <c r="P140" s="100">
        <v>0</v>
      </c>
    </row>
    <row r="141" spans="1:16" ht="20.100000000000001" customHeight="1">
      <c r="A141" s="98"/>
      <c r="B141" s="98"/>
      <c r="C141" s="98" t="s">
        <v>1572</v>
      </c>
      <c r="D141" s="98"/>
      <c r="E141" s="99" t="s">
        <v>1588</v>
      </c>
      <c r="F141" s="100">
        <v>20000</v>
      </c>
      <c r="G141" s="100">
        <v>0</v>
      </c>
      <c r="H141" s="100">
        <v>20000</v>
      </c>
      <c r="I141" s="100">
        <v>0</v>
      </c>
      <c r="J141" s="100">
        <v>0</v>
      </c>
      <c r="K141" s="100">
        <v>0</v>
      </c>
      <c r="L141" s="100">
        <v>0</v>
      </c>
      <c r="M141" s="100">
        <v>0</v>
      </c>
      <c r="N141" s="100">
        <v>0</v>
      </c>
      <c r="O141" s="100">
        <v>0</v>
      </c>
      <c r="P141" s="100">
        <v>0</v>
      </c>
    </row>
    <row r="142" spans="1:16" ht="20.100000000000001" customHeight="1">
      <c r="A142" s="98"/>
      <c r="B142" s="98" t="s">
        <v>1551</v>
      </c>
      <c r="C142" s="98"/>
      <c r="D142" s="98"/>
      <c r="E142" s="99" t="s">
        <v>763</v>
      </c>
      <c r="F142" s="100">
        <v>20000</v>
      </c>
      <c r="G142" s="100">
        <v>0</v>
      </c>
      <c r="H142" s="100">
        <v>20000</v>
      </c>
      <c r="I142" s="100">
        <v>0</v>
      </c>
      <c r="J142" s="100">
        <v>0</v>
      </c>
      <c r="K142" s="100">
        <v>0</v>
      </c>
      <c r="L142" s="100">
        <v>0</v>
      </c>
      <c r="M142" s="100">
        <v>0</v>
      </c>
      <c r="N142" s="100">
        <v>0</v>
      </c>
      <c r="O142" s="100">
        <v>0</v>
      </c>
      <c r="P142" s="100">
        <v>0</v>
      </c>
    </row>
    <row r="143" spans="1:16" ht="20.100000000000001" customHeight="1">
      <c r="A143" s="98"/>
      <c r="B143" s="98"/>
      <c r="C143" s="98" t="s">
        <v>1558</v>
      </c>
      <c r="D143" s="98"/>
      <c r="E143" s="99" t="s">
        <v>765</v>
      </c>
      <c r="F143" s="100">
        <v>20000</v>
      </c>
      <c r="G143" s="100">
        <v>0</v>
      </c>
      <c r="H143" s="100">
        <v>20000</v>
      </c>
      <c r="I143" s="100">
        <v>0</v>
      </c>
      <c r="J143" s="100">
        <v>0</v>
      </c>
      <c r="K143" s="100">
        <v>0</v>
      </c>
      <c r="L143" s="100">
        <v>0</v>
      </c>
      <c r="M143" s="100">
        <v>0</v>
      </c>
      <c r="N143" s="100">
        <v>0</v>
      </c>
      <c r="O143" s="100">
        <v>0</v>
      </c>
      <c r="P143" s="100">
        <v>0</v>
      </c>
    </row>
    <row r="144" spans="1:16" ht="20.100000000000001" customHeight="1">
      <c r="A144" s="98"/>
      <c r="B144" s="98" t="s">
        <v>1552</v>
      </c>
      <c r="C144" s="98"/>
      <c r="D144" s="98"/>
      <c r="E144" s="99" t="s">
        <v>768</v>
      </c>
      <c r="F144" s="100">
        <v>46000</v>
      </c>
      <c r="G144" s="100">
        <v>0</v>
      </c>
      <c r="H144" s="100">
        <v>46000</v>
      </c>
      <c r="I144" s="100">
        <v>0</v>
      </c>
      <c r="J144" s="100">
        <v>0</v>
      </c>
      <c r="K144" s="100">
        <v>0</v>
      </c>
      <c r="L144" s="100">
        <v>0</v>
      </c>
      <c r="M144" s="100">
        <v>0</v>
      </c>
      <c r="N144" s="100">
        <v>0</v>
      </c>
      <c r="O144" s="100">
        <v>0</v>
      </c>
      <c r="P144" s="100">
        <v>0</v>
      </c>
    </row>
    <row r="145" spans="1:16" ht="20.100000000000001" customHeight="1">
      <c r="A145" s="98"/>
      <c r="B145" s="98"/>
      <c r="C145" s="98" t="s">
        <v>1580</v>
      </c>
      <c r="D145" s="98"/>
      <c r="E145" s="99" t="s">
        <v>772</v>
      </c>
      <c r="F145" s="100">
        <v>26000</v>
      </c>
      <c r="G145" s="100">
        <v>0</v>
      </c>
      <c r="H145" s="100">
        <v>26000</v>
      </c>
      <c r="I145" s="100">
        <v>0</v>
      </c>
      <c r="J145" s="100">
        <v>0</v>
      </c>
      <c r="K145" s="100">
        <v>0</v>
      </c>
      <c r="L145" s="100">
        <v>0</v>
      </c>
      <c r="M145" s="100">
        <v>0</v>
      </c>
      <c r="N145" s="100">
        <v>0</v>
      </c>
      <c r="O145" s="100">
        <v>0</v>
      </c>
      <c r="P145" s="100">
        <v>0</v>
      </c>
    </row>
    <row r="146" spans="1:16" ht="20.100000000000001" customHeight="1">
      <c r="A146" s="98"/>
      <c r="B146" s="98"/>
      <c r="C146" s="98" t="s">
        <v>1555</v>
      </c>
      <c r="D146" s="98"/>
      <c r="E146" s="99" t="s">
        <v>773</v>
      </c>
      <c r="F146" s="100">
        <v>20000</v>
      </c>
      <c r="G146" s="100">
        <v>0</v>
      </c>
      <c r="H146" s="100">
        <v>20000</v>
      </c>
      <c r="I146" s="100">
        <v>0</v>
      </c>
      <c r="J146" s="100">
        <v>0</v>
      </c>
      <c r="K146" s="100">
        <v>0</v>
      </c>
      <c r="L146" s="100">
        <v>0</v>
      </c>
      <c r="M146" s="100">
        <v>0</v>
      </c>
      <c r="N146" s="100">
        <v>0</v>
      </c>
      <c r="O146" s="100">
        <v>0</v>
      </c>
      <c r="P146" s="100">
        <v>0</v>
      </c>
    </row>
    <row r="147" spans="1:16" ht="20.100000000000001" customHeight="1">
      <c r="A147" s="98"/>
      <c r="B147" s="98" t="s">
        <v>1572</v>
      </c>
      <c r="C147" s="98"/>
      <c r="D147" s="98"/>
      <c r="E147" s="99" t="s">
        <v>2549</v>
      </c>
      <c r="F147" s="100">
        <f>1000000+9570000</f>
        <v>10570000</v>
      </c>
      <c r="G147" s="100">
        <v>0</v>
      </c>
      <c r="H147" s="100">
        <v>0</v>
      </c>
      <c r="I147" s="100">
        <v>0</v>
      </c>
      <c r="J147" s="100">
        <v>0</v>
      </c>
      <c r="K147" s="100">
        <v>0</v>
      </c>
      <c r="L147" s="100">
        <v>9570000</v>
      </c>
      <c r="M147" s="100">
        <v>0</v>
      </c>
      <c r="N147" s="100">
        <v>0</v>
      </c>
      <c r="O147" s="100">
        <v>0</v>
      </c>
      <c r="P147" s="100">
        <v>1000000</v>
      </c>
    </row>
    <row r="148" spans="1:16" ht="20.100000000000001" customHeight="1">
      <c r="A148" s="98"/>
      <c r="B148" s="98"/>
      <c r="C148" s="98" t="s">
        <v>1572</v>
      </c>
      <c r="D148" s="98"/>
      <c r="E148" s="99" t="s">
        <v>2550</v>
      </c>
      <c r="F148" s="100">
        <f>1000000+9570000</f>
        <v>10570000</v>
      </c>
      <c r="G148" s="100">
        <v>0</v>
      </c>
      <c r="H148" s="100">
        <v>0</v>
      </c>
      <c r="I148" s="100">
        <v>0</v>
      </c>
      <c r="J148" s="100">
        <v>0</v>
      </c>
      <c r="K148" s="100">
        <v>0</v>
      </c>
      <c r="L148" s="100">
        <v>9570000</v>
      </c>
      <c r="M148" s="100">
        <v>0</v>
      </c>
      <c r="N148" s="100">
        <v>0</v>
      </c>
      <c r="O148" s="100">
        <v>0</v>
      </c>
      <c r="P148" s="100">
        <v>1000000</v>
      </c>
    </row>
    <row r="149" spans="1:16" ht="20.100000000000001" customHeight="1">
      <c r="A149" s="98" t="s">
        <v>1589</v>
      </c>
      <c r="B149" s="98"/>
      <c r="C149" s="98"/>
      <c r="D149" s="98"/>
      <c r="E149" s="99" t="s">
        <v>795</v>
      </c>
      <c r="F149" s="100">
        <f>63130200+161140000</f>
        <v>224270200</v>
      </c>
      <c r="G149" s="100">
        <v>170000</v>
      </c>
      <c r="H149" s="100">
        <v>4093400</v>
      </c>
      <c r="I149" s="100">
        <f>28772800+161140000</f>
        <v>189912800</v>
      </c>
      <c r="J149" s="100">
        <v>0</v>
      </c>
      <c r="K149" s="100">
        <v>0</v>
      </c>
      <c r="L149" s="100">
        <v>94000</v>
      </c>
      <c r="M149" s="100">
        <v>0</v>
      </c>
      <c r="N149" s="100">
        <v>0</v>
      </c>
      <c r="O149" s="100">
        <v>30000000</v>
      </c>
      <c r="P149" s="100">
        <v>0</v>
      </c>
    </row>
    <row r="150" spans="1:16" ht="20.100000000000001" customHeight="1">
      <c r="A150" s="98"/>
      <c r="B150" s="98" t="s">
        <v>1550</v>
      </c>
      <c r="C150" s="98"/>
      <c r="D150" s="98"/>
      <c r="E150" s="99" t="s">
        <v>796</v>
      </c>
      <c r="F150" s="100">
        <f>1930000+3620000</f>
        <v>5550000</v>
      </c>
      <c r="G150" s="100">
        <v>0</v>
      </c>
      <c r="H150" s="100">
        <v>1900000</v>
      </c>
      <c r="I150" s="100">
        <v>3620000</v>
      </c>
      <c r="J150" s="100">
        <v>0</v>
      </c>
      <c r="K150" s="100">
        <v>0</v>
      </c>
      <c r="L150" s="100">
        <v>30000</v>
      </c>
      <c r="M150" s="100">
        <v>0</v>
      </c>
      <c r="N150" s="100">
        <v>0</v>
      </c>
      <c r="O150" s="100">
        <v>0</v>
      </c>
      <c r="P150" s="100">
        <v>0</v>
      </c>
    </row>
    <row r="151" spans="1:16" ht="20.100000000000001" customHeight="1">
      <c r="A151" s="98"/>
      <c r="B151" s="98"/>
      <c r="C151" s="98" t="s">
        <v>1550</v>
      </c>
      <c r="D151" s="98"/>
      <c r="E151" s="99" t="s">
        <v>251</v>
      </c>
      <c r="F151" s="100">
        <v>746100</v>
      </c>
      <c r="G151" s="100">
        <v>0</v>
      </c>
      <c r="H151" s="100">
        <v>746100</v>
      </c>
      <c r="I151" s="100">
        <v>0</v>
      </c>
      <c r="J151" s="100">
        <v>0</v>
      </c>
      <c r="K151" s="100">
        <v>0</v>
      </c>
      <c r="L151" s="100">
        <v>0</v>
      </c>
      <c r="M151" s="100">
        <v>0</v>
      </c>
      <c r="N151" s="100">
        <v>0</v>
      </c>
      <c r="O151" s="100">
        <v>0</v>
      </c>
      <c r="P151" s="100">
        <v>0</v>
      </c>
    </row>
    <row r="152" spans="1:16" ht="20.100000000000001" customHeight="1">
      <c r="A152" s="98"/>
      <c r="B152" s="98"/>
      <c r="C152" s="98" t="s">
        <v>1558</v>
      </c>
      <c r="D152" s="98"/>
      <c r="E152" s="99" t="s">
        <v>798</v>
      </c>
      <c r="F152" s="100">
        <v>161900</v>
      </c>
      <c r="G152" s="100">
        <v>0</v>
      </c>
      <c r="H152" s="100">
        <v>161900</v>
      </c>
      <c r="I152" s="100">
        <v>0</v>
      </c>
      <c r="J152" s="100">
        <v>0</v>
      </c>
      <c r="K152" s="100">
        <v>0</v>
      </c>
      <c r="L152" s="100">
        <v>0</v>
      </c>
      <c r="M152" s="100">
        <v>0</v>
      </c>
      <c r="N152" s="100">
        <v>0</v>
      </c>
      <c r="O152" s="100">
        <v>0</v>
      </c>
      <c r="P152" s="100">
        <v>0</v>
      </c>
    </row>
    <row r="153" spans="1:16" ht="20.100000000000001" customHeight="1">
      <c r="A153" s="98"/>
      <c r="B153" s="98"/>
      <c r="C153" s="98" t="s">
        <v>1585</v>
      </c>
      <c r="D153" s="98"/>
      <c r="E153" s="99" t="s">
        <v>801</v>
      </c>
      <c r="F153" s="100">
        <v>930000</v>
      </c>
      <c r="G153" s="100">
        <v>0</v>
      </c>
      <c r="H153" s="100">
        <v>900000</v>
      </c>
      <c r="I153" s="100">
        <v>0</v>
      </c>
      <c r="J153" s="100">
        <v>0</v>
      </c>
      <c r="K153" s="100">
        <v>0</v>
      </c>
      <c r="L153" s="100">
        <v>30000</v>
      </c>
      <c r="M153" s="100">
        <v>0</v>
      </c>
      <c r="N153" s="100">
        <v>0</v>
      </c>
      <c r="O153" s="100">
        <v>0</v>
      </c>
      <c r="P153" s="100">
        <v>0</v>
      </c>
    </row>
    <row r="154" spans="1:16" ht="18" customHeight="1">
      <c r="A154" s="98"/>
      <c r="B154" s="98"/>
      <c r="C154" s="98" t="s">
        <v>1610</v>
      </c>
      <c r="D154" s="98"/>
      <c r="E154" s="99" t="s">
        <v>804</v>
      </c>
      <c r="F154" s="100">
        <v>92000</v>
      </c>
      <c r="G154" s="100">
        <v>0</v>
      </c>
      <c r="H154" s="100">
        <v>92000</v>
      </c>
      <c r="I154" s="100">
        <v>0</v>
      </c>
      <c r="J154" s="100">
        <v>0</v>
      </c>
      <c r="K154" s="100">
        <v>0</v>
      </c>
      <c r="L154" s="100">
        <v>0</v>
      </c>
      <c r="M154" s="100">
        <v>0</v>
      </c>
      <c r="N154" s="100">
        <v>0</v>
      </c>
      <c r="O154" s="100">
        <v>0</v>
      </c>
      <c r="P154" s="100">
        <v>0</v>
      </c>
    </row>
    <row r="155" spans="1:16" ht="18" customHeight="1">
      <c r="A155" s="98"/>
      <c r="B155" s="98"/>
      <c r="C155" s="98" t="s">
        <v>1572</v>
      </c>
      <c r="D155" s="98"/>
      <c r="E155" s="99" t="s">
        <v>2551</v>
      </c>
      <c r="F155" s="100">
        <v>3620000</v>
      </c>
      <c r="G155" s="100"/>
      <c r="H155" s="100"/>
      <c r="I155" s="100">
        <v>3620000</v>
      </c>
      <c r="J155" s="100"/>
      <c r="K155" s="100"/>
      <c r="L155" s="100"/>
      <c r="M155" s="100"/>
      <c r="N155" s="100"/>
      <c r="O155" s="100"/>
      <c r="P155" s="100"/>
    </row>
    <row r="156" spans="1:16" ht="20.100000000000001" customHeight="1">
      <c r="A156" s="98"/>
      <c r="B156" s="98" t="s">
        <v>1551</v>
      </c>
      <c r="C156" s="98"/>
      <c r="D156" s="98"/>
      <c r="E156" s="99" t="s">
        <v>806</v>
      </c>
      <c r="F156" s="100">
        <f>19574447+210000</f>
        <v>19784447</v>
      </c>
      <c r="G156" s="100">
        <v>0</v>
      </c>
      <c r="H156" s="100">
        <v>1231287</v>
      </c>
      <c r="I156" s="100">
        <f>18343160+210000</f>
        <v>18553160</v>
      </c>
      <c r="J156" s="100">
        <v>0</v>
      </c>
      <c r="K156" s="100">
        <v>0</v>
      </c>
      <c r="L156" s="100">
        <v>0</v>
      </c>
      <c r="M156" s="100">
        <v>0</v>
      </c>
      <c r="N156" s="100">
        <v>0</v>
      </c>
      <c r="O156" s="100">
        <v>0</v>
      </c>
      <c r="P156" s="100">
        <v>0</v>
      </c>
    </row>
    <row r="157" spans="1:16" ht="20.100000000000001" customHeight="1">
      <c r="A157" s="98"/>
      <c r="B157" s="98"/>
      <c r="C157" s="98" t="s">
        <v>1551</v>
      </c>
      <c r="D157" s="98"/>
      <c r="E157" s="99" t="s">
        <v>252</v>
      </c>
      <c r="F157" s="100">
        <v>709287</v>
      </c>
      <c r="G157" s="100">
        <v>0</v>
      </c>
      <c r="H157" s="100">
        <v>709287</v>
      </c>
      <c r="I157" s="100">
        <v>0</v>
      </c>
      <c r="J157" s="100">
        <v>0</v>
      </c>
      <c r="K157" s="100">
        <v>0</v>
      </c>
      <c r="L157" s="100">
        <v>0</v>
      </c>
      <c r="M157" s="100">
        <v>0</v>
      </c>
      <c r="N157" s="100">
        <v>0</v>
      </c>
      <c r="O157" s="100">
        <v>0</v>
      </c>
      <c r="P157" s="100">
        <v>0</v>
      </c>
    </row>
    <row r="158" spans="1:16" ht="20.100000000000001" customHeight="1">
      <c r="A158" s="98"/>
      <c r="B158" s="98"/>
      <c r="C158" s="98" t="s">
        <v>1555</v>
      </c>
      <c r="D158" s="98"/>
      <c r="E158" s="99" t="s">
        <v>811</v>
      </c>
      <c r="F158" s="100">
        <v>18113160</v>
      </c>
      <c r="G158" s="100">
        <v>0</v>
      </c>
      <c r="H158" s="100">
        <v>0</v>
      </c>
      <c r="I158" s="100">
        <v>18113160</v>
      </c>
      <c r="J158" s="100">
        <v>0</v>
      </c>
      <c r="K158" s="100">
        <v>0</v>
      </c>
      <c r="L158" s="100">
        <v>0</v>
      </c>
      <c r="M158" s="100">
        <v>0</v>
      </c>
      <c r="N158" s="100">
        <v>0</v>
      </c>
      <c r="O158" s="100">
        <v>0</v>
      </c>
      <c r="P158" s="100">
        <v>0</v>
      </c>
    </row>
    <row r="159" spans="1:16" ht="20.100000000000001" customHeight="1">
      <c r="A159" s="98"/>
      <c r="B159" s="98"/>
      <c r="C159" s="98" t="s">
        <v>1572</v>
      </c>
      <c r="D159" s="98"/>
      <c r="E159" s="99" t="s">
        <v>813</v>
      </c>
      <c r="F159" s="100">
        <f>752000+210000</f>
        <v>962000</v>
      </c>
      <c r="G159" s="100">
        <v>0</v>
      </c>
      <c r="H159" s="100">
        <v>522000</v>
      </c>
      <c r="I159" s="100">
        <f>230000+210000</f>
        <v>440000</v>
      </c>
      <c r="J159" s="100">
        <v>0</v>
      </c>
      <c r="K159" s="100">
        <v>0</v>
      </c>
      <c r="L159" s="100">
        <v>0</v>
      </c>
      <c r="M159" s="100">
        <v>0</v>
      </c>
      <c r="N159" s="100">
        <v>0</v>
      </c>
      <c r="O159" s="100">
        <v>0</v>
      </c>
      <c r="P159" s="100">
        <v>0</v>
      </c>
    </row>
    <row r="160" spans="1:16" ht="20.100000000000001" customHeight="1">
      <c r="A160" s="98"/>
      <c r="B160" s="98" t="s">
        <v>1558</v>
      </c>
      <c r="C160" s="98"/>
      <c r="D160" s="98"/>
      <c r="E160" s="99" t="s">
        <v>824</v>
      </c>
      <c r="F160" s="100">
        <f>34200000+16340000</f>
        <v>50540000</v>
      </c>
      <c r="G160" s="100">
        <v>0</v>
      </c>
      <c r="H160" s="100">
        <v>0</v>
      </c>
      <c r="I160" s="100">
        <f>4200000+16340000</f>
        <v>20540000</v>
      </c>
      <c r="J160" s="100">
        <v>0</v>
      </c>
      <c r="K160" s="100">
        <v>0</v>
      </c>
      <c r="L160" s="100">
        <v>0</v>
      </c>
      <c r="M160" s="100">
        <v>0</v>
      </c>
      <c r="N160" s="100">
        <v>0</v>
      </c>
      <c r="O160" s="100">
        <v>30000000</v>
      </c>
      <c r="P160" s="100">
        <v>0</v>
      </c>
    </row>
    <row r="161" spans="1:16" ht="20.100000000000001" customHeight="1">
      <c r="A161" s="98"/>
      <c r="B161" s="98"/>
      <c r="C161" s="98" t="s">
        <v>1550</v>
      </c>
      <c r="D161" s="98"/>
      <c r="E161" s="99" t="s">
        <v>825</v>
      </c>
      <c r="F161" s="100">
        <f>4200000+1690000</f>
        <v>5890000</v>
      </c>
      <c r="G161" s="100">
        <v>0</v>
      </c>
      <c r="H161" s="100">
        <v>0</v>
      </c>
      <c r="I161" s="100">
        <f>4200000+1690000</f>
        <v>5890000</v>
      </c>
      <c r="J161" s="100">
        <v>0</v>
      </c>
      <c r="K161" s="100">
        <v>0</v>
      </c>
      <c r="L161" s="100">
        <v>0</v>
      </c>
      <c r="M161" s="100">
        <v>0</v>
      </c>
      <c r="N161" s="100">
        <v>0</v>
      </c>
      <c r="O161" s="100">
        <v>0</v>
      </c>
      <c r="P161" s="100">
        <v>0</v>
      </c>
    </row>
    <row r="162" spans="1:16" ht="20.100000000000001" customHeight="1">
      <c r="A162" s="98"/>
      <c r="B162" s="98"/>
      <c r="C162" s="98" t="s">
        <v>1580</v>
      </c>
      <c r="D162" s="98"/>
      <c r="E162" s="99" t="s">
        <v>831</v>
      </c>
      <c r="F162" s="100">
        <f>30000000+14650000</f>
        <v>44650000</v>
      </c>
      <c r="G162" s="100">
        <v>0</v>
      </c>
      <c r="H162" s="100">
        <v>0</v>
      </c>
      <c r="I162" s="100">
        <v>14650000</v>
      </c>
      <c r="J162" s="100">
        <v>0</v>
      </c>
      <c r="K162" s="100">
        <v>0</v>
      </c>
      <c r="L162" s="100">
        <v>0</v>
      </c>
      <c r="M162" s="100">
        <v>0</v>
      </c>
      <c r="N162" s="100">
        <v>0</v>
      </c>
      <c r="O162" s="100">
        <v>30000000</v>
      </c>
      <c r="P162" s="100">
        <v>0</v>
      </c>
    </row>
    <row r="163" spans="1:16" ht="20.100000000000001" customHeight="1">
      <c r="A163" s="98"/>
      <c r="B163" s="98" t="s">
        <v>1580</v>
      </c>
      <c r="C163" s="98"/>
      <c r="D163" s="98"/>
      <c r="E163" s="99" t="s">
        <v>2552</v>
      </c>
      <c r="F163" s="100">
        <v>18960000</v>
      </c>
      <c r="G163" s="100"/>
      <c r="H163" s="100"/>
      <c r="I163" s="100">
        <v>18960000</v>
      </c>
      <c r="J163" s="100"/>
      <c r="K163" s="100"/>
      <c r="L163" s="100"/>
      <c r="M163" s="100"/>
      <c r="N163" s="100"/>
      <c r="O163" s="100"/>
      <c r="P163" s="100"/>
    </row>
    <row r="164" spans="1:16" ht="20.100000000000001" customHeight="1">
      <c r="A164" s="98"/>
      <c r="B164" s="98"/>
      <c r="C164" s="98" t="s">
        <v>1572</v>
      </c>
      <c r="D164" s="98"/>
      <c r="E164" s="99" t="s">
        <v>2553</v>
      </c>
      <c r="F164" s="100">
        <v>18960000</v>
      </c>
      <c r="G164" s="100"/>
      <c r="H164" s="100"/>
      <c r="I164" s="100">
        <v>18960000</v>
      </c>
      <c r="J164" s="100"/>
      <c r="K164" s="100"/>
      <c r="L164" s="100"/>
      <c r="M164" s="100"/>
      <c r="N164" s="100"/>
      <c r="O164" s="100"/>
      <c r="P164" s="100"/>
    </row>
    <row r="165" spans="1:16" ht="20.100000000000001" customHeight="1">
      <c r="A165" s="98"/>
      <c r="B165" s="98" t="s">
        <v>1555</v>
      </c>
      <c r="C165" s="98"/>
      <c r="D165" s="98"/>
      <c r="E165" s="99" t="s">
        <v>848</v>
      </c>
      <c r="F165" s="100">
        <f>3819000+11420000</f>
        <v>15239000</v>
      </c>
      <c r="G165" s="100">
        <v>0</v>
      </c>
      <c r="H165" s="100">
        <v>0</v>
      </c>
      <c r="I165" s="100">
        <f>3819000+11420000</f>
        <v>15239000</v>
      </c>
      <c r="J165" s="100">
        <v>0</v>
      </c>
      <c r="K165" s="100">
        <v>0</v>
      </c>
      <c r="L165" s="100">
        <v>0</v>
      </c>
      <c r="M165" s="100">
        <v>0</v>
      </c>
      <c r="N165" s="100">
        <v>0</v>
      </c>
      <c r="O165" s="100">
        <v>0</v>
      </c>
      <c r="P165" s="100">
        <v>0</v>
      </c>
    </row>
    <row r="166" spans="1:16" ht="20.100000000000001" customHeight="1">
      <c r="A166" s="98"/>
      <c r="B166" s="98"/>
      <c r="C166" s="98" t="s">
        <v>1557</v>
      </c>
      <c r="D166" s="98"/>
      <c r="E166" s="99" t="s">
        <v>2554</v>
      </c>
      <c r="F166" s="100">
        <v>400000</v>
      </c>
      <c r="G166" s="100"/>
      <c r="H166" s="100"/>
      <c r="I166" s="100">
        <v>400000</v>
      </c>
      <c r="J166" s="100"/>
      <c r="K166" s="100"/>
      <c r="L166" s="100"/>
      <c r="M166" s="100"/>
      <c r="N166" s="100"/>
      <c r="O166" s="100"/>
      <c r="P166" s="100"/>
    </row>
    <row r="167" spans="1:16" ht="20.100000000000001" customHeight="1">
      <c r="A167" s="98"/>
      <c r="B167" s="98"/>
      <c r="C167" s="98" t="s">
        <v>1558</v>
      </c>
      <c r="D167" s="98"/>
      <c r="E167" s="99" t="s">
        <v>853</v>
      </c>
      <c r="F167" s="100">
        <v>3021500</v>
      </c>
      <c r="G167" s="100">
        <v>0</v>
      </c>
      <c r="H167" s="100">
        <v>0</v>
      </c>
      <c r="I167" s="100">
        <v>3021500</v>
      </c>
      <c r="J167" s="100">
        <v>0</v>
      </c>
      <c r="K167" s="100">
        <v>0</v>
      </c>
      <c r="L167" s="100">
        <v>0</v>
      </c>
      <c r="M167" s="100">
        <v>0</v>
      </c>
      <c r="N167" s="100">
        <v>0</v>
      </c>
      <c r="O167" s="100">
        <v>0</v>
      </c>
      <c r="P167" s="100">
        <v>0</v>
      </c>
    </row>
    <row r="168" spans="1:16" ht="20.100000000000001" customHeight="1">
      <c r="A168" s="98"/>
      <c r="B168" s="98"/>
      <c r="C168" s="98" t="s">
        <v>1572</v>
      </c>
      <c r="D168" s="98"/>
      <c r="E168" s="99" t="s">
        <v>855</v>
      </c>
      <c r="F168" s="100">
        <f>797500+11020000</f>
        <v>11817500</v>
      </c>
      <c r="G168" s="100">
        <v>0</v>
      </c>
      <c r="H168" s="100">
        <v>0</v>
      </c>
      <c r="I168" s="100">
        <f>797500+11020000</f>
        <v>11817500</v>
      </c>
      <c r="J168" s="100">
        <v>0</v>
      </c>
      <c r="K168" s="100">
        <v>0</v>
      </c>
      <c r="L168" s="100">
        <v>0</v>
      </c>
      <c r="M168" s="100">
        <v>0</v>
      </c>
      <c r="N168" s="100">
        <v>0</v>
      </c>
      <c r="O168" s="100">
        <v>0</v>
      </c>
      <c r="P168" s="100">
        <v>0</v>
      </c>
    </row>
    <row r="169" spans="1:16" ht="20.100000000000001" customHeight="1">
      <c r="A169" s="98"/>
      <c r="B169" s="98" t="s">
        <v>1585</v>
      </c>
      <c r="C169" s="98"/>
      <c r="D169" s="98"/>
      <c r="E169" s="99" t="s">
        <v>856</v>
      </c>
      <c r="F169" s="100">
        <v>32000</v>
      </c>
      <c r="G169" s="100">
        <v>0</v>
      </c>
      <c r="H169" s="100">
        <v>0</v>
      </c>
      <c r="I169" s="100">
        <v>32000</v>
      </c>
      <c r="J169" s="100">
        <v>0</v>
      </c>
      <c r="K169" s="100">
        <v>0</v>
      </c>
      <c r="L169" s="100">
        <v>0</v>
      </c>
      <c r="M169" s="100">
        <v>0</v>
      </c>
      <c r="N169" s="100">
        <v>0</v>
      </c>
      <c r="O169" s="100">
        <v>0</v>
      </c>
      <c r="P169" s="100">
        <v>0</v>
      </c>
    </row>
    <row r="170" spans="1:16" ht="20.100000000000001" customHeight="1">
      <c r="A170" s="98"/>
      <c r="B170" s="98"/>
      <c r="C170" s="98" t="s">
        <v>1558</v>
      </c>
      <c r="D170" s="98"/>
      <c r="E170" s="99" t="s">
        <v>316</v>
      </c>
      <c r="F170" s="100">
        <v>32000</v>
      </c>
      <c r="G170" s="100">
        <v>0</v>
      </c>
      <c r="H170" s="100">
        <v>0</v>
      </c>
      <c r="I170" s="100">
        <v>32000</v>
      </c>
      <c r="J170" s="100">
        <v>0</v>
      </c>
      <c r="K170" s="100">
        <v>0</v>
      </c>
      <c r="L170" s="100">
        <v>0</v>
      </c>
      <c r="M170" s="100">
        <v>0</v>
      </c>
      <c r="N170" s="100">
        <v>0</v>
      </c>
      <c r="O170" s="100">
        <v>0</v>
      </c>
      <c r="P170" s="100">
        <v>0</v>
      </c>
    </row>
    <row r="171" spans="1:16" ht="20.100000000000001" customHeight="1">
      <c r="A171" s="98"/>
      <c r="B171" s="98" t="s">
        <v>1586</v>
      </c>
      <c r="C171" s="98"/>
      <c r="D171" s="98"/>
      <c r="E171" s="99" t="s">
        <v>862</v>
      </c>
      <c r="F171" s="100">
        <v>412113</v>
      </c>
      <c r="G171" s="100">
        <v>0</v>
      </c>
      <c r="H171" s="100">
        <v>348113</v>
      </c>
      <c r="I171" s="100">
        <v>64000</v>
      </c>
      <c r="J171" s="100">
        <v>0</v>
      </c>
      <c r="K171" s="100">
        <v>0</v>
      </c>
      <c r="L171" s="100">
        <v>0</v>
      </c>
      <c r="M171" s="100">
        <v>0</v>
      </c>
      <c r="N171" s="100">
        <v>0</v>
      </c>
      <c r="O171" s="100">
        <v>0</v>
      </c>
      <c r="P171" s="100">
        <v>0</v>
      </c>
    </row>
    <row r="172" spans="1:16" ht="20.100000000000001" customHeight="1">
      <c r="A172" s="98"/>
      <c r="B172" s="98"/>
      <c r="C172" s="98" t="s">
        <v>1550</v>
      </c>
      <c r="D172" s="98"/>
      <c r="E172" s="99" t="s">
        <v>863</v>
      </c>
      <c r="F172" s="100">
        <v>54000</v>
      </c>
      <c r="G172" s="100">
        <v>0</v>
      </c>
      <c r="H172" s="100">
        <v>0</v>
      </c>
      <c r="I172" s="100">
        <v>54000</v>
      </c>
      <c r="J172" s="100">
        <v>0</v>
      </c>
      <c r="K172" s="100">
        <v>0</v>
      </c>
      <c r="L172" s="100">
        <v>0</v>
      </c>
      <c r="M172" s="100">
        <v>0</v>
      </c>
      <c r="N172" s="100">
        <v>0</v>
      </c>
      <c r="O172" s="100">
        <v>0</v>
      </c>
      <c r="P172" s="100">
        <v>0</v>
      </c>
    </row>
    <row r="173" spans="1:16" ht="20.100000000000001" customHeight="1">
      <c r="A173" s="98"/>
      <c r="B173" s="98"/>
      <c r="C173" s="98" t="s">
        <v>1558</v>
      </c>
      <c r="D173" s="98"/>
      <c r="E173" s="99" t="s">
        <v>867</v>
      </c>
      <c r="F173" s="100">
        <v>358113</v>
      </c>
      <c r="G173" s="100">
        <v>0</v>
      </c>
      <c r="H173" s="100">
        <v>348113</v>
      </c>
      <c r="I173" s="100">
        <v>10000</v>
      </c>
      <c r="J173" s="100">
        <v>0</v>
      </c>
      <c r="K173" s="100">
        <v>0</v>
      </c>
      <c r="L173" s="100">
        <v>0</v>
      </c>
      <c r="M173" s="100">
        <v>0</v>
      </c>
      <c r="N173" s="100">
        <v>0</v>
      </c>
      <c r="O173" s="100">
        <v>0</v>
      </c>
      <c r="P173" s="100">
        <v>0</v>
      </c>
    </row>
    <row r="174" spans="1:16" ht="20.100000000000001" customHeight="1">
      <c r="A174" s="98"/>
      <c r="B174" s="98" t="s">
        <v>1559</v>
      </c>
      <c r="C174" s="98"/>
      <c r="D174" s="98"/>
      <c r="E174" s="99" t="s">
        <v>869</v>
      </c>
      <c r="F174" s="100">
        <f>1120000+2250000</f>
        <v>3370000</v>
      </c>
      <c r="G174" s="100">
        <v>0</v>
      </c>
      <c r="H174" s="100">
        <v>147000</v>
      </c>
      <c r="I174" s="100">
        <f>909000+2250000</f>
        <v>3159000</v>
      </c>
      <c r="J174" s="100">
        <v>0</v>
      </c>
      <c r="K174" s="100">
        <v>0</v>
      </c>
      <c r="L174" s="100">
        <v>64000</v>
      </c>
      <c r="M174" s="100">
        <v>0</v>
      </c>
      <c r="N174" s="100">
        <v>0</v>
      </c>
      <c r="O174" s="100">
        <v>0</v>
      </c>
      <c r="P174" s="100">
        <v>0</v>
      </c>
    </row>
    <row r="175" spans="1:16" ht="20.100000000000001" customHeight="1">
      <c r="A175" s="98"/>
      <c r="B175" s="98"/>
      <c r="C175" s="98" t="s">
        <v>1557</v>
      </c>
      <c r="D175" s="98"/>
      <c r="E175" s="99" t="s">
        <v>870</v>
      </c>
      <c r="F175" s="100">
        <v>70000</v>
      </c>
      <c r="G175" s="100">
        <v>0</v>
      </c>
      <c r="H175" s="100">
        <v>10000</v>
      </c>
      <c r="I175" s="100">
        <v>60000</v>
      </c>
      <c r="J175" s="100">
        <v>0</v>
      </c>
      <c r="K175" s="100">
        <v>0</v>
      </c>
      <c r="L175" s="100">
        <v>0</v>
      </c>
      <c r="M175" s="100">
        <v>0</v>
      </c>
      <c r="N175" s="100">
        <v>0</v>
      </c>
      <c r="O175" s="100">
        <v>0</v>
      </c>
      <c r="P175" s="100">
        <v>0</v>
      </c>
    </row>
    <row r="176" spans="1:16" ht="20.100000000000001" customHeight="1">
      <c r="A176" s="98"/>
      <c r="B176" s="98"/>
      <c r="C176" s="98" t="s">
        <v>1558</v>
      </c>
      <c r="D176" s="98"/>
      <c r="E176" s="99" t="s">
        <v>871</v>
      </c>
      <c r="F176" s="100">
        <f>49000+2250000</f>
        <v>2299000</v>
      </c>
      <c r="G176" s="100">
        <v>0</v>
      </c>
      <c r="H176" s="100">
        <v>25000</v>
      </c>
      <c r="I176" s="100">
        <f>24000+2250000</f>
        <v>2274000</v>
      </c>
      <c r="J176" s="100">
        <v>0</v>
      </c>
      <c r="K176" s="100">
        <v>0</v>
      </c>
      <c r="L176" s="100">
        <v>0</v>
      </c>
      <c r="M176" s="100">
        <v>0</v>
      </c>
      <c r="N176" s="100">
        <v>0</v>
      </c>
      <c r="O176" s="100">
        <v>0</v>
      </c>
      <c r="P176" s="100">
        <v>0</v>
      </c>
    </row>
    <row r="177" spans="1:16" ht="20.100000000000001" customHeight="1">
      <c r="A177" s="98"/>
      <c r="B177" s="98"/>
      <c r="C177" s="98" t="s">
        <v>1580</v>
      </c>
      <c r="D177" s="98"/>
      <c r="E177" s="99" t="s">
        <v>2555</v>
      </c>
      <c r="F177" s="100">
        <v>720000</v>
      </c>
      <c r="G177" s="100">
        <v>0</v>
      </c>
      <c r="H177" s="100">
        <v>0</v>
      </c>
      <c r="I177" s="100">
        <v>720000</v>
      </c>
      <c r="J177" s="100">
        <v>0</v>
      </c>
      <c r="K177" s="100">
        <v>0</v>
      </c>
      <c r="L177" s="100">
        <v>0</v>
      </c>
      <c r="M177" s="100">
        <v>0</v>
      </c>
      <c r="N177" s="100">
        <v>0</v>
      </c>
      <c r="O177" s="100">
        <v>0</v>
      </c>
      <c r="P177" s="100">
        <v>0</v>
      </c>
    </row>
    <row r="178" spans="1:16" ht="20.100000000000001" customHeight="1">
      <c r="A178" s="98"/>
      <c r="B178" s="98"/>
      <c r="C178" s="98" t="s">
        <v>1572</v>
      </c>
      <c r="D178" s="98"/>
      <c r="E178" s="99" t="s">
        <v>874</v>
      </c>
      <c r="F178" s="100">
        <v>281000</v>
      </c>
      <c r="G178" s="100">
        <v>0</v>
      </c>
      <c r="H178" s="100">
        <v>112000</v>
      </c>
      <c r="I178" s="100">
        <v>105000</v>
      </c>
      <c r="J178" s="100">
        <v>0</v>
      </c>
      <c r="K178" s="100">
        <v>0</v>
      </c>
      <c r="L178" s="100">
        <v>64000</v>
      </c>
      <c r="M178" s="100">
        <v>0</v>
      </c>
      <c r="N178" s="100">
        <v>0</v>
      </c>
      <c r="O178" s="100">
        <v>0</v>
      </c>
      <c r="P178" s="100">
        <v>0</v>
      </c>
    </row>
    <row r="179" spans="1:16" ht="20.100000000000001" customHeight="1">
      <c r="A179" s="98"/>
      <c r="B179" s="98" t="s">
        <v>2556</v>
      </c>
      <c r="C179" s="98"/>
      <c r="D179" s="98"/>
      <c r="E179" s="99" t="s">
        <v>880</v>
      </c>
      <c r="F179" s="100">
        <v>20000</v>
      </c>
      <c r="G179" s="100">
        <v>0</v>
      </c>
      <c r="H179" s="100">
        <v>20000</v>
      </c>
      <c r="I179" s="100">
        <v>0</v>
      </c>
      <c r="J179" s="100">
        <v>0</v>
      </c>
      <c r="K179" s="100">
        <v>0</v>
      </c>
      <c r="L179" s="100">
        <v>0</v>
      </c>
      <c r="M179" s="100">
        <v>0</v>
      </c>
      <c r="N179" s="100">
        <v>0</v>
      </c>
      <c r="O179" s="100">
        <v>0</v>
      </c>
      <c r="P179" s="100">
        <v>0</v>
      </c>
    </row>
    <row r="180" spans="1:16" ht="20.100000000000001" customHeight="1">
      <c r="A180" s="98"/>
      <c r="B180" s="98"/>
      <c r="C180" s="98" t="s">
        <v>1572</v>
      </c>
      <c r="D180" s="98"/>
      <c r="E180" s="99" t="s">
        <v>881</v>
      </c>
      <c r="F180" s="100">
        <v>20000</v>
      </c>
      <c r="G180" s="100">
        <v>0</v>
      </c>
      <c r="H180" s="100">
        <v>20000</v>
      </c>
      <c r="I180" s="100">
        <v>0</v>
      </c>
      <c r="J180" s="100">
        <v>0</v>
      </c>
      <c r="K180" s="100">
        <v>0</v>
      </c>
      <c r="L180" s="100">
        <v>0</v>
      </c>
      <c r="M180" s="100">
        <v>0</v>
      </c>
      <c r="N180" s="100">
        <v>0</v>
      </c>
      <c r="O180" s="100">
        <v>0</v>
      </c>
      <c r="P180" s="100">
        <v>0</v>
      </c>
    </row>
    <row r="181" spans="1:16" ht="20.100000000000001" customHeight="1">
      <c r="A181" s="98"/>
      <c r="B181" s="98" t="s">
        <v>2557</v>
      </c>
      <c r="C181" s="98"/>
      <c r="D181" s="98"/>
      <c r="E181" s="99" t="s">
        <v>2558</v>
      </c>
      <c r="F181" s="100">
        <f>173000+29280000</f>
        <v>29453000</v>
      </c>
      <c r="G181" s="100">
        <v>0</v>
      </c>
      <c r="H181" s="100">
        <v>0</v>
      </c>
      <c r="I181" s="100">
        <f>173000+29280000</f>
        <v>29453000</v>
      </c>
      <c r="J181" s="100">
        <v>0</v>
      </c>
      <c r="K181" s="100">
        <v>0</v>
      </c>
      <c r="L181" s="100">
        <v>0</v>
      </c>
      <c r="M181" s="100">
        <v>0</v>
      </c>
      <c r="N181" s="100">
        <v>0</v>
      </c>
      <c r="O181" s="100">
        <v>0</v>
      </c>
      <c r="P181" s="100">
        <v>0</v>
      </c>
    </row>
    <row r="182" spans="1:16" ht="20.100000000000001" customHeight="1">
      <c r="A182" s="98"/>
      <c r="B182" s="98"/>
      <c r="C182" s="98" t="s">
        <v>1550</v>
      </c>
      <c r="D182" s="98"/>
      <c r="E182" s="99" t="s">
        <v>2559</v>
      </c>
      <c r="F182" s="100">
        <v>173000</v>
      </c>
      <c r="G182" s="100">
        <v>0</v>
      </c>
      <c r="H182" s="100">
        <v>0</v>
      </c>
      <c r="I182" s="100">
        <v>173000</v>
      </c>
      <c r="J182" s="100">
        <v>0</v>
      </c>
      <c r="K182" s="100">
        <v>0</v>
      </c>
      <c r="L182" s="100">
        <v>0</v>
      </c>
      <c r="M182" s="100">
        <v>0</v>
      </c>
      <c r="N182" s="100">
        <v>0</v>
      </c>
      <c r="O182" s="100">
        <v>0</v>
      </c>
      <c r="P182" s="100">
        <v>0</v>
      </c>
    </row>
    <row r="183" spans="1:16" ht="20.100000000000001" customHeight="1">
      <c r="A183" s="98"/>
      <c r="B183" s="98"/>
      <c r="C183" s="98" t="s">
        <v>1551</v>
      </c>
      <c r="D183" s="98"/>
      <c r="E183" s="99" t="s">
        <v>890</v>
      </c>
      <c r="F183" s="100">
        <v>29280000</v>
      </c>
      <c r="G183" s="100"/>
      <c r="H183" s="100"/>
      <c r="I183" s="100">
        <v>29280000</v>
      </c>
      <c r="J183" s="100"/>
      <c r="K183" s="100"/>
      <c r="L183" s="100"/>
      <c r="M183" s="100"/>
      <c r="N183" s="100"/>
      <c r="O183" s="100"/>
      <c r="P183" s="100"/>
    </row>
    <row r="184" spans="1:16" ht="20.100000000000001" customHeight="1">
      <c r="A184" s="98"/>
      <c r="B184" s="98" t="s">
        <v>1561</v>
      </c>
      <c r="C184" s="98"/>
      <c r="D184" s="98"/>
      <c r="E184" s="99" t="s">
        <v>897</v>
      </c>
      <c r="F184" s="100">
        <v>78850000</v>
      </c>
      <c r="G184" s="100"/>
      <c r="H184" s="100"/>
      <c r="I184" s="100">
        <v>78850000</v>
      </c>
      <c r="J184" s="100"/>
      <c r="K184" s="100"/>
      <c r="L184" s="100"/>
      <c r="M184" s="100"/>
      <c r="N184" s="100"/>
      <c r="O184" s="100"/>
      <c r="P184" s="100"/>
    </row>
    <row r="185" spans="1:16" ht="20.100000000000001" customHeight="1">
      <c r="A185" s="98"/>
      <c r="B185" s="98"/>
      <c r="C185" s="98" t="s">
        <v>1551</v>
      </c>
      <c r="D185" s="98"/>
      <c r="E185" s="99" t="s">
        <v>2560</v>
      </c>
      <c r="F185" s="100">
        <v>78850000</v>
      </c>
      <c r="G185" s="100"/>
      <c r="H185" s="100"/>
      <c r="I185" s="100">
        <v>78850000</v>
      </c>
      <c r="J185" s="100"/>
      <c r="K185" s="100"/>
      <c r="L185" s="100"/>
      <c r="M185" s="100"/>
      <c r="N185" s="100"/>
      <c r="O185" s="100"/>
      <c r="P185" s="100"/>
    </row>
    <row r="186" spans="1:16" ht="20.100000000000001" customHeight="1">
      <c r="A186" s="98"/>
      <c r="B186" s="98" t="s">
        <v>1562</v>
      </c>
      <c r="C186" s="98"/>
      <c r="D186" s="98"/>
      <c r="E186" s="99" t="s">
        <v>1590</v>
      </c>
      <c r="F186" s="100">
        <v>1649000</v>
      </c>
      <c r="G186" s="100">
        <v>170000</v>
      </c>
      <c r="H186" s="100">
        <v>447000</v>
      </c>
      <c r="I186" s="100">
        <v>1032000</v>
      </c>
      <c r="J186" s="100">
        <v>0</v>
      </c>
      <c r="K186" s="100">
        <v>0</v>
      </c>
      <c r="L186" s="100">
        <v>0</v>
      </c>
      <c r="M186" s="100">
        <v>0</v>
      </c>
      <c r="N186" s="100">
        <v>0</v>
      </c>
      <c r="O186" s="100">
        <v>0</v>
      </c>
      <c r="P186" s="100">
        <v>0</v>
      </c>
    </row>
    <row r="187" spans="1:16" ht="20.100000000000001" customHeight="1">
      <c r="A187" s="98"/>
      <c r="B187" s="98"/>
      <c r="C187" s="98" t="s">
        <v>1550</v>
      </c>
      <c r="D187" s="98"/>
      <c r="E187" s="99" t="s">
        <v>251</v>
      </c>
      <c r="F187" s="100">
        <v>65000</v>
      </c>
      <c r="G187" s="100">
        <v>0</v>
      </c>
      <c r="H187" s="100">
        <v>65000</v>
      </c>
      <c r="I187" s="100">
        <v>0</v>
      </c>
      <c r="J187" s="100">
        <v>0</v>
      </c>
      <c r="K187" s="100">
        <v>0</v>
      </c>
      <c r="L187" s="100">
        <v>0</v>
      </c>
      <c r="M187" s="100">
        <v>0</v>
      </c>
      <c r="N187" s="100">
        <v>0</v>
      </c>
      <c r="O187" s="100">
        <v>0</v>
      </c>
      <c r="P187" s="100">
        <v>0</v>
      </c>
    </row>
    <row r="188" spans="1:16" ht="20.100000000000001" customHeight="1">
      <c r="A188" s="98"/>
      <c r="B188" s="98"/>
      <c r="C188" s="98" t="s">
        <v>1551</v>
      </c>
      <c r="D188" s="98"/>
      <c r="E188" s="99" t="s">
        <v>252</v>
      </c>
      <c r="F188" s="100">
        <v>1424000</v>
      </c>
      <c r="G188" s="100">
        <v>170000</v>
      </c>
      <c r="H188" s="100">
        <v>322000</v>
      </c>
      <c r="I188" s="100">
        <v>932000</v>
      </c>
      <c r="J188" s="100">
        <v>0</v>
      </c>
      <c r="K188" s="100">
        <v>0</v>
      </c>
      <c r="L188" s="100">
        <v>0</v>
      </c>
      <c r="M188" s="100">
        <v>0</v>
      </c>
      <c r="N188" s="100">
        <v>0</v>
      </c>
      <c r="O188" s="100">
        <v>0</v>
      </c>
      <c r="P188" s="100">
        <v>0</v>
      </c>
    </row>
    <row r="189" spans="1:16" ht="20.100000000000001" customHeight="1">
      <c r="A189" s="98"/>
      <c r="B189" s="98"/>
      <c r="C189" s="98" t="s">
        <v>1572</v>
      </c>
      <c r="D189" s="98"/>
      <c r="E189" s="99" t="s">
        <v>2561</v>
      </c>
      <c r="F189" s="100">
        <v>160000</v>
      </c>
      <c r="G189" s="100">
        <v>0</v>
      </c>
      <c r="H189" s="100">
        <v>60000</v>
      </c>
      <c r="I189" s="100">
        <v>100000</v>
      </c>
      <c r="J189" s="100">
        <v>0</v>
      </c>
      <c r="K189" s="100">
        <v>0</v>
      </c>
      <c r="L189" s="100">
        <v>0</v>
      </c>
      <c r="M189" s="100">
        <v>0</v>
      </c>
      <c r="N189" s="100">
        <v>0</v>
      </c>
      <c r="O189" s="100">
        <v>0</v>
      </c>
      <c r="P189" s="100">
        <v>0</v>
      </c>
    </row>
    <row r="190" spans="1:16" ht="20.100000000000001" customHeight="1">
      <c r="A190" s="98"/>
      <c r="B190" s="98" t="s">
        <v>1572</v>
      </c>
      <c r="C190" s="98"/>
      <c r="D190" s="98"/>
      <c r="E190" s="99" t="s">
        <v>2562</v>
      </c>
      <c r="F190" s="100">
        <f>200640+210000</f>
        <v>410640</v>
      </c>
      <c r="G190" s="100">
        <v>0</v>
      </c>
      <c r="H190" s="100">
        <v>0</v>
      </c>
      <c r="I190" s="100">
        <f>200640+210000</f>
        <v>410640</v>
      </c>
      <c r="J190" s="100">
        <v>0</v>
      </c>
      <c r="K190" s="100">
        <v>0</v>
      </c>
      <c r="L190" s="100">
        <v>0</v>
      </c>
      <c r="M190" s="100">
        <v>0</v>
      </c>
      <c r="N190" s="100">
        <v>0</v>
      </c>
      <c r="O190" s="100">
        <v>0</v>
      </c>
      <c r="P190" s="100">
        <v>0</v>
      </c>
    </row>
    <row r="191" spans="1:16" ht="20.100000000000001" customHeight="1">
      <c r="A191" s="98"/>
      <c r="B191" s="98"/>
      <c r="C191" s="98" t="s">
        <v>1550</v>
      </c>
      <c r="D191" s="98"/>
      <c r="E191" s="99" t="s">
        <v>2563</v>
      </c>
      <c r="F191" s="100">
        <f>200640+210000</f>
        <v>410640</v>
      </c>
      <c r="G191" s="100">
        <v>0</v>
      </c>
      <c r="H191" s="100">
        <v>0</v>
      </c>
      <c r="I191" s="100">
        <f>200640+210000</f>
        <v>410640</v>
      </c>
      <c r="J191" s="100">
        <v>0</v>
      </c>
      <c r="K191" s="100">
        <v>0</v>
      </c>
      <c r="L191" s="100">
        <v>0</v>
      </c>
      <c r="M191" s="100">
        <v>0</v>
      </c>
      <c r="N191" s="100">
        <v>0</v>
      </c>
      <c r="O191" s="100">
        <v>0</v>
      </c>
      <c r="P191" s="100">
        <v>0</v>
      </c>
    </row>
    <row r="192" spans="1:16" ht="20.100000000000001" customHeight="1">
      <c r="A192" s="98" t="s">
        <v>1591</v>
      </c>
      <c r="B192" s="98"/>
      <c r="C192" s="98"/>
      <c r="D192" s="98"/>
      <c r="E192" s="99" t="s">
        <v>1592</v>
      </c>
      <c r="F192" s="100">
        <f>20404989+316790000</f>
        <v>337194989</v>
      </c>
      <c r="G192" s="100">
        <v>0</v>
      </c>
      <c r="H192" s="100">
        <v>4986489</v>
      </c>
      <c r="I192" s="100">
        <f>14935700+311790000</f>
        <v>326725700</v>
      </c>
      <c r="J192" s="100">
        <v>0</v>
      </c>
      <c r="K192" s="100">
        <v>0</v>
      </c>
      <c r="L192" s="100">
        <f>482800+5000000</f>
        <v>5482800</v>
      </c>
      <c r="M192" s="100">
        <v>0</v>
      </c>
      <c r="N192" s="100">
        <v>0</v>
      </c>
      <c r="O192" s="100">
        <v>0</v>
      </c>
      <c r="P192" s="100">
        <v>0</v>
      </c>
    </row>
    <row r="193" spans="1:16" ht="20.100000000000001" customHeight="1">
      <c r="A193" s="98"/>
      <c r="B193" s="98" t="s">
        <v>1550</v>
      </c>
      <c r="C193" s="98"/>
      <c r="D193" s="98"/>
      <c r="E193" s="99" t="s">
        <v>1593</v>
      </c>
      <c r="F193" s="100">
        <v>69800</v>
      </c>
      <c r="G193" s="100">
        <v>0</v>
      </c>
      <c r="H193" s="100">
        <v>48000</v>
      </c>
      <c r="I193" s="100">
        <v>5000</v>
      </c>
      <c r="J193" s="100">
        <v>0</v>
      </c>
      <c r="K193" s="100">
        <v>0</v>
      </c>
      <c r="L193" s="100">
        <v>16800</v>
      </c>
      <c r="M193" s="100">
        <v>0</v>
      </c>
      <c r="N193" s="100">
        <v>0</v>
      </c>
      <c r="O193" s="100">
        <v>0</v>
      </c>
      <c r="P193" s="100">
        <v>0</v>
      </c>
    </row>
    <row r="194" spans="1:16" ht="20.100000000000001" customHeight="1">
      <c r="A194" s="98"/>
      <c r="B194" s="98"/>
      <c r="C194" s="98" t="s">
        <v>1550</v>
      </c>
      <c r="D194" s="98"/>
      <c r="E194" s="99" t="s">
        <v>251</v>
      </c>
      <c r="F194" s="100">
        <v>5000</v>
      </c>
      <c r="G194" s="100">
        <v>0</v>
      </c>
      <c r="H194" s="100">
        <v>0</v>
      </c>
      <c r="I194" s="100">
        <v>5000</v>
      </c>
      <c r="J194" s="100">
        <v>0</v>
      </c>
      <c r="K194" s="100">
        <v>0</v>
      </c>
      <c r="L194" s="100">
        <v>0</v>
      </c>
      <c r="M194" s="100">
        <v>0</v>
      </c>
      <c r="N194" s="100">
        <v>0</v>
      </c>
      <c r="O194" s="100">
        <v>0</v>
      </c>
      <c r="P194" s="100">
        <v>0</v>
      </c>
    </row>
    <row r="195" spans="1:16" ht="20.100000000000001" customHeight="1">
      <c r="A195" s="98"/>
      <c r="B195" s="98"/>
      <c r="C195" s="98" t="s">
        <v>1572</v>
      </c>
      <c r="D195" s="98"/>
      <c r="E195" s="99" t="s">
        <v>1594</v>
      </c>
      <c r="F195" s="100">
        <v>64800</v>
      </c>
      <c r="G195" s="100">
        <v>0</v>
      </c>
      <c r="H195" s="100">
        <v>48000</v>
      </c>
      <c r="I195" s="100">
        <v>0</v>
      </c>
      <c r="J195" s="100">
        <v>0</v>
      </c>
      <c r="K195" s="100">
        <v>0</v>
      </c>
      <c r="L195" s="100">
        <v>16800</v>
      </c>
      <c r="M195" s="100">
        <v>0</v>
      </c>
      <c r="N195" s="100">
        <v>0</v>
      </c>
      <c r="O195" s="100">
        <v>0</v>
      </c>
      <c r="P195" s="100">
        <v>0</v>
      </c>
    </row>
    <row r="196" spans="1:16" ht="20.100000000000001" customHeight="1">
      <c r="A196" s="98"/>
      <c r="B196" s="98" t="s">
        <v>1551</v>
      </c>
      <c r="C196" s="98"/>
      <c r="D196" s="98"/>
      <c r="E196" s="99" t="s">
        <v>912</v>
      </c>
      <c r="F196" s="100">
        <f>762000+5000000</f>
        <v>5762000</v>
      </c>
      <c r="G196" s="100">
        <v>0</v>
      </c>
      <c r="H196" s="100">
        <v>762000</v>
      </c>
      <c r="I196" s="100">
        <v>0</v>
      </c>
      <c r="J196" s="100">
        <v>0</v>
      </c>
      <c r="K196" s="100">
        <v>0</v>
      </c>
      <c r="L196" s="100">
        <v>5000000</v>
      </c>
      <c r="M196" s="100">
        <v>0</v>
      </c>
      <c r="N196" s="100">
        <v>0</v>
      </c>
      <c r="O196" s="100">
        <v>0</v>
      </c>
      <c r="P196" s="100">
        <v>0</v>
      </c>
    </row>
    <row r="197" spans="1:16" ht="20.100000000000001" customHeight="1">
      <c r="A197" s="98"/>
      <c r="B197" s="98"/>
      <c r="C197" s="98" t="s">
        <v>1550</v>
      </c>
      <c r="D197" s="98"/>
      <c r="E197" s="99" t="s">
        <v>913</v>
      </c>
      <c r="F197" s="100">
        <f>579500+5000000</f>
        <v>5579500</v>
      </c>
      <c r="G197" s="100">
        <v>0</v>
      </c>
      <c r="H197" s="100">
        <v>579500</v>
      </c>
      <c r="I197" s="100">
        <v>0</v>
      </c>
      <c r="J197" s="100">
        <v>0</v>
      </c>
      <c r="K197" s="100">
        <v>0</v>
      </c>
      <c r="L197" s="100">
        <v>5000000</v>
      </c>
      <c r="M197" s="100">
        <v>0</v>
      </c>
      <c r="N197" s="100">
        <v>0</v>
      </c>
      <c r="O197" s="100">
        <v>0</v>
      </c>
      <c r="P197" s="100">
        <v>0</v>
      </c>
    </row>
    <row r="198" spans="1:16" ht="20.100000000000001" customHeight="1">
      <c r="A198" s="98"/>
      <c r="B198" s="98"/>
      <c r="C198" s="98" t="s">
        <v>1551</v>
      </c>
      <c r="D198" s="98"/>
      <c r="E198" s="99" t="s">
        <v>1595</v>
      </c>
      <c r="F198" s="100">
        <v>182500</v>
      </c>
      <c r="G198" s="100">
        <v>0</v>
      </c>
      <c r="H198" s="100">
        <v>182500</v>
      </c>
      <c r="I198" s="100">
        <v>0</v>
      </c>
      <c r="J198" s="100">
        <v>0</v>
      </c>
      <c r="K198" s="100">
        <v>0</v>
      </c>
      <c r="L198" s="100">
        <v>0</v>
      </c>
      <c r="M198" s="100">
        <v>0</v>
      </c>
      <c r="N198" s="100">
        <v>0</v>
      </c>
      <c r="O198" s="100">
        <v>0</v>
      </c>
      <c r="P198" s="100">
        <v>0</v>
      </c>
    </row>
    <row r="199" spans="1:16" ht="20.100000000000001" customHeight="1">
      <c r="A199" s="98"/>
      <c r="B199" s="98" t="s">
        <v>1552</v>
      </c>
      <c r="C199" s="98"/>
      <c r="D199" s="98"/>
      <c r="E199" s="99" t="s">
        <v>925</v>
      </c>
      <c r="F199" s="100">
        <f>505142+38980000</f>
        <v>39485142</v>
      </c>
      <c r="G199" s="100">
        <v>0</v>
      </c>
      <c r="H199" s="100">
        <v>240442</v>
      </c>
      <c r="I199" s="100">
        <f>264700+38980000</f>
        <v>39244700</v>
      </c>
      <c r="J199" s="100">
        <v>0</v>
      </c>
      <c r="K199" s="100">
        <v>0</v>
      </c>
      <c r="L199" s="100">
        <v>0</v>
      </c>
      <c r="M199" s="100">
        <v>0</v>
      </c>
      <c r="N199" s="100">
        <v>0</v>
      </c>
      <c r="O199" s="100">
        <v>0</v>
      </c>
      <c r="P199" s="100">
        <v>0</v>
      </c>
    </row>
    <row r="200" spans="1:16" ht="20.100000000000001" customHeight="1">
      <c r="A200" s="98"/>
      <c r="B200" s="98"/>
      <c r="C200" s="98" t="s">
        <v>1551</v>
      </c>
      <c r="D200" s="98"/>
      <c r="E200" s="99" t="s">
        <v>927</v>
      </c>
      <c r="F200" s="100">
        <f>38563+27980000</f>
        <v>28018563</v>
      </c>
      <c r="G200" s="100">
        <v>0</v>
      </c>
      <c r="H200" s="100">
        <v>38563</v>
      </c>
      <c r="I200" s="100">
        <v>27980000</v>
      </c>
      <c r="J200" s="100">
        <v>0</v>
      </c>
      <c r="K200" s="100">
        <v>0</v>
      </c>
      <c r="L200" s="100">
        <v>0</v>
      </c>
      <c r="M200" s="100">
        <v>0</v>
      </c>
      <c r="N200" s="100">
        <v>0</v>
      </c>
      <c r="O200" s="100">
        <v>0</v>
      </c>
      <c r="P200" s="100">
        <v>0</v>
      </c>
    </row>
    <row r="201" spans="1:16" ht="20.100000000000001" customHeight="1">
      <c r="A201" s="98"/>
      <c r="B201" s="98"/>
      <c r="C201" s="98" t="s">
        <v>1572</v>
      </c>
      <c r="D201" s="98"/>
      <c r="E201" s="99" t="s">
        <v>928</v>
      </c>
      <c r="F201" s="100">
        <f>466579+11000000</f>
        <v>11466579</v>
      </c>
      <c r="G201" s="100">
        <v>0</v>
      </c>
      <c r="H201" s="100">
        <v>201879</v>
      </c>
      <c r="I201" s="100">
        <f>264700+11000000</f>
        <v>11264700</v>
      </c>
      <c r="J201" s="100">
        <v>0</v>
      </c>
      <c r="K201" s="100">
        <v>0</v>
      </c>
      <c r="L201" s="100">
        <v>0</v>
      </c>
      <c r="M201" s="100">
        <v>0</v>
      </c>
      <c r="N201" s="100">
        <v>0</v>
      </c>
      <c r="O201" s="100">
        <v>0</v>
      </c>
      <c r="P201" s="100">
        <v>0</v>
      </c>
    </row>
    <row r="202" spans="1:16" ht="20.100000000000001" customHeight="1">
      <c r="A202" s="98"/>
      <c r="B202" s="98" t="s">
        <v>1557</v>
      </c>
      <c r="C202" s="98"/>
      <c r="D202" s="98"/>
      <c r="E202" s="99" t="s">
        <v>929</v>
      </c>
      <c r="F202" s="100">
        <f>4460347+25900000</f>
        <v>30360347</v>
      </c>
      <c r="G202" s="100">
        <v>0</v>
      </c>
      <c r="H202" s="100">
        <v>3337547</v>
      </c>
      <c r="I202" s="100">
        <f>1122800+25900000</f>
        <v>27022800</v>
      </c>
      <c r="J202" s="100">
        <v>0</v>
      </c>
      <c r="K202" s="100">
        <v>0</v>
      </c>
      <c r="L202" s="100">
        <v>0</v>
      </c>
      <c r="M202" s="100">
        <v>0</v>
      </c>
      <c r="N202" s="100">
        <v>0</v>
      </c>
      <c r="O202" s="100">
        <v>0</v>
      </c>
      <c r="P202" s="100">
        <v>0</v>
      </c>
    </row>
    <row r="203" spans="1:16" ht="20.100000000000001" customHeight="1">
      <c r="A203" s="98"/>
      <c r="B203" s="98"/>
      <c r="C203" s="98" t="s">
        <v>1551</v>
      </c>
      <c r="D203" s="98"/>
      <c r="E203" s="99" t="s">
        <v>931</v>
      </c>
      <c r="F203" s="100">
        <v>110000</v>
      </c>
      <c r="G203" s="100">
        <v>0</v>
      </c>
      <c r="H203" s="100">
        <v>110000</v>
      </c>
      <c r="I203" s="100">
        <v>0</v>
      </c>
      <c r="J203" s="100">
        <v>0</v>
      </c>
      <c r="K203" s="100">
        <v>0</v>
      </c>
      <c r="L203" s="100">
        <v>0</v>
      </c>
      <c r="M203" s="100">
        <v>0</v>
      </c>
      <c r="N203" s="100">
        <v>0</v>
      </c>
      <c r="O203" s="100">
        <v>0</v>
      </c>
      <c r="P203" s="100">
        <v>0</v>
      </c>
    </row>
    <row r="204" spans="1:16" ht="20.100000000000001" customHeight="1">
      <c r="A204" s="98"/>
      <c r="B204" s="98"/>
      <c r="C204" s="98" t="s">
        <v>1552</v>
      </c>
      <c r="D204" s="98"/>
      <c r="E204" s="99" t="s">
        <v>932</v>
      </c>
      <c r="F204" s="100">
        <v>77200</v>
      </c>
      <c r="G204" s="100">
        <v>0</v>
      </c>
      <c r="H204" s="100">
        <v>77200</v>
      </c>
      <c r="I204" s="100">
        <v>0</v>
      </c>
      <c r="J204" s="100">
        <v>0</v>
      </c>
      <c r="K204" s="100">
        <v>0</v>
      </c>
      <c r="L204" s="100">
        <v>0</v>
      </c>
      <c r="M204" s="100">
        <v>0</v>
      </c>
      <c r="N204" s="100">
        <v>0</v>
      </c>
      <c r="O204" s="100">
        <v>0</v>
      </c>
      <c r="P204" s="100">
        <v>0</v>
      </c>
    </row>
    <row r="205" spans="1:16" ht="20.100000000000001" customHeight="1">
      <c r="A205" s="98"/>
      <c r="B205" s="98"/>
      <c r="C205" s="98" t="s">
        <v>1558</v>
      </c>
      <c r="D205" s="98"/>
      <c r="E205" s="99" t="s">
        <v>934</v>
      </c>
      <c r="F205" s="100">
        <v>120000</v>
      </c>
      <c r="G205" s="100">
        <v>0</v>
      </c>
      <c r="H205" s="100">
        <v>120000</v>
      </c>
      <c r="I205" s="100">
        <v>0</v>
      </c>
      <c r="J205" s="100">
        <v>0</v>
      </c>
      <c r="K205" s="100">
        <v>0</v>
      </c>
      <c r="L205" s="100">
        <v>0</v>
      </c>
      <c r="M205" s="100">
        <v>0</v>
      </c>
      <c r="N205" s="100">
        <v>0</v>
      </c>
      <c r="O205" s="100">
        <v>0</v>
      </c>
      <c r="P205" s="100">
        <v>0</v>
      </c>
    </row>
    <row r="206" spans="1:16" ht="20.100000000000001" customHeight="1">
      <c r="A206" s="98"/>
      <c r="B206" s="98"/>
      <c r="C206" s="98" t="s">
        <v>1555</v>
      </c>
      <c r="D206" s="98"/>
      <c r="E206" s="99" t="s">
        <v>937</v>
      </c>
      <c r="F206" s="100">
        <f>1469347+23820000</f>
        <v>25289347</v>
      </c>
      <c r="G206" s="100">
        <v>0</v>
      </c>
      <c r="H206" s="100">
        <v>1469347</v>
      </c>
      <c r="I206" s="100">
        <v>23820000</v>
      </c>
      <c r="J206" s="100">
        <v>0</v>
      </c>
      <c r="K206" s="100">
        <v>0</v>
      </c>
      <c r="L206" s="100">
        <v>0</v>
      </c>
      <c r="M206" s="100">
        <v>0</v>
      </c>
      <c r="N206" s="100">
        <v>0</v>
      </c>
      <c r="O206" s="100">
        <v>0</v>
      </c>
      <c r="P206" s="100">
        <v>0</v>
      </c>
    </row>
    <row r="207" spans="1:16" ht="20.100000000000001" customHeight="1">
      <c r="A207" s="98"/>
      <c r="B207" s="98"/>
      <c r="C207" s="98" t="s">
        <v>1585</v>
      </c>
      <c r="D207" s="98"/>
      <c r="E207" s="99" t="s">
        <v>938</v>
      </c>
      <c r="F207" s="100">
        <f>2633800+2080000</f>
        <v>4713800</v>
      </c>
      <c r="G207" s="100">
        <v>0</v>
      </c>
      <c r="H207" s="100">
        <v>1511000</v>
      </c>
      <c r="I207" s="100">
        <f>1122800+2080000</f>
        <v>3202800</v>
      </c>
      <c r="J207" s="100">
        <v>0</v>
      </c>
      <c r="K207" s="100">
        <v>0</v>
      </c>
      <c r="L207" s="100">
        <v>0</v>
      </c>
      <c r="M207" s="100">
        <v>0</v>
      </c>
      <c r="N207" s="100">
        <v>0</v>
      </c>
      <c r="O207" s="100">
        <v>0</v>
      </c>
      <c r="P207" s="100">
        <v>0</v>
      </c>
    </row>
    <row r="208" spans="1:16" ht="20.100000000000001" customHeight="1">
      <c r="A208" s="98"/>
      <c r="B208" s="98"/>
      <c r="C208" s="98" t="s">
        <v>1586</v>
      </c>
      <c r="D208" s="98"/>
      <c r="E208" s="99" t="s">
        <v>939</v>
      </c>
      <c r="F208" s="100">
        <v>50000</v>
      </c>
      <c r="G208" s="100">
        <v>0</v>
      </c>
      <c r="H208" s="100">
        <v>50000</v>
      </c>
      <c r="I208" s="100">
        <v>0</v>
      </c>
      <c r="J208" s="100">
        <v>0</v>
      </c>
      <c r="K208" s="100">
        <v>0</v>
      </c>
      <c r="L208" s="100">
        <v>0</v>
      </c>
      <c r="M208" s="100">
        <v>0</v>
      </c>
      <c r="N208" s="100">
        <v>0</v>
      </c>
      <c r="O208" s="100">
        <v>0</v>
      </c>
      <c r="P208" s="100">
        <v>0</v>
      </c>
    </row>
    <row r="209" spans="1:16" ht="20.100000000000001" customHeight="1">
      <c r="A209" s="98"/>
      <c r="B209" s="98" t="s">
        <v>1554</v>
      </c>
      <c r="C209" s="98"/>
      <c r="D209" s="98"/>
      <c r="E209" s="99" t="s">
        <v>951</v>
      </c>
      <c r="F209" s="100">
        <v>5000</v>
      </c>
      <c r="G209" s="100">
        <v>0</v>
      </c>
      <c r="H209" s="100">
        <v>5000</v>
      </c>
      <c r="I209" s="100">
        <v>0</v>
      </c>
      <c r="J209" s="100">
        <v>0</v>
      </c>
      <c r="K209" s="100">
        <v>0</v>
      </c>
      <c r="L209" s="100">
        <v>0</v>
      </c>
      <c r="M209" s="100">
        <v>0</v>
      </c>
      <c r="N209" s="100">
        <v>0</v>
      </c>
      <c r="O209" s="100">
        <v>0</v>
      </c>
      <c r="P209" s="100">
        <v>0</v>
      </c>
    </row>
    <row r="210" spans="1:16" ht="20.100000000000001" customHeight="1">
      <c r="A210" s="98"/>
      <c r="B210" s="98"/>
      <c r="C210" s="98" t="s">
        <v>1572</v>
      </c>
      <c r="D210" s="98"/>
      <c r="E210" s="99" t="s">
        <v>953</v>
      </c>
      <c r="F210" s="100">
        <v>5000</v>
      </c>
      <c r="G210" s="100">
        <v>0</v>
      </c>
      <c r="H210" s="100">
        <v>5000</v>
      </c>
      <c r="I210" s="100">
        <v>0</v>
      </c>
      <c r="J210" s="100">
        <v>0</v>
      </c>
      <c r="K210" s="100">
        <v>0</v>
      </c>
      <c r="L210" s="100">
        <v>0</v>
      </c>
      <c r="M210" s="100">
        <v>0</v>
      </c>
      <c r="N210" s="100">
        <v>0</v>
      </c>
      <c r="O210" s="100">
        <v>0</v>
      </c>
      <c r="P210" s="100">
        <v>0</v>
      </c>
    </row>
    <row r="211" spans="1:16" ht="20.100000000000001" customHeight="1">
      <c r="A211" s="98"/>
      <c r="B211" s="98" t="s">
        <v>1580</v>
      </c>
      <c r="C211" s="98"/>
      <c r="D211" s="98"/>
      <c r="E211" s="99" t="s">
        <v>954</v>
      </c>
      <c r="F211" s="100">
        <f>2559500+4600000</f>
        <v>7159500</v>
      </c>
      <c r="G211" s="100">
        <v>0</v>
      </c>
      <c r="H211" s="100">
        <v>59500</v>
      </c>
      <c r="I211" s="100">
        <f>2500000+4600000</f>
        <v>7100000</v>
      </c>
      <c r="J211" s="100">
        <v>0</v>
      </c>
      <c r="K211" s="100">
        <v>0</v>
      </c>
      <c r="L211" s="100">
        <v>0</v>
      </c>
      <c r="M211" s="100">
        <v>0</v>
      </c>
      <c r="N211" s="100">
        <v>0</v>
      </c>
      <c r="O211" s="100">
        <v>0</v>
      </c>
      <c r="P211" s="100">
        <v>0</v>
      </c>
    </row>
    <row r="212" spans="1:16" ht="20.100000000000001" customHeight="1">
      <c r="A212" s="98"/>
      <c r="B212" s="98"/>
      <c r="C212" s="98" t="s">
        <v>1608</v>
      </c>
      <c r="D212" s="98"/>
      <c r="E212" s="99" t="s">
        <v>956</v>
      </c>
      <c r="F212" s="100">
        <f>59500+4600000</f>
        <v>4659500</v>
      </c>
      <c r="G212" s="100">
        <v>0</v>
      </c>
      <c r="H212" s="100">
        <v>59500</v>
      </c>
      <c r="I212" s="100">
        <v>4600000</v>
      </c>
      <c r="J212" s="100">
        <v>0</v>
      </c>
      <c r="K212" s="100">
        <v>0</v>
      </c>
      <c r="L212" s="100">
        <v>0</v>
      </c>
      <c r="M212" s="100">
        <v>0</v>
      </c>
      <c r="N212" s="100">
        <v>0</v>
      </c>
      <c r="O212" s="100">
        <v>0</v>
      </c>
      <c r="P212" s="100">
        <v>0</v>
      </c>
    </row>
    <row r="213" spans="1:16" ht="20.100000000000001" customHeight="1">
      <c r="A213" s="98"/>
      <c r="B213" s="98"/>
      <c r="C213" s="98" t="s">
        <v>1572</v>
      </c>
      <c r="D213" s="98"/>
      <c r="E213" s="99" t="s">
        <v>957</v>
      </c>
      <c r="F213" s="100">
        <v>2500000</v>
      </c>
      <c r="G213" s="100">
        <v>0</v>
      </c>
      <c r="H213" s="100">
        <v>0</v>
      </c>
      <c r="I213" s="100">
        <v>2500000</v>
      </c>
      <c r="J213" s="100">
        <v>0</v>
      </c>
      <c r="K213" s="100">
        <v>0</v>
      </c>
      <c r="L213" s="100">
        <v>0</v>
      </c>
      <c r="M213" s="100">
        <v>0</v>
      </c>
      <c r="N213" s="100">
        <v>0</v>
      </c>
      <c r="O213" s="100">
        <v>0</v>
      </c>
      <c r="P213" s="100">
        <v>0</v>
      </c>
    </row>
    <row r="214" spans="1:16" ht="20.100000000000001" customHeight="1">
      <c r="A214" s="98"/>
      <c r="B214" s="98" t="s">
        <v>1610</v>
      </c>
      <c r="C214" s="98"/>
      <c r="D214" s="98"/>
      <c r="E214" s="99" t="s">
        <v>2564</v>
      </c>
      <c r="F214" s="100">
        <v>213560000</v>
      </c>
      <c r="G214" s="100"/>
      <c r="H214" s="100"/>
      <c r="I214" s="100">
        <v>213560000</v>
      </c>
      <c r="J214" s="100"/>
      <c r="K214" s="100"/>
      <c r="L214" s="100"/>
      <c r="M214" s="100"/>
      <c r="N214" s="100"/>
      <c r="O214" s="100"/>
      <c r="P214" s="100"/>
    </row>
    <row r="215" spans="1:16" ht="20.100000000000001" customHeight="1">
      <c r="A215" s="98"/>
      <c r="B215" s="98"/>
      <c r="C215" s="98" t="s">
        <v>1551</v>
      </c>
      <c r="D215" s="98"/>
      <c r="E215" s="99" t="s">
        <v>2565</v>
      </c>
      <c r="F215" s="100">
        <v>213560000</v>
      </c>
      <c r="G215" s="100"/>
      <c r="H215" s="100"/>
      <c r="I215" s="100">
        <v>213560000</v>
      </c>
      <c r="J215" s="100"/>
      <c r="K215" s="100"/>
      <c r="L215" s="100"/>
      <c r="M215" s="100"/>
      <c r="N215" s="100"/>
      <c r="O215" s="100"/>
      <c r="P215" s="100"/>
    </row>
    <row r="216" spans="1:16" ht="20.100000000000001" customHeight="1">
      <c r="A216" s="98"/>
      <c r="B216" s="98" t="s">
        <v>1560</v>
      </c>
      <c r="C216" s="98"/>
      <c r="D216" s="98"/>
      <c r="E216" s="99" t="s">
        <v>970</v>
      </c>
      <c r="F216" s="100">
        <f>2787200+28750000</f>
        <v>31537200</v>
      </c>
      <c r="G216" s="100">
        <v>0</v>
      </c>
      <c r="H216" s="100">
        <v>0</v>
      </c>
      <c r="I216" s="100">
        <f>2787200+28750000</f>
        <v>31537200</v>
      </c>
      <c r="J216" s="100">
        <v>0</v>
      </c>
      <c r="K216" s="100">
        <v>0</v>
      </c>
      <c r="L216" s="100">
        <v>0</v>
      </c>
      <c r="M216" s="100">
        <v>0</v>
      </c>
      <c r="N216" s="100">
        <v>0</v>
      </c>
      <c r="O216" s="100">
        <v>0</v>
      </c>
      <c r="P216" s="100">
        <v>0</v>
      </c>
    </row>
    <row r="217" spans="1:16" ht="20.100000000000001" customHeight="1">
      <c r="A217" s="98"/>
      <c r="B217" s="98"/>
      <c r="C217" s="98" t="s">
        <v>1550</v>
      </c>
      <c r="D217" s="98"/>
      <c r="E217" s="99" t="s">
        <v>948</v>
      </c>
      <c r="F217" s="100">
        <f>2787200+28750000</f>
        <v>31537200</v>
      </c>
      <c r="G217" s="100">
        <v>0</v>
      </c>
      <c r="H217" s="100">
        <v>0</v>
      </c>
      <c r="I217" s="100">
        <f>2787200+28750000</f>
        <v>31537200</v>
      </c>
      <c r="J217" s="100">
        <v>0</v>
      </c>
      <c r="K217" s="100">
        <v>0</v>
      </c>
      <c r="L217" s="100">
        <v>0</v>
      </c>
      <c r="M217" s="100">
        <v>0</v>
      </c>
      <c r="N217" s="100">
        <v>0</v>
      </c>
      <c r="O217" s="100">
        <v>0</v>
      </c>
      <c r="P217" s="100">
        <v>0</v>
      </c>
    </row>
    <row r="218" spans="1:16" ht="20.100000000000001" customHeight="1">
      <c r="A218" s="98"/>
      <c r="B218" s="98" t="s">
        <v>1596</v>
      </c>
      <c r="C218" s="98"/>
      <c r="D218" s="98"/>
      <c r="E218" s="99" t="s">
        <v>973</v>
      </c>
      <c r="F218" s="100">
        <v>1000000</v>
      </c>
      <c r="G218" s="100">
        <v>0</v>
      </c>
      <c r="H218" s="100">
        <v>534000</v>
      </c>
      <c r="I218" s="100">
        <v>0</v>
      </c>
      <c r="J218" s="100">
        <v>0</v>
      </c>
      <c r="K218" s="100">
        <v>0</v>
      </c>
      <c r="L218" s="100">
        <v>466000</v>
      </c>
      <c r="M218" s="100">
        <v>0</v>
      </c>
      <c r="N218" s="100">
        <v>0</v>
      </c>
      <c r="O218" s="100">
        <v>0</v>
      </c>
      <c r="P218" s="100">
        <v>0</v>
      </c>
    </row>
    <row r="219" spans="1:16" ht="20.100000000000001" customHeight="1">
      <c r="A219" s="98"/>
      <c r="B219" s="98"/>
      <c r="C219" s="98" t="s">
        <v>1551</v>
      </c>
      <c r="D219" s="98"/>
      <c r="E219" s="99" t="s">
        <v>252</v>
      </c>
      <c r="F219" s="100">
        <v>887800</v>
      </c>
      <c r="G219" s="100">
        <v>0</v>
      </c>
      <c r="H219" s="100">
        <v>421800</v>
      </c>
      <c r="I219" s="100">
        <v>0</v>
      </c>
      <c r="J219" s="100">
        <v>0</v>
      </c>
      <c r="K219" s="100">
        <v>0</v>
      </c>
      <c r="L219" s="100">
        <v>466000</v>
      </c>
      <c r="M219" s="100">
        <v>0</v>
      </c>
      <c r="N219" s="100">
        <v>0</v>
      </c>
      <c r="O219" s="100">
        <v>0</v>
      </c>
      <c r="P219" s="100">
        <v>0</v>
      </c>
    </row>
    <row r="220" spans="1:16" ht="20.100000000000001" customHeight="1">
      <c r="A220" s="98"/>
      <c r="B220" s="98"/>
      <c r="C220" s="98" t="s">
        <v>1558</v>
      </c>
      <c r="D220" s="98"/>
      <c r="E220" s="99" t="s">
        <v>2566</v>
      </c>
      <c r="F220" s="100">
        <v>112200</v>
      </c>
      <c r="G220" s="100">
        <v>0</v>
      </c>
      <c r="H220" s="100">
        <v>112200</v>
      </c>
      <c r="I220" s="100">
        <v>0</v>
      </c>
      <c r="J220" s="100">
        <v>0</v>
      </c>
      <c r="K220" s="100">
        <v>0</v>
      </c>
      <c r="L220" s="100">
        <v>0</v>
      </c>
      <c r="M220" s="100">
        <v>0</v>
      </c>
      <c r="N220" s="100">
        <v>0</v>
      </c>
      <c r="O220" s="100">
        <v>0</v>
      </c>
      <c r="P220" s="100">
        <v>0</v>
      </c>
    </row>
    <row r="221" spans="1:16" ht="20.100000000000001" customHeight="1">
      <c r="A221" s="98"/>
      <c r="B221" s="98" t="s">
        <v>2556</v>
      </c>
      <c r="C221" s="98"/>
      <c r="D221" s="98"/>
      <c r="E221" s="99" t="s">
        <v>2567</v>
      </c>
      <c r="F221" s="100">
        <v>8256000</v>
      </c>
      <c r="G221" s="100">
        <v>0</v>
      </c>
      <c r="H221" s="100">
        <v>0</v>
      </c>
      <c r="I221" s="100">
        <v>8256000</v>
      </c>
      <c r="J221" s="100">
        <v>0</v>
      </c>
      <c r="K221" s="100">
        <v>0</v>
      </c>
      <c r="L221" s="100">
        <v>0</v>
      </c>
      <c r="M221" s="100">
        <v>0</v>
      </c>
      <c r="N221" s="100">
        <v>0</v>
      </c>
      <c r="O221" s="100">
        <v>0</v>
      </c>
      <c r="P221" s="100">
        <v>0</v>
      </c>
    </row>
    <row r="222" spans="1:16" ht="20.100000000000001" customHeight="1">
      <c r="A222" s="98"/>
      <c r="B222" s="98"/>
      <c r="C222" s="98" t="s">
        <v>1550</v>
      </c>
      <c r="D222" s="98"/>
      <c r="E222" s="99" t="s">
        <v>975</v>
      </c>
      <c r="F222" s="100">
        <v>8256000</v>
      </c>
      <c r="G222" s="100">
        <v>0</v>
      </c>
      <c r="H222" s="100">
        <v>0</v>
      </c>
      <c r="I222" s="100">
        <v>8256000</v>
      </c>
      <c r="J222" s="100">
        <v>0</v>
      </c>
      <c r="K222" s="100">
        <v>0</v>
      </c>
      <c r="L222" s="100">
        <v>0</v>
      </c>
      <c r="M222" s="100">
        <v>0</v>
      </c>
      <c r="N222" s="100">
        <v>0</v>
      </c>
      <c r="O222" s="100">
        <v>0</v>
      </c>
      <c r="P222" s="100">
        <v>0</v>
      </c>
    </row>
    <row r="223" spans="1:16" ht="20.100000000000001" customHeight="1">
      <c r="A223" s="98" t="s">
        <v>1597</v>
      </c>
      <c r="B223" s="98"/>
      <c r="C223" s="98"/>
      <c r="D223" s="98"/>
      <c r="E223" s="99" t="s">
        <v>979</v>
      </c>
      <c r="F223" s="100">
        <v>10800000</v>
      </c>
      <c r="G223" s="100">
        <v>6000000</v>
      </c>
      <c r="H223" s="100">
        <v>4750000</v>
      </c>
      <c r="I223" s="100">
        <v>0</v>
      </c>
      <c r="J223" s="100">
        <v>0</v>
      </c>
      <c r="K223" s="100">
        <v>0</v>
      </c>
      <c r="L223" s="100">
        <v>50000</v>
      </c>
      <c r="M223" s="100">
        <v>0</v>
      </c>
      <c r="N223" s="100">
        <v>0</v>
      </c>
      <c r="O223" s="100">
        <v>0</v>
      </c>
      <c r="P223" s="100">
        <v>0</v>
      </c>
    </row>
    <row r="224" spans="1:16" ht="20.100000000000001" customHeight="1">
      <c r="A224" s="98"/>
      <c r="B224" s="98" t="s">
        <v>1550</v>
      </c>
      <c r="C224" s="98"/>
      <c r="D224" s="98"/>
      <c r="E224" s="99" t="s">
        <v>980</v>
      </c>
      <c r="F224" s="100">
        <v>866000</v>
      </c>
      <c r="G224" s="100">
        <v>0</v>
      </c>
      <c r="H224" s="100">
        <v>816000</v>
      </c>
      <c r="I224" s="100">
        <v>0</v>
      </c>
      <c r="J224" s="100">
        <v>0</v>
      </c>
      <c r="K224" s="100">
        <v>0</v>
      </c>
      <c r="L224" s="100">
        <v>50000</v>
      </c>
      <c r="M224" s="100">
        <v>0</v>
      </c>
      <c r="N224" s="100">
        <v>0</v>
      </c>
      <c r="O224" s="100">
        <v>0</v>
      </c>
      <c r="P224" s="100">
        <v>0</v>
      </c>
    </row>
    <row r="225" spans="1:16" ht="20.100000000000001" customHeight="1">
      <c r="A225" s="98"/>
      <c r="B225" s="98"/>
      <c r="C225" s="98" t="s">
        <v>1550</v>
      </c>
      <c r="D225" s="98"/>
      <c r="E225" s="99" t="s">
        <v>251</v>
      </c>
      <c r="F225" s="100">
        <v>446000</v>
      </c>
      <c r="G225" s="100">
        <v>0</v>
      </c>
      <c r="H225" s="100">
        <v>396000</v>
      </c>
      <c r="I225" s="100">
        <v>0</v>
      </c>
      <c r="J225" s="100">
        <v>0</v>
      </c>
      <c r="K225" s="100">
        <v>0</v>
      </c>
      <c r="L225" s="100">
        <v>50000</v>
      </c>
      <c r="M225" s="100">
        <v>0</v>
      </c>
      <c r="N225" s="100">
        <v>0</v>
      </c>
      <c r="O225" s="100">
        <v>0</v>
      </c>
      <c r="P225" s="100">
        <v>0</v>
      </c>
    </row>
    <row r="226" spans="1:16" ht="20.100000000000001" customHeight="1">
      <c r="A226" s="98"/>
      <c r="B226" s="98"/>
      <c r="C226" s="98" t="s">
        <v>1551</v>
      </c>
      <c r="D226" s="98"/>
      <c r="E226" s="99" t="s">
        <v>252</v>
      </c>
      <c r="F226" s="100">
        <v>320000</v>
      </c>
      <c r="G226" s="100">
        <v>0</v>
      </c>
      <c r="H226" s="100">
        <v>320000</v>
      </c>
      <c r="I226" s="100">
        <v>0</v>
      </c>
      <c r="J226" s="100">
        <v>0</v>
      </c>
      <c r="K226" s="100">
        <v>0</v>
      </c>
      <c r="L226" s="100">
        <v>0</v>
      </c>
      <c r="M226" s="100">
        <v>0</v>
      </c>
      <c r="N226" s="100">
        <v>0</v>
      </c>
      <c r="O226" s="100">
        <v>0</v>
      </c>
      <c r="P226" s="100">
        <v>0</v>
      </c>
    </row>
    <row r="227" spans="1:16" ht="20.100000000000001" customHeight="1">
      <c r="A227" s="98"/>
      <c r="B227" s="98"/>
      <c r="C227" s="98" t="s">
        <v>1557</v>
      </c>
      <c r="D227" s="98"/>
      <c r="E227" s="99" t="s">
        <v>2568</v>
      </c>
      <c r="F227" s="100">
        <v>100000</v>
      </c>
      <c r="G227" s="100">
        <v>0</v>
      </c>
      <c r="H227" s="100">
        <v>100000</v>
      </c>
      <c r="I227" s="100">
        <v>0</v>
      </c>
      <c r="J227" s="100">
        <v>0</v>
      </c>
      <c r="K227" s="100">
        <v>0</v>
      </c>
      <c r="L227" s="100">
        <v>0</v>
      </c>
      <c r="M227" s="100">
        <v>0</v>
      </c>
      <c r="N227" s="100">
        <v>0</v>
      </c>
      <c r="O227" s="100">
        <v>0</v>
      </c>
      <c r="P227" s="100">
        <v>0</v>
      </c>
    </row>
    <row r="228" spans="1:16" ht="20.100000000000001" customHeight="1">
      <c r="A228" s="98"/>
      <c r="B228" s="98" t="s">
        <v>1552</v>
      </c>
      <c r="C228" s="98"/>
      <c r="D228" s="98"/>
      <c r="E228" s="99" t="s">
        <v>990</v>
      </c>
      <c r="F228" s="100">
        <v>139000</v>
      </c>
      <c r="G228" s="100">
        <v>0</v>
      </c>
      <c r="H228" s="100">
        <v>139000</v>
      </c>
      <c r="I228" s="100">
        <v>0</v>
      </c>
      <c r="J228" s="100">
        <v>0</v>
      </c>
      <c r="K228" s="100">
        <v>0</v>
      </c>
      <c r="L228" s="100">
        <v>0</v>
      </c>
      <c r="M228" s="100">
        <v>0</v>
      </c>
      <c r="N228" s="100">
        <v>0</v>
      </c>
      <c r="O228" s="100">
        <v>0</v>
      </c>
      <c r="P228" s="100">
        <v>0</v>
      </c>
    </row>
    <row r="229" spans="1:16" ht="20.100000000000001" customHeight="1">
      <c r="A229" s="98"/>
      <c r="B229" s="98"/>
      <c r="C229" s="98" t="s">
        <v>1550</v>
      </c>
      <c r="D229" s="98"/>
      <c r="E229" s="99" t="s">
        <v>991</v>
      </c>
      <c r="F229" s="100">
        <v>109000</v>
      </c>
      <c r="G229" s="100">
        <v>0</v>
      </c>
      <c r="H229" s="100">
        <v>109000</v>
      </c>
      <c r="I229" s="100">
        <v>0</v>
      </c>
      <c r="J229" s="100">
        <v>0</v>
      </c>
      <c r="K229" s="100">
        <v>0</v>
      </c>
      <c r="L229" s="100">
        <v>0</v>
      </c>
      <c r="M229" s="100">
        <v>0</v>
      </c>
      <c r="N229" s="100">
        <v>0</v>
      </c>
      <c r="O229" s="100">
        <v>0</v>
      </c>
      <c r="P229" s="100">
        <v>0</v>
      </c>
    </row>
    <row r="230" spans="1:16" ht="20.100000000000001" customHeight="1">
      <c r="A230" s="98"/>
      <c r="B230" s="98"/>
      <c r="C230" s="98" t="s">
        <v>1551</v>
      </c>
      <c r="D230" s="98"/>
      <c r="E230" s="99" t="s">
        <v>992</v>
      </c>
      <c r="F230" s="100">
        <v>20000</v>
      </c>
      <c r="G230" s="100">
        <v>0</v>
      </c>
      <c r="H230" s="100">
        <v>20000</v>
      </c>
      <c r="I230" s="100">
        <v>0</v>
      </c>
      <c r="J230" s="100">
        <v>0</v>
      </c>
      <c r="K230" s="100">
        <v>0</v>
      </c>
      <c r="L230" s="100">
        <v>0</v>
      </c>
      <c r="M230" s="100">
        <v>0</v>
      </c>
      <c r="N230" s="100">
        <v>0</v>
      </c>
      <c r="O230" s="100">
        <v>0</v>
      </c>
      <c r="P230" s="100">
        <v>0</v>
      </c>
    </row>
    <row r="231" spans="1:16" ht="20.100000000000001" customHeight="1">
      <c r="A231" s="98"/>
      <c r="B231" s="98"/>
      <c r="C231" s="98" t="s">
        <v>1557</v>
      </c>
      <c r="D231" s="98"/>
      <c r="E231" s="99" t="s">
        <v>994</v>
      </c>
      <c r="F231" s="100">
        <v>10000</v>
      </c>
      <c r="G231" s="100">
        <v>0</v>
      </c>
      <c r="H231" s="100">
        <v>10000</v>
      </c>
      <c r="I231" s="100">
        <v>0</v>
      </c>
      <c r="J231" s="100">
        <v>0</v>
      </c>
      <c r="K231" s="100">
        <v>0</v>
      </c>
      <c r="L231" s="100">
        <v>0</v>
      </c>
      <c r="M231" s="100">
        <v>0</v>
      </c>
      <c r="N231" s="100">
        <v>0</v>
      </c>
      <c r="O231" s="100">
        <v>0</v>
      </c>
      <c r="P231" s="100">
        <v>0</v>
      </c>
    </row>
    <row r="232" spans="1:16" ht="20.100000000000001" customHeight="1">
      <c r="A232" s="98"/>
      <c r="B232" s="98" t="s">
        <v>1557</v>
      </c>
      <c r="C232" s="98"/>
      <c r="D232" s="98"/>
      <c r="E232" s="99" t="s">
        <v>999</v>
      </c>
      <c r="F232" s="100">
        <v>9165000</v>
      </c>
      <c r="G232" s="100">
        <v>6000000</v>
      </c>
      <c r="H232" s="100">
        <v>3165000</v>
      </c>
      <c r="I232" s="100">
        <v>0</v>
      </c>
      <c r="J232" s="100">
        <v>0</v>
      </c>
      <c r="K232" s="100">
        <v>0</v>
      </c>
      <c r="L232" s="100">
        <v>0</v>
      </c>
      <c r="M232" s="100">
        <v>0</v>
      </c>
      <c r="N232" s="100">
        <v>0</v>
      </c>
      <c r="O232" s="100">
        <v>0</v>
      </c>
      <c r="P232" s="100">
        <v>0</v>
      </c>
    </row>
    <row r="233" spans="1:16" ht="20.100000000000001" customHeight="1">
      <c r="A233" s="98"/>
      <c r="B233" s="98"/>
      <c r="C233" s="98" t="s">
        <v>1550</v>
      </c>
      <c r="D233" s="98"/>
      <c r="E233" s="99" t="s">
        <v>1000</v>
      </c>
      <c r="F233" s="100">
        <v>150000</v>
      </c>
      <c r="G233" s="100">
        <v>0</v>
      </c>
      <c r="H233" s="100">
        <v>150000</v>
      </c>
      <c r="I233" s="100">
        <v>0</v>
      </c>
      <c r="J233" s="100">
        <v>0</v>
      </c>
      <c r="K233" s="100">
        <v>0</v>
      </c>
      <c r="L233" s="100">
        <v>0</v>
      </c>
      <c r="M233" s="100">
        <v>0</v>
      </c>
      <c r="N233" s="100">
        <v>0</v>
      </c>
      <c r="O233" s="100">
        <v>0</v>
      </c>
      <c r="P233" s="100">
        <v>0</v>
      </c>
    </row>
    <row r="234" spans="1:16" ht="20.100000000000001" customHeight="1">
      <c r="A234" s="98"/>
      <c r="B234" s="98"/>
      <c r="C234" s="98" t="s">
        <v>1551</v>
      </c>
      <c r="D234" s="98"/>
      <c r="E234" s="99" t="s">
        <v>1001</v>
      </c>
      <c r="F234" s="100">
        <v>9000000</v>
      </c>
      <c r="G234" s="100">
        <v>6000000</v>
      </c>
      <c r="H234" s="100">
        <v>3000000</v>
      </c>
      <c r="I234" s="100">
        <v>0</v>
      </c>
      <c r="J234" s="100">
        <v>0</v>
      </c>
      <c r="K234" s="100">
        <v>0</v>
      </c>
      <c r="L234" s="100">
        <v>0</v>
      </c>
      <c r="M234" s="100">
        <v>0</v>
      </c>
      <c r="N234" s="100">
        <v>0</v>
      </c>
      <c r="O234" s="100">
        <v>0</v>
      </c>
      <c r="P234" s="100">
        <v>0</v>
      </c>
    </row>
    <row r="235" spans="1:16" ht="20.100000000000001" customHeight="1">
      <c r="A235" s="98"/>
      <c r="B235" s="98"/>
      <c r="C235" s="98" t="s">
        <v>1552</v>
      </c>
      <c r="D235" s="98"/>
      <c r="E235" s="99" t="s">
        <v>1002</v>
      </c>
      <c r="F235" s="100">
        <v>15000</v>
      </c>
      <c r="G235" s="100">
        <v>0</v>
      </c>
      <c r="H235" s="100">
        <v>15000</v>
      </c>
      <c r="I235" s="100">
        <v>0</v>
      </c>
      <c r="J235" s="100">
        <v>0</v>
      </c>
      <c r="K235" s="100">
        <v>0</v>
      </c>
      <c r="L235" s="100">
        <v>0</v>
      </c>
      <c r="M235" s="100">
        <v>0</v>
      </c>
      <c r="N235" s="100">
        <v>0</v>
      </c>
      <c r="O235" s="100">
        <v>0</v>
      </c>
      <c r="P235" s="100">
        <v>0</v>
      </c>
    </row>
    <row r="236" spans="1:16" ht="20.100000000000001" customHeight="1">
      <c r="A236" s="98"/>
      <c r="B236" s="98" t="s">
        <v>1559</v>
      </c>
      <c r="C236" s="98"/>
      <c r="D236" s="98"/>
      <c r="E236" s="99" t="s">
        <v>1028</v>
      </c>
      <c r="F236" s="100">
        <v>630000</v>
      </c>
      <c r="G236" s="100">
        <v>0</v>
      </c>
      <c r="H236" s="100">
        <v>630000</v>
      </c>
      <c r="I236" s="100">
        <v>0</v>
      </c>
      <c r="J236" s="100">
        <v>0</v>
      </c>
      <c r="K236" s="100">
        <v>0</v>
      </c>
      <c r="L236" s="100">
        <v>0</v>
      </c>
      <c r="M236" s="100">
        <v>0</v>
      </c>
      <c r="N236" s="100">
        <v>0</v>
      </c>
      <c r="O236" s="100">
        <v>0</v>
      </c>
      <c r="P236" s="100">
        <v>0</v>
      </c>
    </row>
    <row r="237" spans="1:16" ht="20.100000000000001" customHeight="1">
      <c r="A237" s="98"/>
      <c r="B237" s="98"/>
      <c r="C237" s="98" t="s">
        <v>1550</v>
      </c>
      <c r="D237" s="98"/>
      <c r="E237" s="99" t="s">
        <v>2569</v>
      </c>
      <c r="F237" s="100">
        <v>300000</v>
      </c>
      <c r="G237" s="100">
        <v>0</v>
      </c>
      <c r="H237" s="100">
        <v>300000</v>
      </c>
      <c r="I237" s="100">
        <v>0</v>
      </c>
      <c r="J237" s="100">
        <v>0</v>
      </c>
      <c r="K237" s="100">
        <v>0</v>
      </c>
      <c r="L237" s="100">
        <v>0</v>
      </c>
      <c r="M237" s="100">
        <v>0</v>
      </c>
      <c r="N237" s="100">
        <v>0</v>
      </c>
      <c r="O237" s="100">
        <v>0</v>
      </c>
      <c r="P237" s="100">
        <v>0</v>
      </c>
    </row>
    <row r="238" spans="1:16" ht="20.100000000000001" customHeight="1">
      <c r="A238" s="98"/>
      <c r="B238" s="98"/>
      <c r="C238" s="98" t="s">
        <v>1551</v>
      </c>
      <c r="D238" s="98"/>
      <c r="E238" s="99" t="s">
        <v>2570</v>
      </c>
      <c r="F238" s="100">
        <v>300000</v>
      </c>
      <c r="G238" s="100">
        <v>0</v>
      </c>
      <c r="H238" s="100">
        <v>300000</v>
      </c>
      <c r="I238" s="100">
        <v>0</v>
      </c>
      <c r="J238" s="100">
        <v>0</v>
      </c>
      <c r="K238" s="100">
        <v>0</v>
      </c>
      <c r="L238" s="100">
        <v>0</v>
      </c>
      <c r="M238" s="100">
        <v>0</v>
      </c>
      <c r="N238" s="100">
        <v>0</v>
      </c>
      <c r="O238" s="100">
        <v>0</v>
      </c>
      <c r="P238" s="100">
        <v>0</v>
      </c>
    </row>
    <row r="239" spans="1:16" ht="20.100000000000001" customHeight="1">
      <c r="A239" s="98"/>
      <c r="B239" s="98"/>
      <c r="C239" s="98" t="s">
        <v>1552</v>
      </c>
      <c r="D239" s="98"/>
      <c r="E239" s="99" t="s">
        <v>1031</v>
      </c>
      <c r="F239" s="100">
        <v>30000</v>
      </c>
      <c r="G239" s="100">
        <v>0</v>
      </c>
      <c r="H239" s="100">
        <v>30000</v>
      </c>
      <c r="I239" s="100">
        <v>0</v>
      </c>
      <c r="J239" s="100">
        <v>0</v>
      </c>
      <c r="K239" s="100">
        <v>0</v>
      </c>
      <c r="L239" s="100">
        <v>0</v>
      </c>
      <c r="M239" s="100">
        <v>0</v>
      </c>
      <c r="N239" s="100">
        <v>0</v>
      </c>
      <c r="O239" s="100">
        <v>0</v>
      </c>
      <c r="P239" s="100">
        <v>0</v>
      </c>
    </row>
    <row r="240" spans="1:16" ht="20.100000000000001" customHeight="1">
      <c r="A240" s="98" t="s">
        <v>1598</v>
      </c>
      <c r="B240" s="98"/>
      <c r="C240" s="98"/>
      <c r="D240" s="98"/>
      <c r="E240" s="99" t="s">
        <v>1050</v>
      </c>
      <c r="F240" s="100">
        <f>220088300+375000</f>
        <v>220463300</v>
      </c>
      <c r="G240" s="100">
        <v>1119410</v>
      </c>
      <c r="H240" s="100">
        <f>39975630+375000</f>
        <v>40350630</v>
      </c>
      <c r="I240" s="100">
        <v>220000</v>
      </c>
      <c r="J240" s="100">
        <v>0</v>
      </c>
      <c r="K240" s="100">
        <v>0</v>
      </c>
      <c r="L240" s="100">
        <v>173783260</v>
      </c>
      <c r="M240" s="100">
        <v>0</v>
      </c>
      <c r="N240" s="100">
        <v>0</v>
      </c>
      <c r="O240" s="100">
        <v>0</v>
      </c>
      <c r="P240" s="100">
        <v>4990000</v>
      </c>
    </row>
    <row r="241" spans="1:16" ht="20.100000000000001" customHeight="1">
      <c r="A241" s="98"/>
      <c r="B241" s="98" t="s">
        <v>1550</v>
      </c>
      <c r="C241" s="98"/>
      <c r="D241" s="98"/>
      <c r="E241" s="99" t="s">
        <v>1051</v>
      </c>
      <c r="F241" s="100">
        <v>2292900</v>
      </c>
      <c r="G241" s="100">
        <v>1105160</v>
      </c>
      <c r="H241" s="100">
        <v>883180</v>
      </c>
      <c r="I241" s="100">
        <v>0</v>
      </c>
      <c r="J241" s="100">
        <v>0</v>
      </c>
      <c r="K241" s="100">
        <v>0</v>
      </c>
      <c r="L241" s="100">
        <v>304560</v>
      </c>
      <c r="M241" s="100">
        <v>0</v>
      </c>
      <c r="N241" s="100">
        <v>0</v>
      </c>
      <c r="O241" s="100">
        <v>0</v>
      </c>
      <c r="P241" s="100">
        <v>0</v>
      </c>
    </row>
    <row r="242" spans="1:16" ht="20.100000000000001" customHeight="1">
      <c r="A242" s="98"/>
      <c r="B242" s="98"/>
      <c r="C242" s="98" t="s">
        <v>1550</v>
      </c>
      <c r="D242" s="98"/>
      <c r="E242" s="99" t="s">
        <v>251</v>
      </c>
      <c r="F242" s="100">
        <v>903600</v>
      </c>
      <c r="G242" s="100">
        <v>313950</v>
      </c>
      <c r="H242" s="100">
        <v>502120</v>
      </c>
      <c r="I242" s="100">
        <v>0</v>
      </c>
      <c r="J242" s="100">
        <v>0</v>
      </c>
      <c r="K242" s="100">
        <v>0</v>
      </c>
      <c r="L242" s="100">
        <v>87530</v>
      </c>
      <c r="M242" s="100">
        <v>0</v>
      </c>
      <c r="N242" s="100">
        <v>0</v>
      </c>
      <c r="O242" s="100">
        <v>0</v>
      </c>
      <c r="P242" s="100">
        <v>0</v>
      </c>
    </row>
    <row r="243" spans="1:16" ht="20.100000000000001" customHeight="1">
      <c r="A243" s="98"/>
      <c r="B243" s="98"/>
      <c r="C243" s="98" t="s">
        <v>1551</v>
      </c>
      <c r="D243" s="98"/>
      <c r="E243" s="99" t="s">
        <v>252</v>
      </c>
      <c r="F243" s="100">
        <v>35000</v>
      </c>
      <c r="G243" s="100">
        <v>0</v>
      </c>
      <c r="H243" s="100">
        <v>35000</v>
      </c>
      <c r="I243" s="100">
        <v>0</v>
      </c>
      <c r="J243" s="100">
        <v>0</v>
      </c>
      <c r="K243" s="100">
        <v>0</v>
      </c>
      <c r="L243" s="100">
        <v>0</v>
      </c>
      <c r="M243" s="100">
        <v>0</v>
      </c>
      <c r="N243" s="100">
        <v>0</v>
      </c>
      <c r="O243" s="100">
        <v>0</v>
      </c>
      <c r="P243" s="100">
        <v>0</v>
      </c>
    </row>
    <row r="244" spans="1:16" ht="20.100000000000001" customHeight="1">
      <c r="A244" s="98"/>
      <c r="B244" s="98"/>
      <c r="C244" s="98" t="s">
        <v>1557</v>
      </c>
      <c r="D244" s="98"/>
      <c r="E244" s="99" t="s">
        <v>1052</v>
      </c>
      <c r="F244" s="100">
        <v>345000</v>
      </c>
      <c r="G244" s="100">
        <v>30000</v>
      </c>
      <c r="H244" s="100">
        <v>315000</v>
      </c>
      <c r="I244" s="100">
        <v>0</v>
      </c>
      <c r="J244" s="100">
        <v>0</v>
      </c>
      <c r="K244" s="100">
        <v>0</v>
      </c>
      <c r="L244" s="100">
        <v>0</v>
      </c>
      <c r="M244" s="100">
        <v>0</v>
      </c>
      <c r="N244" s="100">
        <v>0</v>
      </c>
      <c r="O244" s="100">
        <v>0</v>
      </c>
      <c r="P244" s="100">
        <v>0</v>
      </c>
    </row>
    <row r="245" spans="1:16" ht="20.100000000000001" customHeight="1">
      <c r="A245" s="98"/>
      <c r="B245" s="98"/>
      <c r="C245" s="98" t="s">
        <v>1554</v>
      </c>
      <c r="D245" s="98"/>
      <c r="E245" s="99" t="s">
        <v>1054</v>
      </c>
      <c r="F245" s="100">
        <v>5000</v>
      </c>
      <c r="G245" s="100">
        <v>0</v>
      </c>
      <c r="H245" s="100">
        <v>5000</v>
      </c>
      <c r="I245" s="100">
        <v>0</v>
      </c>
      <c r="J245" s="100">
        <v>0</v>
      </c>
      <c r="K245" s="100">
        <v>0</v>
      </c>
      <c r="L245" s="100">
        <v>0</v>
      </c>
      <c r="M245" s="100">
        <v>0</v>
      </c>
      <c r="N245" s="100">
        <v>0</v>
      </c>
      <c r="O245" s="100">
        <v>0</v>
      </c>
      <c r="P245" s="100">
        <v>0</v>
      </c>
    </row>
    <row r="246" spans="1:16" ht="20.100000000000001" customHeight="1">
      <c r="A246" s="98"/>
      <c r="B246" s="98"/>
      <c r="C246" s="98" t="s">
        <v>1572</v>
      </c>
      <c r="D246" s="98"/>
      <c r="E246" s="99" t="s">
        <v>1059</v>
      </c>
      <c r="F246" s="100">
        <v>1004300</v>
      </c>
      <c r="G246" s="100">
        <v>761210</v>
      </c>
      <c r="H246" s="100">
        <v>26060</v>
      </c>
      <c r="I246" s="100">
        <v>0</v>
      </c>
      <c r="J246" s="100">
        <v>0</v>
      </c>
      <c r="K246" s="100">
        <v>0</v>
      </c>
      <c r="L246" s="100">
        <v>217030</v>
      </c>
      <c r="M246" s="100">
        <v>0</v>
      </c>
      <c r="N246" s="100">
        <v>0</v>
      </c>
      <c r="O246" s="100">
        <v>0</v>
      </c>
      <c r="P246" s="100">
        <v>0</v>
      </c>
    </row>
    <row r="247" spans="1:16" ht="20.100000000000001" customHeight="1">
      <c r="A247" s="98"/>
      <c r="B247" s="98" t="s">
        <v>1552</v>
      </c>
      <c r="C247" s="98"/>
      <c r="D247" s="98"/>
      <c r="E247" s="99" t="s">
        <v>1062</v>
      </c>
      <c r="F247" s="100">
        <v>204460400</v>
      </c>
      <c r="G247" s="100">
        <v>0</v>
      </c>
      <c r="H247" s="100">
        <v>30176700</v>
      </c>
      <c r="I247" s="100">
        <v>0</v>
      </c>
      <c r="J247" s="100">
        <v>0</v>
      </c>
      <c r="K247" s="100">
        <v>0</v>
      </c>
      <c r="L247" s="100">
        <v>169293700</v>
      </c>
      <c r="M247" s="100">
        <v>0</v>
      </c>
      <c r="N247" s="100">
        <v>0</v>
      </c>
      <c r="O247" s="100">
        <v>0</v>
      </c>
      <c r="P247" s="100">
        <v>4990000</v>
      </c>
    </row>
    <row r="248" spans="1:16" ht="20.100000000000001" customHeight="1">
      <c r="A248" s="98"/>
      <c r="B248" s="98"/>
      <c r="C248" s="98" t="s">
        <v>1552</v>
      </c>
      <c r="D248" s="98"/>
      <c r="E248" s="99" t="s">
        <v>1063</v>
      </c>
      <c r="F248" s="100">
        <v>75170000</v>
      </c>
      <c r="G248" s="100">
        <v>0</v>
      </c>
      <c r="H248" s="100">
        <v>0</v>
      </c>
      <c r="I248" s="100">
        <v>0</v>
      </c>
      <c r="J248" s="100">
        <v>0</v>
      </c>
      <c r="K248" s="100">
        <v>0</v>
      </c>
      <c r="L248" s="100">
        <v>75170000</v>
      </c>
      <c r="M248" s="100">
        <v>0</v>
      </c>
      <c r="N248" s="100">
        <v>0</v>
      </c>
      <c r="O248" s="100">
        <v>0</v>
      </c>
      <c r="P248" s="100">
        <v>0</v>
      </c>
    </row>
    <row r="249" spans="1:16" ht="20.100000000000001" customHeight="1">
      <c r="A249" s="98"/>
      <c r="B249" s="98"/>
      <c r="C249" s="98" t="s">
        <v>1572</v>
      </c>
      <c r="D249" s="98"/>
      <c r="E249" s="99" t="s">
        <v>1064</v>
      </c>
      <c r="F249" s="100">
        <v>129290400</v>
      </c>
      <c r="G249" s="100">
        <v>0</v>
      </c>
      <c r="H249" s="100">
        <v>30176700</v>
      </c>
      <c r="I249" s="100">
        <v>0</v>
      </c>
      <c r="J249" s="100">
        <v>0</v>
      </c>
      <c r="K249" s="100">
        <v>0</v>
      </c>
      <c r="L249" s="100">
        <v>94123700</v>
      </c>
      <c r="M249" s="100">
        <v>0</v>
      </c>
      <c r="N249" s="100">
        <v>0</v>
      </c>
      <c r="O249" s="100">
        <v>0</v>
      </c>
      <c r="P249" s="100">
        <v>4990000</v>
      </c>
    </row>
    <row r="250" spans="1:16" ht="20.100000000000001" customHeight="1">
      <c r="A250" s="98"/>
      <c r="B250" s="98" t="s">
        <v>1558</v>
      </c>
      <c r="C250" s="98"/>
      <c r="D250" s="98"/>
      <c r="E250" s="99" t="s">
        <v>1599</v>
      </c>
      <c r="F250" s="100">
        <v>9470000</v>
      </c>
      <c r="G250" s="100">
        <v>14250</v>
      </c>
      <c r="H250" s="100">
        <v>6235750</v>
      </c>
      <c r="I250" s="100">
        <v>220000</v>
      </c>
      <c r="J250" s="100">
        <v>0</v>
      </c>
      <c r="K250" s="100">
        <v>0</v>
      </c>
      <c r="L250" s="100">
        <v>3000000</v>
      </c>
      <c r="M250" s="100">
        <v>0</v>
      </c>
      <c r="N250" s="100">
        <v>0</v>
      </c>
      <c r="O250" s="100">
        <v>0</v>
      </c>
      <c r="P250" s="100">
        <v>0</v>
      </c>
    </row>
    <row r="251" spans="1:16" ht="20.100000000000001" customHeight="1">
      <c r="A251" s="98"/>
      <c r="B251" s="98"/>
      <c r="C251" s="98" t="s">
        <v>1550</v>
      </c>
      <c r="D251" s="98"/>
      <c r="E251" s="99" t="s">
        <v>1600</v>
      </c>
      <c r="F251" s="100">
        <v>9470000</v>
      </c>
      <c r="G251" s="100">
        <v>14250</v>
      </c>
      <c r="H251" s="100">
        <v>6235750</v>
      </c>
      <c r="I251" s="100">
        <v>220000</v>
      </c>
      <c r="J251" s="100">
        <v>0</v>
      </c>
      <c r="K251" s="100">
        <v>0</v>
      </c>
      <c r="L251" s="100">
        <v>3000000</v>
      </c>
      <c r="M251" s="100">
        <v>0</v>
      </c>
      <c r="N251" s="100">
        <v>0</v>
      </c>
      <c r="O251" s="100">
        <v>0</v>
      </c>
      <c r="P251" s="100">
        <v>0</v>
      </c>
    </row>
    <row r="252" spans="1:16" ht="20.100000000000001" customHeight="1">
      <c r="A252" s="98"/>
      <c r="B252" s="98" t="s">
        <v>1572</v>
      </c>
      <c r="C252" s="98"/>
      <c r="D252" s="98"/>
      <c r="E252" s="99" t="s">
        <v>1603</v>
      </c>
      <c r="F252" s="100">
        <f>3490000+375000</f>
        <v>3865000</v>
      </c>
      <c r="G252" s="100">
        <v>0</v>
      </c>
      <c r="H252" s="100">
        <f>2640000+375000</f>
        <v>3015000</v>
      </c>
      <c r="I252" s="100">
        <v>0</v>
      </c>
      <c r="J252" s="100">
        <v>0</v>
      </c>
      <c r="K252" s="100">
        <v>0</v>
      </c>
      <c r="L252" s="100">
        <v>850000</v>
      </c>
      <c r="M252" s="100">
        <v>0</v>
      </c>
      <c r="N252" s="100">
        <v>0</v>
      </c>
      <c r="O252" s="100">
        <v>0</v>
      </c>
      <c r="P252" s="100">
        <v>0</v>
      </c>
    </row>
    <row r="253" spans="1:16" ht="20.100000000000001" customHeight="1">
      <c r="A253" s="98"/>
      <c r="B253" s="98"/>
      <c r="C253" s="98" t="s">
        <v>1550</v>
      </c>
      <c r="D253" s="98"/>
      <c r="E253" s="99" t="s">
        <v>1073</v>
      </c>
      <c r="F253" s="100">
        <f>3490000+375000</f>
        <v>3865000</v>
      </c>
      <c r="G253" s="100">
        <v>0</v>
      </c>
      <c r="H253" s="100">
        <f>2640000+375000</f>
        <v>3015000</v>
      </c>
      <c r="I253" s="100">
        <v>0</v>
      </c>
      <c r="J253" s="100">
        <v>0</v>
      </c>
      <c r="K253" s="100">
        <v>0</v>
      </c>
      <c r="L253" s="100">
        <v>850000</v>
      </c>
      <c r="M253" s="100">
        <v>0</v>
      </c>
      <c r="N253" s="100">
        <v>0</v>
      </c>
      <c r="O253" s="100">
        <v>0</v>
      </c>
      <c r="P253" s="100">
        <v>0</v>
      </c>
    </row>
    <row r="254" spans="1:16" ht="20.100000000000001" customHeight="1">
      <c r="A254" s="98" t="s">
        <v>1604</v>
      </c>
      <c r="B254" s="98"/>
      <c r="C254" s="98"/>
      <c r="D254" s="98"/>
      <c r="E254" s="99" t="s">
        <v>1075</v>
      </c>
      <c r="F254" s="100">
        <f>141581400+80445</f>
        <v>141661845</v>
      </c>
      <c r="G254" s="100">
        <v>8000000</v>
      </c>
      <c r="H254" s="100">
        <v>15701300</v>
      </c>
      <c r="I254" s="100">
        <f>9575100+29840000</f>
        <v>39415100</v>
      </c>
      <c r="J254" s="100">
        <v>0</v>
      </c>
      <c r="K254" s="100">
        <v>0</v>
      </c>
      <c r="L254" s="100">
        <f>50105000+774710000</f>
        <v>824815000</v>
      </c>
      <c r="M254" s="100">
        <v>0</v>
      </c>
      <c r="N254" s="100">
        <v>0</v>
      </c>
      <c r="O254" s="100">
        <v>0</v>
      </c>
      <c r="P254" s="100">
        <v>58200000</v>
      </c>
    </row>
    <row r="255" spans="1:16" ht="20.100000000000001" customHeight="1">
      <c r="A255" s="98"/>
      <c r="B255" s="98" t="s">
        <v>1550</v>
      </c>
      <c r="C255" s="98"/>
      <c r="D255" s="98"/>
      <c r="E255" s="99" t="s">
        <v>1076</v>
      </c>
      <c r="F255" s="100">
        <f>2881400+8500000</f>
        <v>11381400</v>
      </c>
      <c r="G255" s="100">
        <v>0</v>
      </c>
      <c r="H255" s="100">
        <v>2626300</v>
      </c>
      <c r="I255" s="100">
        <f>255100+8500000</f>
        <v>8755100</v>
      </c>
      <c r="J255" s="100">
        <v>0</v>
      </c>
      <c r="K255" s="100">
        <v>0</v>
      </c>
      <c r="L255" s="100">
        <v>0</v>
      </c>
      <c r="M255" s="100">
        <v>0</v>
      </c>
      <c r="N255" s="100">
        <v>0</v>
      </c>
      <c r="O255" s="100">
        <v>0</v>
      </c>
      <c r="P255" s="100">
        <v>0</v>
      </c>
    </row>
    <row r="256" spans="1:16" ht="20.100000000000001" customHeight="1">
      <c r="A256" s="98"/>
      <c r="B256" s="98"/>
      <c r="C256" s="98" t="s">
        <v>1550</v>
      </c>
      <c r="D256" s="98"/>
      <c r="E256" s="99" t="s">
        <v>251</v>
      </c>
      <c r="F256" s="100">
        <v>65000</v>
      </c>
      <c r="G256" s="100">
        <v>0</v>
      </c>
      <c r="H256" s="100">
        <v>65000</v>
      </c>
      <c r="I256" s="100">
        <v>0</v>
      </c>
      <c r="J256" s="100">
        <v>0</v>
      </c>
      <c r="K256" s="100">
        <v>0</v>
      </c>
      <c r="L256" s="100">
        <v>0</v>
      </c>
      <c r="M256" s="100">
        <v>0</v>
      </c>
      <c r="N256" s="100">
        <v>0</v>
      </c>
      <c r="O256" s="100">
        <v>0</v>
      </c>
      <c r="P256" s="100">
        <v>0</v>
      </c>
    </row>
    <row r="257" spans="1:16" ht="20.100000000000001" customHeight="1">
      <c r="A257" s="98"/>
      <c r="B257" s="98"/>
      <c r="C257" s="98" t="s">
        <v>1557</v>
      </c>
      <c r="D257" s="98"/>
      <c r="E257" s="99" t="s">
        <v>260</v>
      </c>
      <c r="F257" s="100">
        <v>588300</v>
      </c>
      <c r="G257" s="100">
        <v>0</v>
      </c>
      <c r="H257" s="100">
        <v>348300</v>
      </c>
      <c r="I257" s="100">
        <v>240000</v>
      </c>
      <c r="J257" s="100">
        <v>0</v>
      </c>
      <c r="K257" s="100">
        <v>0</v>
      </c>
      <c r="L257" s="100">
        <v>0</v>
      </c>
      <c r="M257" s="100">
        <v>0</v>
      </c>
      <c r="N257" s="100">
        <v>0</v>
      </c>
      <c r="O257" s="100">
        <v>0</v>
      </c>
      <c r="P257" s="100">
        <v>0</v>
      </c>
    </row>
    <row r="258" spans="1:16" ht="20.100000000000001" customHeight="1">
      <c r="A258" s="98"/>
      <c r="B258" s="98"/>
      <c r="C258" s="98" t="s">
        <v>1554</v>
      </c>
      <c r="D258" s="98"/>
      <c r="E258" s="99" t="s">
        <v>1078</v>
      </c>
      <c r="F258" s="100">
        <v>196000</v>
      </c>
      <c r="G258" s="100">
        <v>0</v>
      </c>
      <c r="H258" s="100">
        <v>196000</v>
      </c>
      <c r="I258" s="100">
        <v>0</v>
      </c>
      <c r="J258" s="100">
        <v>0</v>
      </c>
      <c r="K258" s="100">
        <v>0</v>
      </c>
      <c r="L258" s="100">
        <v>0</v>
      </c>
      <c r="M258" s="100">
        <v>0</v>
      </c>
      <c r="N258" s="100">
        <v>0</v>
      </c>
      <c r="O258" s="100">
        <v>0</v>
      </c>
      <c r="P258" s="100">
        <v>0</v>
      </c>
    </row>
    <row r="259" spans="1:16" ht="20.100000000000001" customHeight="1">
      <c r="A259" s="98"/>
      <c r="B259" s="98"/>
      <c r="C259" s="98" t="s">
        <v>1555</v>
      </c>
      <c r="D259" s="98"/>
      <c r="E259" s="99" t="s">
        <v>1079</v>
      </c>
      <c r="F259" s="100">
        <v>25000</v>
      </c>
      <c r="G259" s="100">
        <v>0</v>
      </c>
      <c r="H259" s="100">
        <v>25000</v>
      </c>
      <c r="I259" s="100">
        <v>0</v>
      </c>
      <c r="J259" s="100">
        <v>0</v>
      </c>
      <c r="K259" s="100">
        <v>0</v>
      </c>
      <c r="L259" s="100">
        <v>0</v>
      </c>
      <c r="M259" s="100">
        <v>0</v>
      </c>
      <c r="N259" s="100">
        <v>0</v>
      </c>
      <c r="O259" s="100">
        <v>0</v>
      </c>
      <c r="P259" s="100">
        <v>0</v>
      </c>
    </row>
    <row r="260" spans="1:16" ht="20.100000000000001" customHeight="1">
      <c r="A260" s="98"/>
      <c r="B260" s="98"/>
      <c r="C260" s="98" t="s">
        <v>1585</v>
      </c>
      <c r="D260" s="98"/>
      <c r="E260" s="99" t="s">
        <v>1080</v>
      </c>
      <c r="F260" s="100">
        <v>50000</v>
      </c>
      <c r="G260" s="100">
        <v>0</v>
      </c>
      <c r="H260" s="100">
        <v>50000</v>
      </c>
      <c r="I260" s="100">
        <v>0</v>
      </c>
      <c r="J260" s="100">
        <v>0</v>
      </c>
      <c r="K260" s="100">
        <v>0</v>
      </c>
      <c r="L260" s="100">
        <v>0</v>
      </c>
      <c r="M260" s="100">
        <v>0</v>
      </c>
      <c r="N260" s="100">
        <v>0</v>
      </c>
      <c r="O260" s="100">
        <v>0</v>
      </c>
      <c r="P260" s="100">
        <v>0</v>
      </c>
    </row>
    <row r="261" spans="1:16" ht="20.100000000000001" customHeight="1">
      <c r="A261" s="98"/>
      <c r="B261" s="98"/>
      <c r="C261" s="98" t="s">
        <v>1586</v>
      </c>
      <c r="D261" s="98"/>
      <c r="E261" s="99" t="s">
        <v>1081</v>
      </c>
      <c r="F261" s="100">
        <v>395000</v>
      </c>
      <c r="G261" s="100">
        <v>0</v>
      </c>
      <c r="H261" s="100">
        <v>395000</v>
      </c>
      <c r="I261" s="100">
        <v>0</v>
      </c>
      <c r="J261" s="100">
        <v>0</v>
      </c>
      <c r="K261" s="100">
        <v>0</v>
      </c>
      <c r="L261" s="100">
        <v>0</v>
      </c>
      <c r="M261" s="100">
        <v>0</v>
      </c>
      <c r="N261" s="100">
        <v>0</v>
      </c>
      <c r="O261" s="100">
        <v>0</v>
      </c>
      <c r="P261" s="100">
        <v>0</v>
      </c>
    </row>
    <row r="262" spans="1:16" ht="20.100000000000001" customHeight="1">
      <c r="A262" s="98"/>
      <c r="B262" s="98"/>
      <c r="C262" s="98" t="s">
        <v>2571</v>
      </c>
      <c r="D262" s="98"/>
      <c r="E262" s="99" t="s">
        <v>2572</v>
      </c>
      <c r="F262" s="100">
        <v>8500000</v>
      </c>
      <c r="G262" s="100"/>
      <c r="H262" s="100"/>
      <c r="I262" s="100">
        <v>8500000</v>
      </c>
      <c r="J262" s="100"/>
      <c r="K262" s="100"/>
      <c r="L262" s="100"/>
      <c r="M262" s="100"/>
      <c r="N262" s="100"/>
      <c r="O262" s="100"/>
      <c r="P262" s="100"/>
    </row>
    <row r="263" spans="1:16" ht="20.100000000000001" customHeight="1">
      <c r="A263" s="98"/>
      <c r="B263" s="98"/>
      <c r="C263" s="98" t="s">
        <v>1572</v>
      </c>
      <c r="D263" s="98"/>
      <c r="E263" s="99" t="s">
        <v>1097</v>
      </c>
      <c r="F263" s="100">
        <v>1562100</v>
      </c>
      <c r="G263" s="100">
        <v>0</v>
      </c>
      <c r="H263" s="100">
        <v>1547000</v>
      </c>
      <c r="I263" s="100">
        <v>15100</v>
      </c>
      <c r="J263" s="100">
        <v>0</v>
      </c>
      <c r="K263" s="100">
        <v>0</v>
      </c>
      <c r="L263" s="100">
        <v>0</v>
      </c>
      <c r="M263" s="100">
        <v>0</v>
      </c>
      <c r="N263" s="100">
        <v>0</v>
      </c>
      <c r="O263" s="100">
        <v>0</v>
      </c>
      <c r="P263" s="100">
        <v>0</v>
      </c>
    </row>
    <row r="264" spans="1:16" ht="20.100000000000001" customHeight="1">
      <c r="A264" s="98"/>
      <c r="B264" s="98" t="s">
        <v>1551</v>
      </c>
      <c r="C264" s="98"/>
      <c r="D264" s="98"/>
      <c r="E264" s="99" t="s">
        <v>1606</v>
      </c>
      <c r="F264" s="100">
        <f>5700000+46250000</f>
        <v>51950000</v>
      </c>
      <c r="G264" s="100">
        <v>0</v>
      </c>
      <c r="H264" s="100">
        <v>5200000</v>
      </c>
      <c r="I264" s="100">
        <v>0</v>
      </c>
      <c r="J264" s="100">
        <v>0</v>
      </c>
      <c r="K264" s="100">
        <v>0</v>
      </c>
      <c r="L264" s="100">
        <f>500000+46250000</f>
        <v>46750000</v>
      </c>
      <c r="M264" s="100">
        <v>0</v>
      </c>
      <c r="N264" s="100">
        <v>0</v>
      </c>
      <c r="O264" s="100">
        <v>0</v>
      </c>
      <c r="P264" s="100">
        <v>0</v>
      </c>
    </row>
    <row r="265" spans="1:16" ht="20.100000000000001" customHeight="1">
      <c r="A265" s="98"/>
      <c r="B265" s="98"/>
      <c r="C265" s="98" t="s">
        <v>1557</v>
      </c>
      <c r="D265" s="98"/>
      <c r="E265" s="99" t="s">
        <v>1607</v>
      </c>
      <c r="F265" s="100">
        <v>168600</v>
      </c>
      <c r="G265" s="100">
        <v>0</v>
      </c>
      <c r="H265" s="100">
        <v>0</v>
      </c>
      <c r="I265" s="100">
        <v>0</v>
      </c>
      <c r="J265" s="100">
        <v>0</v>
      </c>
      <c r="K265" s="100">
        <v>0</v>
      </c>
      <c r="L265" s="100">
        <v>168600</v>
      </c>
      <c r="M265" s="100">
        <v>0</v>
      </c>
      <c r="N265" s="100">
        <v>0</v>
      </c>
      <c r="O265" s="100">
        <v>0</v>
      </c>
      <c r="P265" s="100">
        <v>0</v>
      </c>
    </row>
    <row r="266" spans="1:16" ht="20.100000000000001" customHeight="1">
      <c r="A266" s="98"/>
      <c r="B266" s="98"/>
      <c r="C266" s="98" t="s">
        <v>1558</v>
      </c>
      <c r="D266" s="98"/>
      <c r="E266" s="99" t="s">
        <v>1100</v>
      </c>
      <c r="F266" s="100">
        <f>4181400+12600000</f>
        <v>16781400</v>
      </c>
      <c r="G266" s="100">
        <v>0</v>
      </c>
      <c r="H266" s="100">
        <v>3850000</v>
      </c>
      <c r="I266" s="100">
        <v>0</v>
      </c>
      <c r="J266" s="100">
        <v>0</v>
      </c>
      <c r="K266" s="100">
        <v>0</v>
      </c>
      <c r="L266" s="100">
        <f>331400+12600000</f>
        <v>12931400</v>
      </c>
      <c r="M266" s="100">
        <v>0</v>
      </c>
      <c r="N266" s="100">
        <v>0</v>
      </c>
      <c r="O266" s="100">
        <v>0</v>
      </c>
      <c r="P266" s="100">
        <v>0</v>
      </c>
    </row>
    <row r="267" spans="1:16" ht="20.100000000000001" customHeight="1">
      <c r="A267" s="98"/>
      <c r="B267" s="98"/>
      <c r="C267" s="98" t="s">
        <v>1554</v>
      </c>
      <c r="D267" s="98"/>
      <c r="E267" s="99" t="s">
        <v>2573</v>
      </c>
      <c r="F267" s="100">
        <v>150000</v>
      </c>
      <c r="G267" s="100">
        <v>0</v>
      </c>
      <c r="H267" s="100">
        <v>150000</v>
      </c>
      <c r="I267" s="100">
        <v>0</v>
      </c>
      <c r="J267" s="100">
        <v>0</v>
      </c>
      <c r="K267" s="100">
        <v>0</v>
      </c>
      <c r="L267" s="100">
        <v>0</v>
      </c>
      <c r="M267" s="100">
        <v>0</v>
      </c>
      <c r="N267" s="100">
        <v>0</v>
      </c>
      <c r="O267" s="100">
        <v>0</v>
      </c>
      <c r="P267" s="100">
        <v>0</v>
      </c>
    </row>
    <row r="268" spans="1:16" ht="20.100000000000001" customHeight="1">
      <c r="A268" s="98"/>
      <c r="B268" s="98"/>
      <c r="C268" s="98" t="s">
        <v>1580</v>
      </c>
      <c r="D268" s="98"/>
      <c r="E268" s="99" t="s">
        <v>1102</v>
      </c>
      <c r="F268" s="100">
        <v>30000</v>
      </c>
      <c r="G268" s="100">
        <v>0</v>
      </c>
      <c r="H268" s="100">
        <v>30000</v>
      </c>
      <c r="I268" s="100">
        <v>0</v>
      </c>
      <c r="J268" s="100">
        <v>0</v>
      </c>
      <c r="K268" s="100">
        <v>0</v>
      </c>
      <c r="L268" s="100">
        <v>0</v>
      </c>
      <c r="M268" s="100">
        <v>0</v>
      </c>
      <c r="N268" s="100">
        <v>0</v>
      </c>
      <c r="O268" s="100">
        <v>0</v>
      </c>
      <c r="P268" s="100">
        <v>0</v>
      </c>
    </row>
    <row r="269" spans="1:16" ht="20.100000000000001" customHeight="1">
      <c r="A269" s="98"/>
      <c r="B269" s="98"/>
      <c r="C269" s="98" t="s">
        <v>1585</v>
      </c>
      <c r="D269" s="98"/>
      <c r="E269" s="99" t="s">
        <v>2574</v>
      </c>
      <c r="F269" s="100">
        <v>12920000</v>
      </c>
      <c r="G269" s="100"/>
      <c r="H269" s="100"/>
      <c r="I269" s="100"/>
      <c r="J269" s="100"/>
      <c r="K269" s="100"/>
      <c r="L269" s="100">
        <v>12920000</v>
      </c>
      <c r="M269" s="100"/>
      <c r="N269" s="100"/>
      <c r="O269" s="100"/>
      <c r="P269" s="100"/>
    </row>
    <row r="270" spans="1:16" ht="20.100000000000001" customHeight="1">
      <c r="A270" s="98"/>
      <c r="B270" s="98"/>
      <c r="C270" s="98" t="s">
        <v>1560</v>
      </c>
      <c r="D270" s="98"/>
      <c r="E270" s="99" t="s">
        <v>2575</v>
      </c>
      <c r="F270" s="100">
        <v>50000</v>
      </c>
      <c r="G270" s="100">
        <v>0</v>
      </c>
      <c r="H270" s="100">
        <v>50000</v>
      </c>
      <c r="I270" s="100">
        <v>0</v>
      </c>
      <c r="J270" s="100">
        <v>0</v>
      </c>
      <c r="K270" s="100">
        <v>0</v>
      </c>
      <c r="L270" s="100">
        <v>0</v>
      </c>
      <c r="M270" s="100">
        <v>0</v>
      </c>
      <c r="N270" s="100">
        <v>0</v>
      </c>
      <c r="O270" s="100">
        <v>0</v>
      </c>
      <c r="P270" s="100">
        <v>0</v>
      </c>
    </row>
    <row r="271" spans="1:16" ht="20.100000000000001" customHeight="1">
      <c r="A271" s="98"/>
      <c r="B271" s="98"/>
      <c r="C271" s="98" t="s">
        <v>1561</v>
      </c>
      <c r="D271" s="98"/>
      <c r="E271" s="99" t="s">
        <v>1118</v>
      </c>
      <c r="F271" s="100">
        <v>760000</v>
      </c>
      <c r="G271" s="100">
        <v>0</v>
      </c>
      <c r="H271" s="100">
        <v>760000</v>
      </c>
      <c r="I271" s="100">
        <v>0</v>
      </c>
      <c r="J271" s="100">
        <v>0</v>
      </c>
      <c r="K271" s="100">
        <v>0</v>
      </c>
      <c r="L271" s="100">
        <v>0</v>
      </c>
      <c r="M271" s="100">
        <v>0</v>
      </c>
      <c r="N271" s="100">
        <v>0</v>
      </c>
      <c r="O271" s="100">
        <v>0</v>
      </c>
      <c r="P271" s="100">
        <v>0</v>
      </c>
    </row>
    <row r="272" spans="1:16" ht="20.100000000000001" customHeight="1">
      <c r="A272" s="98"/>
      <c r="B272" s="98"/>
      <c r="C272" s="98" t="s">
        <v>1572</v>
      </c>
      <c r="D272" s="98"/>
      <c r="E272" s="99" t="s">
        <v>2576</v>
      </c>
      <c r="F272" s="100">
        <f>360000+20730000</f>
        <v>21090000</v>
      </c>
      <c r="G272" s="100">
        <v>0</v>
      </c>
      <c r="H272" s="100">
        <v>360000</v>
      </c>
      <c r="I272" s="100">
        <v>0</v>
      </c>
      <c r="J272" s="100">
        <v>0</v>
      </c>
      <c r="K272" s="100">
        <v>0</v>
      </c>
      <c r="L272" s="100">
        <v>20730000</v>
      </c>
      <c r="M272" s="100">
        <v>0</v>
      </c>
      <c r="N272" s="100">
        <v>0</v>
      </c>
      <c r="O272" s="100">
        <v>0</v>
      </c>
      <c r="P272" s="100">
        <v>0</v>
      </c>
    </row>
    <row r="273" spans="1:16" ht="20.100000000000001" customHeight="1">
      <c r="A273" s="98"/>
      <c r="B273" s="98" t="s">
        <v>1552</v>
      </c>
      <c r="C273" s="98"/>
      <c r="D273" s="98"/>
      <c r="E273" s="99" t="s">
        <v>1123</v>
      </c>
      <c r="F273" s="100">
        <f>4000000+74210000</f>
        <v>78210000</v>
      </c>
      <c r="G273" s="100">
        <v>0</v>
      </c>
      <c r="H273" s="100">
        <v>0</v>
      </c>
      <c r="I273" s="100">
        <v>0</v>
      </c>
      <c r="J273" s="100">
        <v>0</v>
      </c>
      <c r="K273" s="100">
        <v>0</v>
      </c>
      <c r="L273" s="100">
        <v>74210000</v>
      </c>
      <c r="M273" s="100">
        <v>0</v>
      </c>
      <c r="N273" s="100">
        <v>0</v>
      </c>
      <c r="O273" s="100">
        <v>0</v>
      </c>
      <c r="P273" s="100">
        <v>4000000</v>
      </c>
    </row>
    <row r="274" spans="1:16" ht="20.100000000000001" customHeight="1">
      <c r="A274" s="98"/>
      <c r="B274" s="98"/>
      <c r="C274" s="98" t="s">
        <v>1558</v>
      </c>
      <c r="D274" s="98"/>
      <c r="E274" s="99" t="s">
        <v>2577</v>
      </c>
      <c r="F274" s="100">
        <v>71970000</v>
      </c>
      <c r="G274" s="100"/>
      <c r="H274" s="100"/>
      <c r="I274" s="100"/>
      <c r="J274" s="100"/>
      <c r="K274" s="100"/>
      <c r="L274" s="100">
        <v>71970000</v>
      </c>
      <c r="M274" s="100"/>
      <c r="N274" s="100"/>
      <c r="O274" s="100"/>
      <c r="P274" s="100"/>
    </row>
    <row r="275" spans="1:16" ht="20.100000000000001" customHeight="1">
      <c r="A275" s="98"/>
      <c r="B275" s="98"/>
      <c r="C275" s="98" t="s">
        <v>1554</v>
      </c>
      <c r="D275" s="98"/>
      <c r="E275" s="99" t="s">
        <v>1126</v>
      </c>
      <c r="F275" s="100">
        <f>200000+890000</f>
        <v>1090000</v>
      </c>
      <c r="G275" s="100">
        <v>0</v>
      </c>
      <c r="H275" s="100">
        <v>0</v>
      </c>
      <c r="I275" s="100">
        <v>0</v>
      </c>
      <c r="J275" s="100">
        <v>0</v>
      </c>
      <c r="K275" s="100">
        <v>0</v>
      </c>
      <c r="L275" s="100">
        <v>890000</v>
      </c>
      <c r="M275" s="100">
        <v>0</v>
      </c>
      <c r="N275" s="100">
        <v>0</v>
      </c>
      <c r="O275" s="100">
        <v>0</v>
      </c>
      <c r="P275" s="100">
        <v>200000</v>
      </c>
    </row>
    <row r="276" spans="1:16" ht="20.100000000000001" customHeight="1">
      <c r="A276" s="98"/>
      <c r="B276" s="98"/>
      <c r="C276" s="98" t="s">
        <v>1585</v>
      </c>
      <c r="D276" s="98"/>
      <c r="E276" s="99" t="s">
        <v>1129</v>
      </c>
      <c r="F276" s="100">
        <v>150000</v>
      </c>
      <c r="G276" s="100">
        <v>0</v>
      </c>
      <c r="H276" s="100">
        <v>0</v>
      </c>
      <c r="I276" s="100">
        <v>0</v>
      </c>
      <c r="J276" s="100">
        <v>0</v>
      </c>
      <c r="K276" s="100">
        <v>0</v>
      </c>
      <c r="L276" s="100">
        <v>0</v>
      </c>
      <c r="M276" s="100">
        <v>0</v>
      </c>
      <c r="N276" s="100">
        <v>0</v>
      </c>
      <c r="O276" s="100">
        <v>0</v>
      </c>
      <c r="P276" s="100">
        <v>150000</v>
      </c>
    </row>
    <row r="277" spans="1:16" ht="20.100000000000001" customHeight="1">
      <c r="A277" s="98"/>
      <c r="B277" s="98"/>
      <c r="C277" s="98" t="s">
        <v>1559</v>
      </c>
      <c r="D277" s="98"/>
      <c r="E277" s="99" t="s">
        <v>1131</v>
      </c>
      <c r="F277" s="100">
        <f>420000+1350000</f>
        <v>1770000</v>
      </c>
      <c r="G277" s="100">
        <v>0</v>
      </c>
      <c r="H277" s="100">
        <v>0</v>
      </c>
      <c r="I277" s="100">
        <v>0</v>
      </c>
      <c r="J277" s="100">
        <v>0</v>
      </c>
      <c r="K277" s="100">
        <v>0</v>
      </c>
      <c r="L277" s="100">
        <v>1350000</v>
      </c>
      <c r="M277" s="100">
        <v>0</v>
      </c>
      <c r="N277" s="100">
        <v>0</v>
      </c>
      <c r="O277" s="100">
        <v>0</v>
      </c>
      <c r="P277" s="100">
        <v>420000</v>
      </c>
    </row>
    <row r="278" spans="1:16" ht="20.100000000000001" customHeight="1">
      <c r="A278" s="98"/>
      <c r="B278" s="98"/>
      <c r="C278" s="98" t="s">
        <v>1610</v>
      </c>
      <c r="D278" s="98"/>
      <c r="E278" s="99" t="s">
        <v>1132</v>
      </c>
      <c r="F278" s="100">
        <v>50000</v>
      </c>
      <c r="G278" s="100">
        <v>0</v>
      </c>
      <c r="H278" s="100">
        <v>0</v>
      </c>
      <c r="I278" s="100">
        <v>0</v>
      </c>
      <c r="J278" s="100">
        <v>0</v>
      </c>
      <c r="K278" s="100">
        <v>0</v>
      </c>
      <c r="L278" s="100">
        <v>0</v>
      </c>
      <c r="M278" s="100">
        <v>0</v>
      </c>
      <c r="N278" s="100">
        <v>0</v>
      </c>
      <c r="O278" s="100">
        <v>0</v>
      </c>
      <c r="P278" s="100">
        <v>50000</v>
      </c>
    </row>
    <row r="279" spans="1:16" ht="20.100000000000001" customHeight="1">
      <c r="A279" s="98"/>
      <c r="B279" s="98"/>
      <c r="C279" s="98" t="s">
        <v>2578</v>
      </c>
      <c r="D279" s="98"/>
      <c r="E279" s="99" t="s">
        <v>1134</v>
      </c>
      <c r="F279" s="100">
        <v>920000</v>
      </c>
      <c r="G279" s="100">
        <v>0</v>
      </c>
      <c r="H279" s="100">
        <v>0</v>
      </c>
      <c r="I279" s="100">
        <v>0</v>
      </c>
      <c r="J279" s="100">
        <v>0</v>
      </c>
      <c r="K279" s="100">
        <v>0</v>
      </c>
      <c r="L279" s="100">
        <v>0</v>
      </c>
      <c r="M279" s="100">
        <v>0</v>
      </c>
      <c r="N279" s="100">
        <v>0</v>
      </c>
      <c r="O279" s="100">
        <v>0</v>
      </c>
      <c r="P279" s="100">
        <v>920000</v>
      </c>
    </row>
    <row r="280" spans="1:16" ht="20.100000000000001" customHeight="1">
      <c r="A280" s="98"/>
      <c r="B280" s="98"/>
      <c r="C280" s="98" t="s">
        <v>1608</v>
      </c>
      <c r="D280" s="98"/>
      <c r="E280" s="99" t="s">
        <v>1137</v>
      </c>
      <c r="F280" s="100">
        <v>210000</v>
      </c>
      <c r="G280" s="100">
        <v>0</v>
      </c>
      <c r="H280" s="100">
        <v>0</v>
      </c>
      <c r="I280" s="100">
        <v>0</v>
      </c>
      <c r="J280" s="100">
        <v>0</v>
      </c>
      <c r="K280" s="100">
        <v>0</v>
      </c>
      <c r="L280" s="100">
        <v>0</v>
      </c>
      <c r="M280" s="100">
        <v>0</v>
      </c>
      <c r="N280" s="100">
        <v>0</v>
      </c>
      <c r="O280" s="100">
        <v>0</v>
      </c>
      <c r="P280" s="100">
        <v>210000</v>
      </c>
    </row>
    <row r="281" spans="1:16" ht="20.100000000000001" customHeight="1">
      <c r="A281" s="98"/>
      <c r="B281" s="98"/>
      <c r="C281" s="98" t="s">
        <v>1572</v>
      </c>
      <c r="D281" s="98"/>
      <c r="E281" s="99" t="s">
        <v>1146</v>
      </c>
      <c r="F281" s="100">
        <v>2050000</v>
      </c>
      <c r="G281" s="100">
        <v>0</v>
      </c>
      <c r="H281" s="100">
        <v>0</v>
      </c>
      <c r="I281" s="100">
        <v>0</v>
      </c>
      <c r="J281" s="100">
        <v>0</v>
      </c>
      <c r="K281" s="100">
        <v>0</v>
      </c>
      <c r="L281" s="100">
        <v>0</v>
      </c>
      <c r="M281" s="100">
        <v>0</v>
      </c>
      <c r="N281" s="100">
        <v>0</v>
      </c>
      <c r="O281" s="100">
        <v>0</v>
      </c>
      <c r="P281" s="100">
        <v>2050000</v>
      </c>
    </row>
    <row r="282" spans="1:16" ht="20.100000000000001" customHeight="1">
      <c r="A282" s="98"/>
      <c r="B282" s="98" t="s">
        <v>1558</v>
      </c>
      <c r="C282" s="98"/>
      <c r="D282" s="98"/>
      <c r="E282" s="99" t="s">
        <v>1155</v>
      </c>
      <c r="F282" s="100">
        <f>121000000+471160000</f>
        <v>592160000</v>
      </c>
      <c r="G282" s="100">
        <v>0</v>
      </c>
      <c r="H282" s="100">
        <v>7875000</v>
      </c>
      <c r="I282" s="100">
        <v>9320000</v>
      </c>
      <c r="J282" s="100">
        <v>0</v>
      </c>
      <c r="K282" s="100">
        <v>0</v>
      </c>
      <c r="L282" s="100">
        <f>49605000+471160000</f>
        <v>520765000</v>
      </c>
      <c r="M282" s="100">
        <v>0</v>
      </c>
      <c r="N282" s="100">
        <v>0</v>
      </c>
      <c r="O282" s="100">
        <v>0</v>
      </c>
      <c r="P282" s="100">
        <v>54200000</v>
      </c>
    </row>
    <row r="283" spans="1:16" ht="20.100000000000001" customHeight="1">
      <c r="A283" s="98"/>
      <c r="B283" s="98"/>
      <c r="C283" s="98" t="s">
        <v>1557</v>
      </c>
      <c r="D283" s="98"/>
      <c r="E283" s="99" t="s">
        <v>2579</v>
      </c>
      <c r="F283" s="100">
        <v>408520000</v>
      </c>
      <c r="G283" s="100"/>
      <c r="H283" s="100"/>
      <c r="I283" s="100"/>
      <c r="J283" s="100"/>
      <c r="K283" s="100"/>
      <c r="L283" s="100">
        <v>408520000</v>
      </c>
      <c r="M283" s="100"/>
      <c r="N283" s="100"/>
      <c r="O283" s="100"/>
      <c r="P283" s="100"/>
    </row>
    <row r="284" spans="1:16" ht="20.100000000000001" customHeight="1">
      <c r="A284" s="98"/>
      <c r="B284" s="98"/>
      <c r="C284" s="98" t="s">
        <v>1558</v>
      </c>
      <c r="D284" s="98"/>
      <c r="E284" s="99" t="s">
        <v>2580</v>
      </c>
      <c r="F284" s="100">
        <v>62640000</v>
      </c>
      <c r="G284" s="100"/>
      <c r="H284" s="100"/>
      <c r="I284" s="100"/>
      <c r="J284" s="100"/>
      <c r="K284" s="100"/>
      <c r="L284" s="100">
        <v>62640000</v>
      </c>
      <c r="M284" s="100"/>
      <c r="N284" s="100"/>
      <c r="O284" s="100"/>
      <c r="P284" s="100"/>
    </row>
    <row r="285" spans="1:16" ht="20.100000000000001" customHeight="1">
      <c r="A285" s="98"/>
      <c r="B285" s="98"/>
      <c r="C285" s="98" t="s">
        <v>1572</v>
      </c>
      <c r="D285" s="98"/>
      <c r="E285" s="99" t="s">
        <v>1162</v>
      </c>
      <c r="F285" s="100">
        <v>121000000</v>
      </c>
      <c r="G285" s="100">
        <v>0</v>
      </c>
      <c r="H285" s="100">
        <v>7875000</v>
      </c>
      <c r="I285" s="100">
        <v>9320000</v>
      </c>
      <c r="J285" s="100">
        <v>0</v>
      </c>
      <c r="K285" s="100">
        <v>0</v>
      </c>
      <c r="L285" s="100">
        <v>49605000</v>
      </c>
      <c r="M285" s="100">
        <v>0</v>
      </c>
      <c r="N285" s="100">
        <v>0</v>
      </c>
      <c r="O285" s="100">
        <v>0</v>
      </c>
      <c r="P285" s="100">
        <v>54200000</v>
      </c>
    </row>
    <row r="286" spans="1:16" ht="20.100000000000001" customHeight="1">
      <c r="A286" s="98"/>
      <c r="B286" s="98" t="s">
        <v>1580</v>
      </c>
      <c r="C286" s="98"/>
      <c r="D286" s="98"/>
      <c r="E286" s="99" t="s">
        <v>1168</v>
      </c>
      <c r="F286" s="100">
        <f>8000000+15090000</f>
        <v>23090000</v>
      </c>
      <c r="G286" s="100">
        <v>8000000</v>
      </c>
      <c r="H286" s="100">
        <v>0</v>
      </c>
      <c r="I286" s="100">
        <v>0</v>
      </c>
      <c r="J286" s="100">
        <v>0</v>
      </c>
      <c r="K286" s="100">
        <v>0</v>
      </c>
      <c r="L286" s="100">
        <v>15090000</v>
      </c>
      <c r="M286" s="100">
        <v>0</v>
      </c>
      <c r="N286" s="100">
        <v>0</v>
      </c>
      <c r="O286" s="100">
        <v>0</v>
      </c>
      <c r="P286" s="100">
        <v>0</v>
      </c>
    </row>
    <row r="287" spans="1:16" ht="20.100000000000001" customHeight="1">
      <c r="A287" s="98"/>
      <c r="B287" s="98"/>
      <c r="C287" s="98" t="s">
        <v>1558</v>
      </c>
      <c r="D287" s="98"/>
      <c r="E287" s="99" t="s">
        <v>1171</v>
      </c>
      <c r="F287" s="100">
        <v>8000000</v>
      </c>
      <c r="G287" s="100">
        <v>8000000</v>
      </c>
      <c r="H287" s="100">
        <v>0</v>
      </c>
      <c r="I287" s="100">
        <v>0</v>
      </c>
      <c r="J287" s="100">
        <v>0</v>
      </c>
      <c r="K287" s="100">
        <v>0</v>
      </c>
      <c r="L287" s="100">
        <v>0</v>
      </c>
      <c r="M287" s="100">
        <v>0</v>
      </c>
      <c r="N287" s="100">
        <v>0</v>
      </c>
      <c r="O287" s="100">
        <v>0</v>
      </c>
      <c r="P287" s="100">
        <v>0</v>
      </c>
    </row>
    <row r="288" spans="1:16" ht="20.100000000000001" customHeight="1">
      <c r="A288" s="98"/>
      <c r="B288" s="98"/>
      <c r="C288" s="98" t="s">
        <v>1554</v>
      </c>
      <c r="D288" s="98"/>
      <c r="E288" s="99" t="s">
        <v>2581</v>
      </c>
      <c r="F288" s="100">
        <v>8500000</v>
      </c>
      <c r="G288" s="100"/>
      <c r="H288" s="100"/>
      <c r="I288" s="100"/>
      <c r="J288" s="100"/>
      <c r="K288" s="100"/>
      <c r="L288" s="100">
        <v>8500000</v>
      </c>
      <c r="M288" s="100"/>
      <c r="N288" s="100"/>
      <c r="O288" s="100"/>
      <c r="P288" s="100"/>
    </row>
    <row r="289" spans="1:16" ht="20.100000000000001" customHeight="1">
      <c r="A289" s="98"/>
      <c r="B289" s="98"/>
      <c r="C289" s="98" t="s">
        <v>1580</v>
      </c>
      <c r="D289" s="98"/>
      <c r="E289" s="99" t="s">
        <v>2582</v>
      </c>
      <c r="F289" s="100">
        <v>6000000</v>
      </c>
      <c r="G289" s="100"/>
      <c r="H289" s="100"/>
      <c r="I289" s="100"/>
      <c r="J289" s="100"/>
      <c r="K289" s="100"/>
      <c r="L289" s="100">
        <v>6000000</v>
      </c>
      <c r="M289" s="100"/>
      <c r="N289" s="100"/>
      <c r="O289" s="100"/>
      <c r="P289" s="100"/>
    </row>
    <row r="290" spans="1:16" ht="20.100000000000001" customHeight="1">
      <c r="A290" s="98"/>
      <c r="B290" s="98"/>
      <c r="C290" s="98" t="s">
        <v>1572</v>
      </c>
      <c r="D290" s="98"/>
      <c r="E290" s="99" t="s">
        <v>2583</v>
      </c>
      <c r="F290" s="100">
        <v>590000</v>
      </c>
      <c r="G290" s="100"/>
      <c r="H290" s="100"/>
      <c r="I290" s="100"/>
      <c r="J290" s="100"/>
      <c r="K290" s="100"/>
      <c r="L290" s="100">
        <v>590000</v>
      </c>
      <c r="M290" s="100"/>
      <c r="N290" s="100"/>
      <c r="O290" s="100"/>
      <c r="P290" s="100"/>
    </row>
    <row r="291" spans="1:16" ht="20.100000000000001" customHeight="1">
      <c r="A291" s="98"/>
      <c r="B291" s="98" t="s">
        <v>1555</v>
      </c>
      <c r="C291" s="98"/>
      <c r="D291" s="98"/>
      <c r="E291" s="99" t="s">
        <v>2584</v>
      </c>
      <c r="F291" s="100">
        <v>21340000</v>
      </c>
      <c r="G291" s="100"/>
      <c r="H291" s="100"/>
      <c r="I291" s="100">
        <v>21340000</v>
      </c>
      <c r="J291" s="100"/>
      <c r="K291" s="100"/>
      <c r="L291" s="100"/>
      <c r="M291" s="100"/>
      <c r="N291" s="100"/>
      <c r="O291" s="100"/>
      <c r="P291" s="100"/>
    </row>
    <row r="292" spans="1:16" ht="20.100000000000001" customHeight="1">
      <c r="A292" s="98"/>
      <c r="B292" s="98"/>
      <c r="C292" s="98" t="s">
        <v>1552</v>
      </c>
      <c r="D292" s="98"/>
      <c r="E292" s="99" t="s">
        <v>2585</v>
      </c>
      <c r="F292" s="100">
        <v>20760000</v>
      </c>
      <c r="G292" s="100"/>
      <c r="H292" s="100"/>
      <c r="I292" s="100">
        <v>20760000</v>
      </c>
      <c r="J292" s="100"/>
      <c r="K292" s="100"/>
      <c r="L292" s="100"/>
      <c r="M292" s="100"/>
      <c r="N292" s="100"/>
      <c r="O292" s="100"/>
      <c r="P292" s="100"/>
    </row>
    <row r="293" spans="1:16" ht="20.100000000000001" customHeight="1">
      <c r="A293" s="98"/>
      <c r="B293" s="98"/>
      <c r="C293" s="98" t="s">
        <v>1557</v>
      </c>
      <c r="D293" s="98"/>
      <c r="E293" s="99" t="s">
        <v>2586</v>
      </c>
      <c r="F293" s="100">
        <v>580000</v>
      </c>
      <c r="G293" s="100"/>
      <c r="H293" s="100"/>
      <c r="I293" s="100">
        <v>580000</v>
      </c>
      <c r="J293" s="100"/>
      <c r="K293" s="100"/>
      <c r="L293" s="100"/>
      <c r="M293" s="100"/>
      <c r="N293" s="100"/>
      <c r="O293" s="100"/>
      <c r="P293" s="100"/>
    </row>
    <row r="294" spans="1:16" ht="20.100000000000001" customHeight="1">
      <c r="A294" s="98"/>
      <c r="B294" s="98" t="s">
        <v>1572</v>
      </c>
      <c r="C294" s="98"/>
      <c r="D294" s="98"/>
      <c r="E294" s="99" t="s">
        <v>1186</v>
      </c>
      <c r="F294" s="100">
        <v>168000000</v>
      </c>
      <c r="G294" s="100"/>
      <c r="H294" s="100"/>
      <c r="I294" s="100"/>
      <c r="J294" s="100"/>
      <c r="K294" s="100"/>
      <c r="L294" s="100">
        <v>168000000</v>
      </c>
      <c r="M294" s="100"/>
      <c r="N294" s="100"/>
      <c r="O294" s="100"/>
      <c r="P294" s="100"/>
    </row>
    <row r="295" spans="1:16" ht="20.100000000000001" customHeight="1">
      <c r="A295" s="98"/>
      <c r="B295" s="98"/>
      <c r="C295" s="98" t="s">
        <v>1572</v>
      </c>
      <c r="D295" s="98"/>
      <c r="E295" s="99" t="s">
        <v>1188</v>
      </c>
      <c r="F295" s="100">
        <v>168000000</v>
      </c>
      <c r="G295" s="100"/>
      <c r="H295" s="100"/>
      <c r="I295" s="100"/>
      <c r="J295" s="100"/>
      <c r="K295" s="100"/>
      <c r="L295" s="100">
        <v>168000000</v>
      </c>
      <c r="M295" s="100"/>
      <c r="N295" s="100"/>
      <c r="O295" s="100"/>
      <c r="P295" s="100"/>
    </row>
    <row r="296" spans="1:16" ht="20.100000000000001" customHeight="1">
      <c r="A296" s="98" t="s">
        <v>1609</v>
      </c>
      <c r="B296" s="98"/>
      <c r="C296" s="98"/>
      <c r="D296" s="98"/>
      <c r="E296" s="99" t="s">
        <v>1189</v>
      </c>
      <c r="F296" s="100">
        <f>4870000+21670000</f>
        <v>26540000</v>
      </c>
      <c r="G296" s="100">
        <v>0</v>
      </c>
      <c r="H296" s="100">
        <v>680000</v>
      </c>
      <c r="I296" s="100">
        <v>0</v>
      </c>
      <c r="J296" s="100">
        <v>0</v>
      </c>
      <c r="K296" s="100">
        <v>0</v>
      </c>
      <c r="L296" s="100">
        <f>4190000+21670000</f>
        <v>25860000</v>
      </c>
      <c r="M296" s="100">
        <v>0</v>
      </c>
      <c r="N296" s="100">
        <v>0</v>
      </c>
      <c r="O296" s="100">
        <v>0</v>
      </c>
      <c r="P296" s="100">
        <v>0</v>
      </c>
    </row>
    <row r="297" spans="1:16" ht="20.100000000000001" customHeight="1">
      <c r="A297" s="98"/>
      <c r="B297" s="98" t="s">
        <v>1550</v>
      </c>
      <c r="C297" s="98"/>
      <c r="D297" s="98"/>
      <c r="E297" s="99" t="s">
        <v>1190</v>
      </c>
      <c r="F297" s="100">
        <v>4870000</v>
      </c>
      <c r="G297" s="100">
        <v>0</v>
      </c>
      <c r="H297" s="100">
        <v>680000</v>
      </c>
      <c r="I297" s="100">
        <v>0</v>
      </c>
      <c r="J297" s="100">
        <v>0</v>
      </c>
      <c r="K297" s="100">
        <v>0</v>
      </c>
      <c r="L297" s="100">
        <v>4190000</v>
      </c>
      <c r="M297" s="100">
        <v>0</v>
      </c>
      <c r="N297" s="100">
        <v>0</v>
      </c>
      <c r="O297" s="100">
        <v>0</v>
      </c>
      <c r="P297" s="100">
        <v>0</v>
      </c>
    </row>
    <row r="298" spans="1:16" ht="20.100000000000001" customHeight="1">
      <c r="A298" s="98"/>
      <c r="B298" s="98"/>
      <c r="C298" s="98" t="s">
        <v>1554</v>
      </c>
      <c r="D298" s="98"/>
      <c r="E298" s="99" t="s">
        <v>1193</v>
      </c>
      <c r="F298" s="100">
        <f>3890000+4630000</f>
        <v>8520000</v>
      </c>
      <c r="G298" s="100">
        <v>0</v>
      </c>
      <c r="H298" s="100">
        <v>0</v>
      </c>
      <c r="I298" s="100">
        <v>0</v>
      </c>
      <c r="J298" s="100">
        <v>0</v>
      </c>
      <c r="K298" s="100">
        <v>0</v>
      </c>
      <c r="L298" s="100">
        <f>3890000+4630000</f>
        <v>8520000</v>
      </c>
      <c r="M298" s="100">
        <v>0</v>
      </c>
      <c r="N298" s="100">
        <v>0</v>
      </c>
      <c r="O298" s="100">
        <v>0</v>
      </c>
      <c r="P298" s="100">
        <v>0</v>
      </c>
    </row>
    <row r="299" spans="1:16" ht="20.100000000000001" customHeight="1">
      <c r="A299" s="98"/>
      <c r="B299" s="98"/>
      <c r="C299" s="98" t="s">
        <v>1586</v>
      </c>
      <c r="D299" s="98"/>
      <c r="E299" s="99" t="s">
        <v>1197</v>
      </c>
      <c r="F299" s="100">
        <v>550000</v>
      </c>
      <c r="G299" s="100">
        <v>0</v>
      </c>
      <c r="H299" s="100">
        <v>550000</v>
      </c>
      <c r="I299" s="100">
        <v>0</v>
      </c>
      <c r="J299" s="100">
        <v>0</v>
      </c>
      <c r="K299" s="100">
        <v>0</v>
      </c>
      <c r="L299" s="100">
        <v>0</v>
      </c>
      <c r="M299" s="100">
        <v>0</v>
      </c>
      <c r="N299" s="100">
        <v>0</v>
      </c>
      <c r="O299" s="100">
        <v>0</v>
      </c>
      <c r="P299" s="100">
        <v>0</v>
      </c>
    </row>
    <row r="300" spans="1:16" ht="20.100000000000001" customHeight="1">
      <c r="A300" s="98"/>
      <c r="B300" s="98"/>
      <c r="C300" s="98" t="s">
        <v>1610</v>
      </c>
      <c r="D300" s="98"/>
      <c r="E300" s="99" t="s">
        <v>1199</v>
      </c>
      <c r="F300" s="100">
        <v>90000</v>
      </c>
      <c r="G300" s="100">
        <v>0</v>
      </c>
      <c r="H300" s="100">
        <v>90000</v>
      </c>
      <c r="I300" s="100">
        <v>0</v>
      </c>
      <c r="J300" s="100">
        <v>0</v>
      </c>
      <c r="K300" s="100">
        <v>0</v>
      </c>
      <c r="L300" s="100">
        <v>0</v>
      </c>
      <c r="M300" s="100">
        <v>0</v>
      </c>
      <c r="N300" s="100">
        <v>0</v>
      </c>
      <c r="O300" s="100">
        <v>0</v>
      </c>
      <c r="P300" s="100">
        <v>0</v>
      </c>
    </row>
    <row r="301" spans="1:16" ht="20.100000000000001" customHeight="1">
      <c r="A301" s="98"/>
      <c r="B301" s="98"/>
      <c r="C301" s="98" t="s">
        <v>1569</v>
      </c>
      <c r="D301" s="98"/>
      <c r="E301" s="99" t="s">
        <v>1213</v>
      </c>
      <c r="F301" s="100">
        <v>40000</v>
      </c>
      <c r="G301" s="100">
        <v>0</v>
      </c>
      <c r="H301" s="100">
        <v>40000</v>
      </c>
      <c r="I301" s="100">
        <v>0</v>
      </c>
      <c r="J301" s="100">
        <v>0</v>
      </c>
      <c r="K301" s="100">
        <v>0</v>
      </c>
      <c r="L301" s="100">
        <v>0</v>
      </c>
      <c r="M301" s="100">
        <v>0</v>
      </c>
      <c r="N301" s="100">
        <v>0</v>
      </c>
      <c r="O301" s="100">
        <v>0</v>
      </c>
      <c r="P301" s="100">
        <v>0</v>
      </c>
    </row>
    <row r="302" spans="1:16" ht="20.100000000000001" customHeight="1">
      <c r="A302" s="98"/>
      <c r="B302" s="98"/>
      <c r="C302" s="98" t="s">
        <v>1572</v>
      </c>
      <c r="D302" s="98"/>
      <c r="E302" s="99" t="s">
        <v>1216</v>
      </c>
      <c r="F302" s="100">
        <v>300000</v>
      </c>
      <c r="G302" s="100">
        <v>0</v>
      </c>
      <c r="H302" s="100">
        <v>0</v>
      </c>
      <c r="I302" s="100">
        <v>0</v>
      </c>
      <c r="J302" s="100">
        <v>0</v>
      </c>
      <c r="K302" s="100">
        <v>0</v>
      </c>
      <c r="L302" s="100">
        <v>300000</v>
      </c>
      <c r="M302" s="100">
        <v>0</v>
      </c>
      <c r="N302" s="100">
        <v>0</v>
      </c>
      <c r="O302" s="100">
        <v>0</v>
      </c>
      <c r="P302" s="100">
        <v>0</v>
      </c>
    </row>
    <row r="303" spans="1:16" ht="20.100000000000001" customHeight="1">
      <c r="A303" s="98"/>
      <c r="B303" s="98" t="s">
        <v>1554</v>
      </c>
      <c r="C303" s="98"/>
      <c r="D303" s="98"/>
      <c r="E303" s="99" t="s">
        <v>2587</v>
      </c>
      <c r="F303" s="100">
        <v>17040000</v>
      </c>
      <c r="G303" s="100"/>
      <c r="H303" s="100"/>
      <c r="I303" s="100"/>
      <c r="J303" s="100"/>
      <c r="K303" s="100"/>
      <c r="L303" s="100">
        <v>17040000</v>
      </c>
      <c r="M303" s="100"/>
      <c r="N303" s="100"/>
      <c r="O303" s="100"/>
      <c r="P303" s="100"/>
    </row>
    <row r="304" spans="1:16" ht="20.100000000000001" customHeight="1">
      <c r="A304" s="98"/>
      <c r="B304" s="98"/>
      <c r="C304" s="98" t="s">
        <v>1551</v>
      </c>
      <c r="D304" s="98"/>
      <c r="E304" s="99" t="s">
        <v>2588</v>
      </c>
      <c r="F304" s="100">
        <v>17040000</v>
      </c>
      <c r="G304" s="100"/>
      <c r="H304" s="100"/>
      <c r="I304" s="100"/>
      <c r="J304" s="100"/>
      <c r="K304" s="100"/>
      <c r="L304" s="100">
        <v>17040000</v>
      </c>
      <c r="M304" s="100"/>
      <c r="N304" s="100"/>
      <c r="O304" s="100"/>
      <c r="P304" s="100"/>
    </row>
    <row r="305" spans="1:16" ht="20.100000000000001" customHeight="1">
      <c r="A305" s="98" t="s">
        <v>1612</v>
      </c>
      <c r="B305" s="98"/>
      <c r="C305" s="98"/>
      <c r="D305" s="98"/>
      <c r="E305" s="99" t="s">
        <v>1301</v>
      </c>
      <c r="F305" s="100">
        <f>20000+5000000</f>
        <v>5020000</v>
      </c>
      <c r="G305" s="100">
        <v>0</v>
      </c>
      <c r="H305" s="100">
        <v>0</v>
      </c>
      <c r="I305" s="100">
        <v>0</v>
      </c>
      <c r="J305" s="100">
        <v>0</v>
      </c>
      <c r="K305" s="100">
        <v>0</v>
      </c>
      <c r="L305" s="100">
        <v>5000000</v>
      </c>
      <c r="M305" s="100">
        <v>0</v>
      </c>
      <c r="N305" s="100">
        <v>20000</v>
      </c>
      <c r="O305" s="100">
        <v>0</v>
      </c>
      <c r="P305" s="100">
        <v>0</v>
      </c>
    </row>
    <row r="306" spans="1:16" ht="20.100000000000001" customHeight="1">
      <c r="A306" s="98"/>
      <c r="B306" s="98" t="s">
        <v>1551</v>
      </c>
      <c r="C306" s="98"/>
      <c r="D306" s="98"/>
      <c r="E306" s="99" t="s">
        <v>1302</v>
      </c>
      <c r="F306" s="100">
        <f>20000+5000000</f>
        <v>5020000</v>
      </c>
      <c r="G306" s="100">
        <v>0</v>
      </c>
      <c r="H306" s="100">
        <v>0</v>
      </c>
      <c r="I306" s="100">
        <v>0</v>
      </c>
      <c r="J306" s="100">
        <v>0</v>
      </c>
      <c r="K306" s="100">
        <v>0</v>
      </c>
      <c r="L306" s="100">
        <v>5000000</v>
      </c>
      <c r="M306" s="100">
        <v>0</v>
      </c>
      <c r="N306" s="100">
        <v>20000</v>
      </c>
      <c r="O306" s="100">
        <v>0</v>
      </c>
      <c r="P306" s="100">
        <v>0</v>
      </c>
    </row>
    <row r="307" spans="1:16" ht="20.100000000000001" customHeight="1">
      <c r="A307" s="98"/>
      <c r="B307" s="98"/>
      <c r="C307" s="98" t="s">
        <v>1550</v>
      </c>
      <c r="D307" s="98"/>
      <c r="E307" s="99" t="s">
        <v>251</v>
      </c>
      <c r="F307" s="100">
        <v>20000</v>
      </c>
      <c r="G307" s="100">
        <v>0</v>
      </c>
      <c r="H307" s="100">
        <v>0</v>
      </c>
      <c r="I307" s="100">
        <v>0</v>
      </c>
      <c r="J307" s="100">
        <v>0</v>
      </c>
      <c r="K307" s="100">
        <v>0</v>
      </c>
      <c r="L307" s="100">
        <v>0</v>
      </c>
      <c r="M307" s="100">
        <v>0</v>
      </c>
      <c r="N307" s="100">
        <v>20000</v>
      </c>
      <c r="O307" s="100">
        <v>0</v>
      </c>
      <c r="P307" s="100">
        <v>0</v>
      </c>
    </row>
    <row r="308" spans="1:16" ht="20.100000000000001" customHeight="1">
      <c r="A308" s="98"/>
      <c r="B308" s="98"/>
      <c r="C308" s="98" t="s">
        <v>1572</v>
      </c>
      <c r="D308" s="98"/>
      <c r="E308" s="99" t="s">
        <v>2589</v>
      </c>
      <c r="F308" s="100">
        <v>5000000</v>
      </c>
      <c r="G308" s="100"/>
      <c r="H308" s="100"/>
      <c r="I308" s="100"/>
      <c r="J308" s="100"/>
      <c r="K308" s="100"/>
      <c r="L308" s="100">
        <v>5000000</v>
      </c>
      <c r="M308" s="100"/>
      <c r="N308" s="100"/>
      <c r="O308" s="100"/>
      <c r="P308" s="100"/>
    </row>
    <row r="309" spans="1:16" ht="20.100000000000001" customHeight="1">
      <c r="A309" s="98" t="s">
        <v>1613</v>
      </c>
      <c r="B309" s="98"/>
      <c r="C309" s="98"/>
      <c r="D309" s="98"/>
      <c r="E309" s="99" t="s">
        <v>1614</v>
      </c>
      <c r="F309" s="100">
        <f>3480240+8950000</f>
        <v>12430240</v>
      </c>
      <c r="G309" s="100">
        <v>621956</v>
      </c>
      <c r="H309" s="100">
        <v>2858284</v>
      </c>
      <c r="I309" s="100">
        <v>0</v>
      </c>
      <c r="J309" s="100">
        <v>0</v>
      </c>
      <c r="K309" s="100">
        <v>0</v>
      </c>
      <c r="L309" s="100">
        <v>8950000</v>
      </c>
      <c r="M309" s="100">
        <v>0</v>
      </c>
      <c r="N309" s="100">
        <v>0</v>
      </c>
      <c r="O309" s="100">
        <v>0</v>
      </c>
      <c r="P309" s="100">
        <v>0</v>
      </c>
    </row>
    <row r="310" spans="1:16" ht="20.100000000000001" customHeight="1">
      <c r="A310" s="98"/>
      <c r="B310" s="98" t="s">
        <v>1550</v>
      </c>
      <c r="C310" s="98"/>
      <c r="D310" s="98"/>
      <c r="E310" s="99" t="s">
        <v>1615</v>
      </c>
      <c r="F310" s="100">
        <v>2980240</v>
      </c>
      <c r="G310" s="100">
        <v>530240</v>
      </c>
      <c r="H310" s="100">
        <v>2450000</v>
      </c>
      <c r="I310" s="100">
        <v>0</v>
      </c>
      <c r="J310" s="100">
        <v>0</v>
      </c>
      <c r="K310" s="100">
        <v>0</v>
      </c>
      <c r="L310" s="100">
        <v>0</v>
      </c>
      <c r="M310" s="100">
        <v>0</v>
      </c>
      <c r="N310" s="100">
        <v>0</v>
      </c>
      <c r="O310" s="100">
        <v>0</v>
      </c>
      <c r="P310" s="100">
        <v>0</v>
      </c>
    </row>
    <row r="311" spans="1:16" ht="20.100000000000001" customHeight="1">
      <c r="A311" s="98"/>
      <c r="B311" s="98"/>
      <c r="C311" s="98" t="s">
        <v>1554</v>
      </c>
      <c r="D311" s="98"/>
      <c r="E311" s="99" t="s">
        <v>1356</v>
      </c>
      <c r="F311" s="100">
        <f>1000000+5710000</f>
        <v>6710000</v>
      </c>
      <c r="G311" s="100">
        <v>0</v>
      </c>
      <c r="H311" s="100">
        <v>1000000</v>
      </c>
      <c r="I311" s="100">
        <v>0</v>
      </c>
      <c r="J311" s="100">
        <v>0</v>
      </c>
      <c r="K311" s="100">
        <v>0</v>
      </c>
      <c r="L311" s="100">
        <v>5710000</v>
      </c>
      <c r="M311" s="100">
        <v>0</v>
      </c>
      <c r="N311" s="100">
        <v>0</v>
      </c>
      <c r="O311" s="100">
        <v>0</v>
      </c>
      <c r="P311" s="100">
        <v>0</v>
      </c>
    </row>
    <row r="312" spans="1:16" ht="20.100000000000001" customHeight="1">
      <c r="A312" s="98"/>
      <c r="B312" s="98"/>
      <c r="C312" s="98" t="s">
        <v>1610</v>
      </c>
      <c r="D312" s="98"/>
      <c r="E312" s="99" t="s">
        <v>1362</v>
      </c>
      <c r="F312" s="100">
        <v>50000</v>
      </c>
      <c r="G312" s="100">
        <v>0</v>
      </c>
      <c r="H312" s="100">
        <v>50000</v>
      </c>
      <c r="I312" s="100">
        <v>0</v>
      </c>
      <c r="J312" s="100">
        <v>0</v>
      </c>
      <c r="K312" s="100">
        <v>0</v>
      </c>
      <c r="L312" s="100">
        <v>0</v>
      </c>
      <c r="M312" s="100">
        <v>0</v>
      </c>
      <c r="N312" s="100">
        <v>0</v>
      </c>
      <c r="O312" s="100">
        <v>0</v>
      </c>
      <c r="P312" s="100">
        <v>0</v>
      </c>
    </row>
    <row r="313" spans="1:16" ht="20.100000000000001" customHeight="1">
      <c r="A313" s="98"/>
      <c r="B313" s="98"/>
      <c r="C313" s="98" t="s">
        <v>1572</v>
      </c>
      <c r="D313" s="98"/>
      <c r="E313" s="99" t="s">
        <v>2590</v>
      </c>
      <c r="F313" s="100">
        <f>1930240+3240000</f>
        <v>5170240</v>
      </c>
      <c r="G313" s="100">
        <v>530240</v>
      </c>
      <c r="H313" s="100">
        <v>1400000</v>
      </c>
      <c r="I313" s="100">
        <v>0</v>
      </c>
      <c r="J313" s="100">
        <v>0</v>
      </c>
      <c r="K313" s="100">
        <v>0</v>
      </c>
      <c r="L313" s="100">
        <v>3240000</v>
      </c>
      <c r="M313" s="100">
        <v>0</v>
      </c>
      <c r="N313" s="100">
        <v>0</v>
      </c>
      <c r="O313" s="100">
        <v>0</v>
      </c>
      <c r="P313" s="100">
        <v>0</v>
      </c>
    </row>
    <row r="314" spans="1:16" ht="20.100000000000001" customHeight="1">
      <c r="A314" s="98"/>
      <c r="B314" s="98" t="s">
        <v>1558</v>
      </c>
      <c r="C314" s="98"/>
      <c r="D314" s="98"/>
      <c r="E314" s="99" t="s">
        <v>1400</v>
      </c>
      <c r="F314" s="100">
        <f>500000+600000</f>
        <v>1100000</v>
      </c>
      <c r="G314" s="100">
        <v>91716</v>
      </c>
      <c r="H314" s="100">
        <f>408284+600000</f>
        <v>1008284</v>
      </c>
      <c r="I314" s="100">
        <v>0</v>
      </c>
      <c r="J314" s="100">
        <v>0</v>
      </c>
      <c r="K314" s="100">
        <v>0</v>
      </c>
      <c r="L314" s="100">
        <v>0</v>
      </c>
      <c r="M314" s="100">
        <v>0</v>
      </c>
      <c r="N314" s="100">
        <v>0</v>
      </c>
      <c r="O314" s="100">
        <v>0</v>
      </c>
      <c r="P314" s="100">
        <v>0</v>
      </c>
    </row>
    <row r="315" spans="1:16" ht="20.100000000000001" customHeight="1">
      <c r="A315" s="98"/>
      <c r="B315" s="98"/>
      <c r="C315" s="98" t="s">
        <v>1557</v>
      </c>
      <c r="D315" s="98"/>
      <c r="E315" s="99" t="s">
        <v>1401</v>
      </c>
      <c r="F315" s="100">
        <v>500000</v>
      </c>
      <c r="G315" s="100">
        <v>91716</v>
      </c>
      <c r="H315" s="100">
        <v>408284</v>
      </c>
      <c r="I315" s="100">
        <v>0</v>
      </c>
      <c r="J315" s="100">
        <v>0</v>
      </c>
      <c r="K315" s="100">
        <v>0</v>
      </c>
      <c r="L315" s="100">
        <v>0</v>
      </c>
      <c r="M315" s="100">
        <v>0</v>
      </c>
      <c r="N315" s="100">
        <v>0</v>
      </c>
      <c r="O315" s="100">
        <v>0</v>
      </c>
      <c r="P315" s="100">
        <v>0</v>
      </c>
    </row>
    <row r="316" spans="1:16" ht="20.100000000000001" customHeight="1">
      <c r="A316" s="98"/>
      <c r="B316" s="98"/>
      <c r="C316" s="98" t="s">
        <v>1585</v>
      </c>
      <c r="D316" s="98"/>
      <c r="E316" s="99" t="s">
        <v>2591</v>
      </c>
      <c r="F316" s="100">
        <v>600000</v>
      </c>
      <c r="G316" s="100"/>
      <c r="H316" s="100">
        <v>600000</v>
      </c>
      <c r="I316" s="100"/>
      <c r="J316" s="100"/>
      <c r="K316" s="100"/>
      <c r="L316" s="100"/>
      <c r="M316" s="100"/>
      <c r="N316" s="100"/>
      <c r="O316" s="100"/>
      <c r="P316" s="100"/>
    </row>
    <row r="317" spans="1:16" ht="20.100000000000001" customHeight="1">
      <c r="A317" s="98" t="s">
        <v>1616</v>
      </c>
      <c r="B317" s="98"/>
      <c r="C317" s="98"/>
      <c r="D317" s="98"/>
      <c r="E317" s="99" t="s">
        <v>1414</v>
      </c>
      <c r="F317" s="100">
        <f>1200000+23060000</f>
        <v>24260000</v>
      </c>
      <c r="G317" s="100">
        <v>0</v>
      </c>
      <c r="H317" s="100">
        <v>200000</v>
      </c>
      <c r="I317" s="100">
        <v>210000</v>
      </c>
      <c r="J317" s="100">
        <v>0</v>
      </c>
      <c r="K317" s="100">
        <v>0</v>
      </c>
      <c r="L317" s="100">
        <f>1000000+23060000</f>
        <v>24060000</v>
      </c>
      <c r="M317" s="100">
        <v>0</v>
      </c>
      <c r="N317" s="100">
        <v>0</v>
      </c>
      <c r="O317" s="100">
        <v>0</v>
      </c>
      <c r="P317" s="100">
        <v>0</v>
      </c>
    </row>
    <row r="318" spans="1:16" ht="20.100000000000001" customHeight="1">
      <c r="A318" s="98"/>
      <c r="B318" s="98" t="s">
        <v>1550</v>
      </c>
      <c r="C318" s="98"/>
      <c r="D318" s="98"/>
      <c r="E318" s="99" t="s">
        <v>1415</v>
      </c>
      <c r="F318" s="100">
        <f>1200000+23060000</f>
        <v>24260000</v>
      </c>
      <c r="G318" s="100">
        <v>0</v>
      </c>
      <c r="H318" s="100">
        <v>200000</v>
      </c>
      <c r="I318" s="100">
        <v>0</v>
      </c>
      <c r="J318" s="100">
        <v>0</v>
      </c>
      <c r="K318" s="100">
        <v>0</v>
      </c>
      <c r="L318" s="100">
        <f>1000000+23060000</f>
        <v>24060000</v>
      </c>
      <c r="M318" s="100">
        <v>0</v>
      </c>
      <c r="N318" s="100">
        <v>0</v>
      </c>
      <c r="O318" s="100">
        <v>0</v>
      </c>
      <c r="P318" s="100">
        <v>0</v>
      </c>
    </row>
    <row r="319" spans="1:16" ht="20.100000000000001" customHeight="1">
      <c r="A319" s="98"/>
      <c r="B319" s="98"/>
      <c r="C319" s="98" t="s">
        <v>1552</v>
      </c>
      <c r="D319" s="98"/>
      <c r="E319" s="99" t="s">
        <v>2592</v>
      </c>
      <c r="F319" s="100">
        <v>11410000</v>
      </c>
      <c r="G319" s="100"/>
      <c r="H319" s="100"/>
      <c r="I319" s="100"/>
      <c r="J319" s="100"/>
      <c r="K319" s="100"/>
      <c r="L319" s="100">
        <v>11410000</v>
      </c>
      <c r="M319" s="100"/>
      <c r="N319" s="100"/>
      <c r="O319" s="100"/>
      <c r="P319" s="100"/>
    </row>
    <row r="320" spans="1:16" ht="20.100000000000001" customHeight="1">
      <c r="A320" s="98"/>
      <c r="B320" s="98"/>
      <c r="C320" s="98" t="s">
        <v>1558</v>
      </c>
      <c r="D320" s="98"/>
      <c r="E320" s="99" t="s">
        <v>1420</v>
      </c>
      <c r="F320" s="100">
        <f>1200000+11650000</f>
        <v>12850000</v>
      </c>
      <c r="G320" s="100">
        <v>0</v>
      </c>
      <c r="H320" s="100">
        <v>200000</v>
      </c>
      <c r="I320" s="100">
        <v>0</v>
      </c>
      <c r="J320" s="100">
        <v>0</v>
      </c>
      <c r="K320" s="100">
        <v>0</v>
      </c>
      <c r="L320" s="100">
        <f>1000000+11650000</f>
        <v>12650000</v>
      </c>
      <c r="M320" s="100">
        <v>0</v>
      </c>
      <c r="N320" s="100">
        <v>0</v>
      </c>
      <c r="O320" s="100">
        <v>0</v>
      </c>
      <c r="P320" s="100">
        <v>0</v>
      </c>
    </row>
    <row r="321" spans="1:16" ht="20.100000000000001" customHeight="1">
      <c r="A321" s="98"/>
      <c r="B321" s="98"/>
      <c r="C321" s="98" t="s">
        <v>1580</v>
      </c>
      <c r="D321" s="98"/>
      <c r="E321" s="99" t="s">
        <v>1422</v>
      </c>
      <c r="F321" s="100">
        <v>210000</v>
      </c>
      <c r="G321" s="100"/>
      <c r="H321" s="100"/>
      <c r="I321" s="100">
        <v>210000</v>
      </c>
      <c r="J321" s="100"/>
      <c r="K321" s="100"/>
      <c r="L321" s="100"/>
      <c r="M321" s="100"/>
      <c r="N321" s="100"/>
      <c r="O321" s="100"/>
      <c r="P321" s="100"/>
    </row>
    <row r="322" spans="1:16" ht="20.100000000000001" customHeight="1">
      <c r="A322" s="98" t="s">
        <v>1618</v>
      </c>
      <c r="B322" s="98"/>
      <c r="C322" s="98"/>
      <c r="D322" s="98"/>
      <c r="E322" s="99" t="s">
        <v>1478</v>
      </c>
      <c r="F322" s="100">
        <v>10310000</v>
      </c>
      <c r="G322" s="100">
        <v>5000800</v>
      </c>
      <c r="H322" s="100">
        <v>3685000</v>
      </c>
      <c r="I322" s="100">
        <v>0</v>
      </c>
      <c r="J322" s="100">
        <v>0</v>
      </c>
      <c r="K322" s="100">
        <v>0</v>
      </c>
      <c r="L322" s="100">
        <v>0</v>
      </c>
      <c r="M322" s="100">
        <v>0</v>
      </c>
      <c r="N322" s="100">
        <v>0</v>
      </c>
      <c r="O322" s="100">
        <v>0</v>
      </c>
      <c r="P322" s="100">
        <v>1624200</v>
      </c>
    </row>
    <row r="323" spans="1:16" ht="20.100000000000001" customHeight="1">
      <c r="A323" s="98"/>
      <c r="B323" s="98" t="s">
        <v>1550</v>
      </c>
      <c r="C323" s="98"/>
      <c r="D323" s="98"/>
      <c r="E323" s="99" t="s">
        <v>1479</v>
      </c>
      <c r="F323" s="100">
        <v>4150000</v>
      </c>
      <c r="G323" s="100">
        <v>2525800</v>
      </c>
      <c r="H323" s="100">
        <v>0</v>
      </c>
      <c r="I323" s="100">
        <v>0</v>
      </c>
      <c r="J323" s="100">
        <v>0</v>
      </c>
      <c r="K323" s="100">
        <v>0</v>
      </c>
      <c r="L323" s="100">
        <v>0</v>
      </c>
      <c r="M323" s="100">
        <v>0</v>
      </c>
      <c r="N323" s="100">
        <v>0</v>
      </c>
      <c r="O323" s="100">
        <v>0</v>
      </c>
      <c r="P323" s="100">
        <v>1624200</v>
      </c>
    </row>
    <row r="324" spans="1:16" ht="20.100000000000001" customHeight="1">
      <c r="A324" s="98"/>
      <c r="B324" s="98"/>
      <c r="C324" s="98" t="s">
        <v>1550</v>
      </c>
      <c r="D324" s="98"/>
      <c r="E324" s="99" t="s">
        <v>251</v>
      </c>
      <c r="F324" s="100">
        <v>4000000</v>
      </c>
      <c r="G324" s="100">
        <v>2525800</v>
      </c>
      <c r="H324" s="100">
        <v>0</v>
      </c>
      <c r="I324" s="100">
        <v>0</v>
      </c>
      <c r="J324" s="100">
        <v>0</v>
      </c>
      <c r="K324" s="100">
        <v>0</v>
      </c>
      <c r="L324" s="100">
        <v>0</v>
      </c>
      <c r="M324" s="100">
        <v>0</v>
      </c>
      <c r="N324" s="100">
        <v>0</v>
      </c>
      <c r="O324" s="100">
        <v>0</v>
      </c>
      <c r="P324" s="100">
        <v>1474200</v>
      </c>
    </row>
    <row r="325" spans="1:16" ht="20.100000000000001" customHeight="1">
      <c r="A325" s="98"/>
      <c r="B325" s="98"/>
      <c r="C325" s="98" t="s">
        <v>1572</v>
      </c>
      <c r="D325" s="98"/>
      <c r="E325" s="99" t="s">
        <v>2593</v>
      </c>
      <c r="F325" s="100">
        <v>150000</v>
      </c>
      <c r="G325" s="100">
        <v>0</v>
      </c>
      <c r="H325" s="100">
        <v>0</v>
      </c>
      <c r="I325" s="100">
        <v>0</v>
      </c>
      <c r="J325" s="100">
        <v>0</v>
      </c>
      <c r="K325" s="100">
        <v>0</v>
      </c>
      <c r="L325" s="100">
        <v>0</v>
      </c>
      <c r="M325" s="100">
        <v>0</v>
      </c>
      <c r="N325" s="100">
        <v>0</v>
      </c>
      <c r="O325" s="100">
        <v>0</v>
      </c>
      <c r="P325" s="100">
        <v>150000</v>
      </c>
    </row>
    <row r="326" spans="1:16" ht="20.100000000000001" customHeight="1">
      <c r="A326" s="98"/>
      <c r="B326" s="98" t="s">
        <v>1551</v>
      </c>
      <c r="C326" s="98"/>
      <c r="D326" s="98"/>
      <c r="E326" s="99" t="s">
        <v>1487</v>
      </c>
      <c r="F326" s="100">
        <v>6160000</v>
      </c>
      <c r="G326" s="100">
        <v>2475000</v>
      </c>
      <c r="H326" s="100">
        <v>3685000</v>
      </c>
      <c r="I326" s="100">
        <v>0</v>
      </c>
      <c r="J326" s="100">
        <v>0</v>
      </c>
      <c r="K326" s="100">
        <v>0</v>
      </c>
      <c r="L326" s="100">
        <v>0</v>
      </c>
      <c r="M326" s="100">
        <v>0</v>
      </c>
      <c r="N326" s="100">
        <v>0</v>
      </c>
      <c r="O326" s="100">
        <v>0</v>
      </c>
      <c r="P326" s="100">
        <v>0</v>
      </c>
    </row>
    <row r="327" spans="1:16" ht="20.100000000000001" customHeight="1">
      <c r="A327" s="98"/>
      <c r="B327" s="98"/>
      <c r="C327" s="98" t="s">
        <v>1557</v>
      </c>
      <c r="D327" s="98"/>
      <c r="E327" s="99" t="s">
        <v>1488</v>
      </c>
      <c r="F327" s="100">
        <v>6160000</v>
      </c>
      <c r="G327" s="100">
        <v>2475000</v>
      </c>
      <c r="H327" s="100">
        <v>3685000</v>
      </c>
      <c r="I327" s="100">
        <v>0</v>
      </c>
      <c r="J327" s="100">
        <v>0</v>
      </c>
      <c r="K327" s="100">
        <v>0</v>
      </c>
      <c r="L327" s="100">
        <v>0</v>
      </c>
      <c r="M327" s="100">
        <v>0</v>
      </c>
      <c r="N327" s="100">
        <v>0</v>
      </c>
      <c r="O327" s="100">
        <v>0</v>
      </c>
      <c r="P327" s="100">
        <v>0</v>
      </c>
    </row>
    <row r="328" spans="1:16" ht="20.100000000000001" customHeight="1">
      <c r="A328" s="98" t="s">
        <v>2594</v>
      </c>
      <c r="B328" s="98"/>
      <c r="C328" s="98"/>
      <c r="D328" s="98"/>
      <c r="E328" s="99" t="s">
        <v>1499</v>
      </c>
      <c r="F328" s="100">
        <v>30000000</v>
      </c>
      <c r="G328" s="100">
        <v>0</v>
      </c>
      <c r="H328" s="100">
        <v>0</v>
      </c>
      <c r="I328" s="100">
        <v>0</v>
      </c>
      <c r="J328" s="100">
        <v>0</v>
      </c>
      <c r="K328" s="100">
        <v>0</v>
      </c>
      <c r="L328" s="100">
        <v>0</v>
      </c>
      <c r="M328" s="100">
        <v>0</v>
      </c>
      <c r="N328" s="100">
        <v>0</v>
      </c>
      <c r="O328" s="100">
        <v>0</v>
      </c>
      <c r="P328" s="100">
        <v>30000000</v>
      </c>
    </row>
    <row r="329" spans="1:16" ht="20.100000000000001" customHeight="1">
      <c r="A329" s="98"/>
      <c r="B329" s="98"/>
      <c r="C329" s="98"/>
      <c r="D329" s="98"/>
      <c r="E329" s="99" t="s">
        <v>2595</v>
      </c>
      <c r="F329" s="100">
        <v>30000000</v>
      </c>
      <c r="G329" s="100">
        <v>0</v>
      </c>
      <c r="H329" s="100">
        <v>0</v>
      </c>
      <c r="I329" s="100">
        <v>0</v>
      </c>
      <c r="J329" s="100">
        <v>0</v>
      </c>
      <c r="K329" s="100">
        <v>0</v>
      </c>
      <c r="L329" s="100">
        <v>0</v>
      </c>
      <c r="M329" s="100">
        <v>0</v>
      </c>
      <c r="N329" s="100">
        <v>0</v>
      </c>
      <c r="O329" s="100">
        <v>0</v>
      </c>
      <c r="P329" s="100">
        <v>30000000</v>
      </c>
    </row>
    <row r="330" spans="1:16" ht="20.100000000000001" customHeight="1">
      <c r="A330" s="98"/>
      <c r="B330" s="98"/>
      <c r="C330" s="98"/>
      <c r="D330" s="98"/>
      <c r="E330" s="99" t="s">
        <v>2596</v>
      </c>
      <c r="F330" s="100">
        <v>30000000</v>
      </c>
      <c r="G330" s="100">
        <v>0</v>
      </c>
      <c r="H330" s="100">
        <v>0</v>
      </c>
      <c r="I330" s="100">
        <v>0</v>
      </c>
      <c r="J330" s="100">
        <v>0</v>
      </c>
      <c r="K330" s="100">
        <v>0</v>
      </c>
      <c r="L330" s="100">
        <v>0</v>
      </c>
      <c r="M330" s="100">
        <v>0</v>
      </c>
      <c r="N330" s="100">
        <v>0</v>
      </c>
      <c r="O330" s="100">
        <v>0</v>
      </c>
      <c r="P330" s="100">
        <v>30000000</v>
      </c>
    </row>
    <row r="331" spans="1:16" ht="20.100000000000001" customHeight="1">
      <c r="A331" s="98" t="s">
        <v>2597</v>
      </c>
      <c r="B331" s="98"/>
      <c r="C331" s="98"/>
      <c r="D331" s="98"/>
      <c r="E331" s="99" t="s">
        <v>2538</v>
      </c>
      <c r="F331" s="100">
        <f>23995000+12360000</f>
        <v>36355000</v>
      </c>
      <c r="G331" s="100">
        <v>10000000</v>
      </c>
      <c r="H331" s="100">
        <v>6950000</v>
      </c>
      <c r="I331" s="100">
        <v>2045000</v>
      </c>
      <c r="J331" s="100">
        <v>0</v>
      </c>
      <c r="K331" s="100">
        <v>0</v>
      </c>
      <c r="L331" s="100">
        <v>0</v>
      </c>
      <c r="M331" s="100">
        <v>0</v>
      </c>
      <c r="N331" s="100">
        <v>0</v>
      </c>
      <c r="O331" s="100">
        <v>0</v>
      </c>
      <c r="P331" s="100">
        <f>5000000+12360000</f>
        <v>17360000</v>
      </c>
    </row>
    <row r="332" spans="1:16" ht="20.100000000000001" customHeight="1">
      <c r="A332" s="98"/>
      <c r="B332" s="98" t="s">
        <v>1551</v>
      </c>
      <c r="C332" s="98"/>
      <c r="D332" s="98"/>
      <c r="E332" s="99" t="s">
        <v>1501</v>
      </c>
      <c r="F332" s="100">
        <f>23995000+12360000</f>
        <v>36355000</v>
      </c>
      <c r="G332" s="100">
        <v>10000000</v>
      </c>
      <c r="H332" s="100">
        <v>6950000</v>
      </c>
      <c r="I332" s="100">
        <v>2045000</v>
      </c>
      <c r="J332" s="100">
        <v>0</v>
      </c>
      <c r="K332" s="100">
        <v>0</v>
      </c>
      <c r="L332" s="100">
        <v>0</v>
      </c>
      <c r="M332" s="100">
        <v>0</v>
      </c>
      <c r="N332" s="100">
        <v>0</v>
      </c>
      <c r="O332" s="100">
        <v>0</v>
      </c>
      <c r="P332" s="100">
        <f>5000000+12360000</f>
        <v>17360000</v>
      </c>
    </row>
    <row r="333" spans="1:16" ht="20.100000000000001" customHeight="1">
      <c r="A333" s="98"/>
      <c r="B333" s="98"/>
      <c r="C333" s="98"/>
      <c r="D333" s="98"/>
      <c r="E333" s="99" t="s">
        <v>2598</v>
      </c>
      <c r="F333" s="100">
        <f>23995000+12360000</f>
        <v>36355000</v>
      </c>
      <c r="G333" s="100">
        <v>10000000</v>
      </c>
      <c r="H333" s="100">
        <v>6950000</v>
      </c>
      <c r="I333" s="100">
        <v>2045000</v>
      </c>
      <c r="J333" s="100">
        <v>0</v>
      </c>
      <c r="K333" s="100">
        <v>0</v>
      </c>
      <c r="L333" s="100">
        <v>0</v>
      </c>
      <c r="M333" s="100">
        <v>0</v>
      </c>
      <c r="N333" s="100">
        <v>0</v>
      </c>
      <c r="O333" s="100">
        <v>0</v>
      </c>
      <c r="P333" s="100">
        <f>5000000+12360000</f>
        <v>17360000</v>
      </c>
    </row>
    <row r="334" spans="1:16" ht="20.100000000000001" customHeight="1">
      <c r="A334" s="98" t="s">
        <v>2599</v>
      </c>
      <c r="B334" s="98"/>
      <c r="C334" s="98"/>
      <c r="D334" s="98"/>
      <c r="E334" s="99" t="s">
        <v>1504</v>
      </c>
      <c r="F334" s="100">
        <v>64000000</v>
      </c>
      <c r="G334" s="100">
        <v>0</v>
      </c>
      <c r="H334" s="100">
        <v>0</v>
      </c>
      <c r="I334" s="100">
        <v>0</v>
      </c>
      <c r="J334" s="100">
        <v>0</v>
      </c>
      <c r="K334" s="100">
        <v>0</v>
      </c>
      <c r="L334" s="100">
        <v>0</v>
      </c>
      <c r="M334" s="100">
        <v>0</v>
      </c>
      <c r="N334" s="100">
        <v>0</v>
      </c>
      <c r="O334" s="100">
        <v>0</v>
      </c>
      <c r="P334" s="100">
        <v>64000000</v>
      </c>
    </row>
    <row r="335" spans="1:16" ht="20.100000000000001" customHeight="1">
      <c r="A335" s="98"/>
      <c r="B335" s="98" t="s">
        <v>1552</v>
      </c>
      <c r="C335" s="98"/>
      <c r="D335" s="98"/>
      <c r="E335" s="99" t="s">
        <v>1511</v>
      </c>
      <c r="F335" s="100">
        <v>64000000</v>
      </c>
      <c r="G335" s="100">
        <v>0</v>
      </c>
      <c r="H335" s="100">
        <v>0</v>
      </c>
      <c r="I335" s="100">
        <v>0</v>
      </c>
      <c r="J335" s="100">
        <v>0</v>
      </c>
      <c r="K335" s="100">
        <v>0</v>
      </c>
      <c r="L335" s="100">
        <v>0</v>
      </c>
      <c r="M335" s="100">
        <v>0</v>
      </c>
      <c r="N335" s="100">
        <v>0</v>
      </c>
      <c r="O335" s="100">
        <v>0</v>
      </c>
      <c r="P335" s="100">
        <v>64000000</v>
      </c>
    </row>
    <row r="336" spans="1:16" ht="20.100000000000001" customHeight="1">
      <c r="A336" s="98"/>
      <c r="B336" s="98"/>
      <c r="C336" s="98" t="s">
        <v>1550</v>
      </c>
      <c r="D336" s="98"/>
      <c r="E336" s="99" t="s">
        <v>1512</v>
      </c>
      <c r="F336" s="100">
        <v>64000000</v>
      </c>
      <c r="G336" s="100">
        <v>0</v>
      </c>
      <c r="H336" s="100">
        <v>0</v>
      </c>
      <c r="I336" s="100">
        <v>0</v>
      </c>
      <c r="J336" s="100">
        <v>0</v>
      </c>
      <c r="K336" s="100">
        <v>0</v>
      </c>
      <c r="L336" s="100">
        <v>0</v>
      </c>
      <c r="M336" s="100">
        <v>0</v>
      </c>
      <c r="N336" s="100">
        <v>0</v>
      </c>
      <c r="O336" s="100">
        <v>0</v>
      </c>
      <c r="P336" s="100">
        <v>64000000</v>
      </c>
    </row>
    <row r="337" spans="1:16" ht="20.100000000000001" customHeight="1">
      <c r="A337" s="98"/>
      <c r="B337" s="98"/>
      <c r="C337" s="98"/>
      <c r="D337" s="98" t="s">
        <v>1619</v>
      </c>
      <c r="E337" s="99" t="s">
        <v>1620</v>
      </c>
      <c r="F337" s="100">
        <v>24043050</v>
      </c>
      <c r="G337" s="100">
        <v>882000</v>
      </c>
      <c r="H337" s="100">
        <v>12792600</v>
      </c>
      <c r="I337" s="100">
        <v>10128450</v>
      </c>
      <c r="J337" s="100">
        <v>0</v>
      </c>
      <c r="K337" s="100">
        <v>0</v>
      </c>
      <c r="L337" s="100">
        <v>0</v>
      </c>
      <c r="M337" s="100">
        <v>0</v>
      </c>
      <c r="N337" s="100">
        <v>0</v>
      </c>
      <c r="O337" s="100">
        <v>0</v>
      </c>
      <c r="P337" s="100">
        <v>240000</v>
      </c>
    </row>
    <row r="338" spans="1:16" ht="20.100000000000001" customHeight="1">
      <c r="A338" s="98"/>
      <c r="B338" s="98"/>
      <c r="C338" s="98"/>
      <c r="D338" s="98" t="s">
        <v>1621</v>
      </c>
      <c r="E338" s="99" t="s">
        <v>1622</v>
      </c>
      <c r="F338" s="100">
        <v>800000</v>
      </c>
      <c r="G338" s="100">
        <v>70000</v>
      </c>
      <c r="H338" s="100">
        <v>730000</v>
      </c>
      <c r="I338" s="100">
        <v>0</v>
      </c>
      <c r="J338" s="100">
        <v>0</v>
      </c>
      <c r="K338" s="100">
        <v>0</v>
      </c>
      <c r="L338" s="100">
        <v>0</v>
      </c>
      <c r="M338" s="100">
        <v>0</v>
      </c>
      <c r="N338" s="100">
        <v>0</v>
      </c>
      <c r="O338" s="100">
        <v>0</v>
      </c>
      <c r="P338" s="100">
        <v>0</v>
      </c>
    </row>
    <row r="339" spans="1:16" ht="20.100000000000001" customHeight="1">
      <c r="A339" s="98" t="s">
        <v>1549</v>
      </c>
      <c r="B339" s="98" t="s">
        <v>1564</v>
      </c>
      <c r="C339" s="98" t="s">
        <v>1550</v>
      </c>
      <c r="D339" s="98" t="s">
        <v>1623</v>
      </c>
      <c r="E339" s="99" t="s">
        <v>251</v>
      </c>
      <c r="F339" s="100">
        <v>800000</v>
      </c>
      <c r="G339" s="100">
        <v>70000</v>
      </c>
      <c r="H339" s="100">
        <v>730000</v>
      </c>
      <c r="I339" s="100">
        <v>0</v>
      </c>
      <c r="J339" s="100">
        <v>0</v>
      </c>
      <c r="K339" s="100">
        <v>0</v>
      </c>
      <c r="L339" s="100">
        <v>0</v>
      </c>
      <c r="M339" s="100">
        <v>0</v>
      </c>
      <c r="N339" s="100">
        <v>0</v>
      </c>
      <c r="O339" s="100">
        <v>0</v>
      </c>
      <c r="P339" s="100">
        <v>0</v>
      </c>
    </row>
    <row r="340" spans="1:16" ht="20.100000000000001" customHeight="1">
      <c r="A340" s="98"/>
      <c r="B340" s="98"/>
      <c r="C340" s="98"/>
      <c r="D340" s="98" t="s">
        <v>1624</v>
      </c>
      <c r="E340" s="99" t="s">
        <v>1625</v>
      </c>
      <c r="F340" s="100">
        <v>12011050</v>
      </c>
      <c r="G340" s="100">
        <v>812000</v>
      </c>
      <c r="H340" s="100">
        <v>1030600</v>
      </c>
      <c r="I340" s="100">
        <v>9928450</v>
      </c>
      <c r="J340" s="100">
        <v>0</v>
      </c>
      <c r="K340" s="100">
        <v>0</v>
      </c>
      <c r="L340" s="100">
        <v>0</v>
      </c>
      <c r="M340" s="100">
        <v>0</v>
      </c>
      <c r="N340" s="100">
        <v>0</v>
      </c>
      <c r="O340" s="100">
        <v>0</v>
      </c>
      <c r="P340" s="100">
        <v>240000</v>
      </c>
    </row>
    <row r="341" spans="1:16" ht="20.100000000000001" customHeight="1">
      <c r="A341" s="98" t="s">
        <v>1549</v>
      </c>
      <c r="B341" s="98" t="s">
        <v>1566</v>
      </c>
      <c r="C341" s="98" t="s">
        <v>1572</v>
      </c>
      <c r="D341" s="98" t="s">
        <v>1623</v>
      </c>
      <c r="E341" s="99" t="s">
        <v>381</v>
      </c>
      <c r="F341" s="100">
        <v>2451050</v>
      </c>
      <c r="G341" s="100">
        <v>812000</v>
      </c>
      <c r="H341" s="100">
        <v>1030600</v>
      </c>
      <c r="I341" s="100">
        <v>608450</v>
      </c>
      <c r="J341" s="100">
        <v>0</v>
      </c>
      <c r="K341" s="100">
        <v>0</v>
      </c>
      <c r="L341" s="100">
        <v>0</v>
      </c>
      <c r="M341" s="100">
        <v>0</v>
      </c>
      <c r="N341" s="100">
        <v>0</v>
      </c>
      <c r="O341" s="100">
        <v>0</v>
      </c>
      <c r="P341" s="100">
        <v>0</v>
      </c>
    </row>
    <row r="342" spans="1:16" ht="20.100000000000001" customHeight="1">
      <c r="A342" s="98" t="s">
        <v>1549</v>
      </c>
      <c r="B342" s="98" t="s">
        <v>1569</v>
      </c>
      <c r="C342" s="98" t="s">
        <v>1572</v>
      </c>
      <c r="D342" s="98" t="s">
        <v>1623</v>
      </c>
      <c r="E342" s="99" t="s">
        <v>2542</v>
      </c>
      <c r="F342" s="100">
        <v>240000</v>
      </c>
      <c r="G342" s="100">
        <v>0</v>
      </c>
      <c r="H342" s="100">
        <v>0</v>
      </c>
      <c r="I342" s="100">
        <v>0</v>
      </c>
      <c r="J342" s="100">
        <v>0</v>
      </c>
      <c r="K342" s="100">
        <v>0</v>
      </c>
      <c r="L342" s="100">
        <v>0</v>
      </c>
      <c r="M342" s="100">
        <v>0</v>
      </c>
      <c r="N342" s="100">
        <v>0</v>
      </c>
      <c r="O342" s="100">
        <v>0</v>
      </c>
      <c r="P342" s="100">
        <v>240000</v>
      </c>
    </row>
    <row r="343" spans="1:16" ht="20.100000000000001" customHeight="1">
      <c r="A343" s="98" t="s">
        <v>1604</v>
      </c>
      <c r="B343" s="98" t="s">
        <v>1558</v>
      </c>
      <c r="C343" s="98" t="s">
        <v>1572</v>
      </c>
      <c r="D343" s="98" t="s">
        <v>1623</v>
      </c>
      <c r="E343" s="99" t="s">
        <v>1162</v>
      </c>
      <c r="F343" s="100">
        <v>9320000</v>
      </c>
      <c r="G343" s="100">
        <v>0</v>
      </c>
      <c r="H343" s="100">
        <v>0</v>
      </c>
      <c r="I343" s="100">
        <v>9320000</v>
      </c>
      <c r="J343" s="100">
        <v>0</v>
      </c>
      <c r="K343" s="100">
        <v>0</v>
      </c>
      <c r="L343" s="100">
        <v>0</v>
      </c>
      <c r="M343" s="100">
        <v>0</v>
      </c>
      <c r="N343" s="100">
        <v>0</v>
      </c>
      <c r="O343" s="100">
        <v>0</v>
      </c>
      <c r="P343" s="100">
        <v>0</v>
      </c>
    </row>
    <row r="344" spans="1:16" ht="20.100000000000001" customHeight="1">
      <c r="A344" s="98"/>
      <c r="B344" s="98"/>
      <c r="C344" s="98"/>
      <c r="D344" s="98" t="s">
        <v>1626</v>
      </c>
      <c r="E344" s="99" t="s">
        <v>1627</v>
      </c>
      <c r="F344" s="100">
        <v>600000</v>
      </c>
      <c r="G344" s="100">
        <v>0</v>
      </c>
      <c r="H344" s="100">
        <v>600000</v>
      </c>
      <c r="I344" s="100">
        <v>0</v>
      </c>
      <c r="J344" s="100">
        <v>0</v>
      </c>
      <c r="K344" s="100">
        <v>0</v>
      </c>
      <c r="L344" s="100">
        <v>0</v>
      </c>
      <c r="M344" s="100">
        <v>0</v>
      </c>
      <c r="N344" s="100">
        <v>0</v>
      </c>
      <c r="O344" s="100">
        <v>0</v>
      </c>
      <c r="P344" s="100">
        <v>0</v>
      </c>
    </row>
    <row r="345" spans="1:16" ht="20.100000000000001" customHeight="1">
      <c r="A345" s="98" t="s">
        <v>1549</v>
      </c>
      <c r="B345" s="98" t="s">
        <v>1567</v>
      </c>
      <c r="C345" s="98" t="s">
        <v>1550</v>
      </c>
      <c r="D345" s="98" t="s">
        <v>1623</v>
      </c>
      <c r="E345" s="99" t="s">
        <v>251</v>
      </c>
      <c r="F345" s="100">
        <v>600000</v>
      </c>
      <c r="G345" s="100">
        <v>0</v>
      </c>
      <c r="H345" s="100">
        <v>600000</v>
      </c>
      <c r="I345" s="100">
        <v>0</v>
      </c>
      <c r="J345" s="100">
        <v>0</v>
      </c>
      <c r="K345" s="100">
        <v>0</v>
      </c>
      <c r="L345" s="100">
        <v>0</v>
      </c>
      <c r="M345" s="100">
        <v>0</v>
      </c>
      <c r="N345" s="100">
        <v>0</v>
      </c>
      <c r="O345" s="100">
        <v>0</v>
      </c>
      <c r="P345" s="100">
        <v>0</v>
      </c>
    </row>
    <row r="346" spans="1:16" ht="20.100000000000001" customHeight="1">
      <c r="A346" s="98"/>
      <c r="B346" s="98"/>
      <c r="C346" s="98"/>
      <c r="D346" s="98" t="s">
        <v>1628</v>
      </c>
      <c r="E346" s="99" t="s">
        <v>1629</v>
      </c>
      <c r="F346" s="100">
        <v>600000</v>
      </c>
      <c r="G346" s="100">
        <v>0</v>
      </c>
      <c r="H346" s="100">
        <v>600000</v>
      </c>
      <c r="I346" s="100">
        <v>0</v>
      </c>
      <c r="J346" s="100">
        <v>0</v>
      </c>
      <c r="K346" s="100">
        <v>0</v>
      </c>
      <c r="L346" s="100">
        <v>0</v>
      </c>
      <c r="M346" s="100">
        <v>0</v>
      </c>
      <c r="N346" s="100">
        <v>0</v>
      </c>
      <c r="O346" s="100">
        <v>0</v>
      </c>
      <c r="P346" s="100">
        <v>0</v>
      </c>
    </row>
    <row r="347" spans="1:16" ht="20.100000000000001" customHeight="1">
      <c r="A347" s="98" t="s">
        <v>1549</v>
      </c>
      <c r="B347" s="98" t="s">
        <v>1568</v>
      </c>
      <c r="C347" s="98" t="s">
        <v>1550</v>
      </c>
      <c r="D347" s="98" t="s">
        <v>1623</v>
      </c>
      <c r="E347" s="99" t="s">
        <v>251</v>
      </c>
      <c r="F347" s="100">
        <v>10000</v>
      </c>
      <c r="G347" s="100">
        <v>0</v>
      </c>
      <c r="H347" s="100">
        <v>10000</v>
      </c>
      <c r="I347" s="100">
        <v>0</v>
      </c>
      <c r="J347" s="100">
        <v>0</v>
      </c>
      <c r="K347" s="100">
        <v>0</v>
      </c>
      <c r="L347" s="100">
        <v>0</v>
      </c>
      <c r="M347" s="100">
        <v>0</v>
      </c>
      <c r="N347" s="100">
        <v>0</v>
      </c>
      <c r="O347" s="100">
        <v>0</v>
      </c>
      <c r="P347" s="100">
        <v>0</v>
      </c>
    </row>
    <row r="348" spans="1:16" ht="20.100000000000001" customHeight="1">
      <c r="A348" s="98" t="s">
        <v>1549</v>
      </c>
      <c r="B348" s="98" t="s">
        <v>1568</v>
      </c>
      <c r="C348" s="98" t="s">
        <v>1572</v>
      </c>
      <c r="D348" s="98" t="s">
        <v>1623</v>
      </c>
      <c r="E348" s="99" t="s">
        <v>386</v>
      </c>
      <c r="F348" s="100">
        <v>590000</v>
      </c>
      <c r="G348" s="100">
        <v>0</v>
      </c>
      <c r="H348" s="100">
        <v>590000</v>
      </c>
      <c r="I348" s="100">
        <v>0</v>
      </c>
      <c r="J348" s="100">
        <v>0</v>
      </c>
      <c r="K348" s="100">
        <v>0</v>
      </c>
      <c r="L348" s="100">
        <v>0</v>
      </c>
      <c r="M348" s="100">
        <v>0</v>
      </c>
      <c r="N348" s="100">
        <v>0</v>
      </c>
      <c r="O348" s="100">
        <v>0</v>
      </c>
      <c r="P348" s="100">
        <v>0</v>
      </c>
    </row>
    <row r="349" spans="1:16" ht="20.100000000000001" customHeight="1">
      <c r="A349" s="98"/>
      <c r="B349" s="98"/>
      <c r="C349" s="98"/>
      <c r="D349" s="98" t="s">
        <v>1630</v>
      </c>
      <c r="E349" s="99" t="s">
        <v>1631</v>
      </c>
      <c r="F349" s="100">
        <v>10012000</v>
      </c>
      <c r="G349" s="100">
        <v>0</v>
      </c>
      <c r="H349" s="100">
        <v>9812000</v>
      </c>
      <c r="I349" s="100">
        <v>200000</v>
      </c>
      <c r="J349" s="100">
        <v>0</v>
      </c>
      <c r="K349" s="100">
        <v>0</v>
      </c>
      <c r="L349" s="100">
        <v>0</v>
      </c>
      <c r="M349" s="100">
        <v>0</v>
      </c>
      <c r="N349" s="100">
        <v>0</v>
      </c>
      <c r="O349" s="100">
        <v>0</v>
      </c>
      <c r="P349" s="100">
        <v>0</v>
      </c>
    </row>
    <row r="350" spans="1:16" ht="20.100000000000001" customHeight="1">
      <c r="A350" s="98" t="s">
        <v>1549</v>
      </c>
      <c r="B350" s="98" t="s">
        <v>1569</v>
      </c>
      <c r="C350" s="98" t="s">
        <v>1572</v>
      </c>
      <c r="D350" s="98" t="s">
        <v>1623</v>
      </c>
      <c r="E350" s="99" t="s">
        <v>2542</v>
      </c>
      <c r="F350" s="100">
        <v>10012000</v>
      </c>
      <c r="G350" s="100">
        <v>0</v>
      </c>
      <c r="H350" s="100">
        <v>9812000</v>
      </c>
      <c r="I350" s="100">
        <v>200000</v>
      </c>
      <c r="J350" s="100">
        <v>0</v>
      </c>
      <c r="K350" s="100">
        <v>0</v>
      </c>
      <c r="L350" s="100">
        <v>0</v>
      </c>
      <c r="M350" s="100">
        <v>0</v>
      </c>
      <c r="N350" s="100">
        <v>0</v>
      </c>
      <c r="O350" s="100">
        <v>0</v>
      </c>
      <c r="P350" s="100">
        <v>0</v>
      </c>
    </row>
    <row r="351" spans="1:16" ht="20.100000000000001" customHeight="1">
      <c r="A351" s="98"/>
      <c r="B351" s="98"/>
      <c r="C351" s="98"/>
      <c r="D351" s="98" t="s">
        <v>1632</v>
      </c>
      <c r="E351" s="99" t="s">
        <v>1633</v>
      </c>
      <c r="F351" s="100">
        <v>20000</v>
      </c>
      <c r="G351" s="100">
        <v>0</v>
      </c>
      <c r="H351" s="100">
        <v>20000</v>
      </c>
      <c r="I351" s="100">
        <v>0</v>
      </c>
      <c r="J351" s="100">
        <v>0</v>
      </c>
      <c r="K351" s="100">
        <v>0</v>
      </c>
      <c r="L351" s="100">
        <v>0</v>
      </c>
      <c r="M351" s="100">
        <v>0</v>
      </c>
      <c r="N351" s="100">
        <v>0</v>
      </c>
      <c r="O351" s="100">
        <v>0</v>
      </c>
      <c r="P351" s="100">
        <v>0</v>
      </c>
    </row>
    <row r="352" spans="1:16" ht="20.100000000000001" customHeight="1">
      <c r="A352" s="98" t="s">
        <v>1549</v>
      </c>
      <c r="B352" s="98" t="s">
        <v>1569</v>
      </c>
      <c r="C352" s="98" t="s">
        <v>1550</v>
      </c>
      <c r="D352" s="98" t="s">
        <v>1623</v>
      </c>
      <c r="E352" s="99" t="s">
        <v>251</v>
      </c>
      <c r="F352" s="100">
        <v>20000</v>
      </c>
      <c r="G352" s="100">
        <v>0</v>
      </c>
      <c r="H352" s="100">
        <v>20000</v>
      </c>
      <c r="I352" s="100">
        <v>0</v>
      </c>
      <c r="J352" s="100">
        <v>0</v>
      </c>
      <c r="K352" s="100">
        <v>0</v>
      </c>
      <c r="L352" s="100">
        <v>0</v>
      </c>
      <c r="M352" s="100">
        <v>0</v>
      </c>
      <c r="N352" s="100">
        <v>0</v>
      </c>
      <c r="O352" s="100">
        <v>0</v>
      </c>
      <c r="P352" s="100">
        <v>0</v>
      </c>
    </row>
    <row r="353" spans="1:16" ht="20.100000000000001" customHeight="1">
      <c r="A353" s="98"/>
      <c r="B353" s="98"/>
      <c r="C353" s="98"/>
      <c r="D353" s="98" t="s">
        <v>1634</v>
      </c>
      <c r="E353" s="99" t="s">
        <v>1635</v>
      </c>
      <c r="F353" s="100">
        <v>5750000</v>
      </c>
      <c r="G353" s="100">
        <v>0</v>
      </c>
      <c r="H353" s="100">
        <v>5685000</v>
      </c>
      <c r="I353" s="100">
        <v>0</v>
      </c>
      <c r="J353" s="100">
        <v>0</v>
      </c>
      <c r="K353" s="100">
        <v>0</v>
      </c>
      <c r="L353" s="100">
        <v>65000</v>
      </c>
      <c r="M353" s="100">
        <v>0</v>
      </c>
      <c r="N353" s="100">
        <v>0</v>
      </c>
      <c r="O353" s="100">
        <v>0</v>
      </c>
      <c r="P353" s="100">
        <v>0</v>
      </c>
    </row>
    <row r="354" spans="1:16" ht="20.100000000000001" customHeight="1">
      <c r="A354" s="98"/>
      <c r="B354" s="98"/>
      <c r="C354" s="98"/>
      <c r="D354" s="98" t="s">
        <v>1636</v>
      </c>
      <c r="E354" s="99" t="s">
        <v>1637</v>
      </c>
      <c r="F354" s="100">
        <v>800000</v>
      </c>
      <c r="G354" s="100">
        <v>0</v>
      </c>
      <c r="H354" s="100">
        <v>785000</v>
      </c>
      <c r="I354" s="100">
        <v>0</v>
      </c>
      <c r="J354" s="100">
        <v>0</v>
      </c>
      <c r="K354" s="100">
        <v>0</v>
      </c>
      <c r="L354" s="100">
        <v>15000</v>
      </c>
      <c r="M354" s="100">
        <v>0</v>
      </c>
      <c r="N354" s="100">
        <v>0</v>
      </c>
      <c r="O354" s="100">
        <v>0</v>
      </c>
      <c r="P354" s="100">
        <v>0</v>
      </c>
    </row>
    <row r="355" spans="1:16" ht="20.100000000000001" customHeight="1">
      <c r="A355" s="98" t="s">
        <v>1549</v>
      </c>
      <c r="B355" s="98" t="s">
        <v>1552</v>
      </c>
      <c r="C355" s="98" t="s">
        <v>1550</v>
      </c>
      <c r="D355" s="98" t="s">
        <v>1623</v>
      </c>
      <c r="E355" s="99" t="s">
        <v>251</v>
      </c>
      <c r="F355" s="100">
        <v>72400</v>
      </c>
      <c r="G355" s="100">
        <v>0</v>
      </c>
      <c r="H355" s="100">
        <v>72400</v>
      </c>
      <c r="I355" s="100">
        <v>0</v>
      </c>
      <c r="J355" s="100">
        <v>0</v>
      </c>
      <c r="K355" s="100">
        <v>0</v>
      </c>
      <c r="L355" s="100">
        <v>0</v>
      </c>
      <c r="M355" s="100">
        <v>0</v>
      </c>
      <c r="N355" s="100">
        <v>0</v>
      </c>
      <c r="O355" s="100">
        <v>0</v>
      </c>
      <c r="P355" s="100">
        <v>0</v>
      </c>
    </row>
    <row r="356" spans="1:16" ht="20.100000000000001" customHeight="1">
      <c r="A356" s="98" t="s">
        <v>1549</v>
      </c>
      <c r="B356" s="98" t="s">
        <v>1552</v>
      </c>
      <c r="C356" s="98" t="s">
        <v>1551</v>
      </c>
      <c r="D356" s="98" t="s">
        <v>1623</v>
      </c>
      <c r="E356" s="99" t="s">
        <v>252</v>
      </c>
      <c r="F356" s="100">
        <v>727600</v>
      </c>
      <c r="G356" s="100">
        <v>0</v>
      </c>
      <c r="H356" s="100">
        <v>712600</v>
      </c>
      <c r="I356" s="100">
        <v>0</v>
      </c>
      <c r="J356" s="100">
        <v>0</v>
      </c>
      <c r="K356" s="100">
        <v>0</v>
      </c>
      <c r="L356" s="100">
        <v>15000</v>
      </c>
      <c r="M356" s="100">
        <v>0</v>
      </c>
      <c r="N356" s="100">
        <v>0</v>
      </c>
      <c r="O356" s="100">
        <v>0</v>
      </c>
      <c r="P356" s="100">
        <v>0</v>
      </c>
    </row>
    <row r="357" spans="1:16" ht="20.100000000000001" customHeight="1">
      <c r="A357" s="98"/>
      <c r="B357" s="98"/>
      <c r="C357" s="98"/>
      <c r="D357" s="98" t="s">
        <v>1638</v>
      </c>
      <c r="E357" s="99" t="s">
        <v>1639</v>
      </c>
      <c r="F357" s="100">
        <v>1000000</v>
      </c>
      <c r="G357" s="100">
        <v>0</v>
      </c>
      <c r="H357" s="100">
        <v>1000000</v>
      </c>
      <c r="I357" s="100">
        <v>0</v>
      </c>
      <c r="J357" s="100">
        <v>0</v>
      </c>
      <c r="K357" s="100">
        <v>0</v>
      </c>
      <c r="L357" s="100">
        <v>0</v>
      </c>
      <c r="M357" s="100">
        <v>0</v>
      </c>
      <c r="N357" s="100">
        <v>0</v>
      </c>
      <c r="O357" s="100">
        <v>0</v>
      </c>
      <c r="P357" s="100">
        <v>0</v>
      </c>
    </row>
    <row r="358" spans="1:16" ht="20.100000000000001" customHeight="1">
      <c r="A358" s="98" t="s">
        <v>1549</v>
      </c>
      <c r="B358" s="98" t="s">
        <v>1552</v>
      </c>
      <c r="C358" s="98" t="s">
        <v>1558</v>
      </c>
      <c r="D358" s="98" t="s">
        <v>1623</v>
      </c>
      <c r="E358" s="99" t="s">
        <v>269</v>
      </c>
      <c r="F358" s="100">
        <v>30000</v>
      </c>
      <c r="G358" s="100">
        <v>0</v>
      </c>
      <c r="H358" s="100">
        <v>30000</v>
      </c>
      <c r="I358" s="100">
        <v>0</v>
      </c>
      <c r="J358" s="100">
        <v>0</v>
      </c>
      <c r="K358" s="100">
        <v>0</v>
      </c>
      <c r="L358" s="100">
        <v>0</v>
      </c>
      <c r="M358" s="100">
        <v>0</v>
      </c>
      <c r="N358" s="100">
        <v>0</v>
      </c>
      <c r="O358" s="100">
        <v>0</v>
      </c>
      <c r="P358" s="100">
        <v>0</v>
      </c>
    </row>
    <row r="359" spans="1:16" ht="20.100000000000001" customHeight="1">
      <c r="A359" s="98" t="s">
        <v>1549</v>
      </c>
      <c r="B359" s="98" t="s">
        <v>1552</v>
      </c>
      <c r="C359" s="98" t="s">
        <v>1554</v>
      </c>
      <c r="D359" s="98" t="s">
        <v>1623</v>
      </c>
      <c r="E359" s="99" t="s">
        <v>270</v>
      </c>
      <c r="F359" s="100">
        <v>970000</v>
      </c>
      <c r="G359" s="100">
        <v>0</v>
      </c>
      <c r="H359" s="100">
        <v>970000</v>
      </c>
      <c r="I359" s="100">
        <v>0</v>
      </c>
      <c r="J359" s="100">
        <v>0</v>
      </c>
      <c r="K359" s="100">
        <v>0</v>
      </c>
      <c r="L359" s="100">
        <v>0</v>
      </c>
      <c r="M359" s="100">
        <v>0</v>
      </c>
      <c r="N359" s="100">
        <v>0</v>
      </c>
      <c r="O359" s="100">
        <v>0</v>
      </c>
      <c r="P359" s="100">
        <v>0</v>
      </c>
    </row>
    <row r="360" spans="1:16" ht="20.100000000000001" customHeight="1">
      <c r="A360" s="98"/>
      <c r="B360" s="98"/>
      <c r="C360" s="98"/>
      <c r="D360" s="98" t="s">
        <v>1640</v>
      </c>
      <c r="E360" s="99" t="s">
        <v>1641</v>
      </c>
      <c r="F360" s="100">
        <v>3950000</v>
      </c>
      <c r="G360" s="100">
        <v>0</v>
      </c>
      <c r="H360" s="100">
        <v>3900000</v>
      </c>
      <c r="I360" s="100">
        <v>0</v>
      </c>
      <c r="J360" s="100">
        <v>0</v>
      </c>
      <c r="K360" s="100">
        <v>0</v>
      </c>
      <c r="L360" s="100">
        <v>50000</v>
      </c>
      <c r="M360" s="100">
        <v>0</v>
      </c>
      <c r="N360" s="100">
        <v>0</v>
      </c>
      <c r="O360" s="100">
        <v>0</v>
      </c>
      <c r="P360" s="100">
        <v>0</v>
      </c>
    </row>
    <row r="361" spans="1:16" ht="20.100000000000001" customHeight="1">
      <c r="A361" s="98" t="s">
        <v>1549</v>
      </c>
      <c r="B361" s="98" t="s">
        <v>1550</v>
      </c>
      <c r="C361" s="98" t="s">
        <v>1552</v>
      </c>
      <c r="D361" s="98" t="s">
        <v>1623</v>
      </c>
      <c r="E361" s="99" t="s">
        <v>253</v>
      </c>
      <c r="F361" s="100">
        <v>3000000</v>
      </c>
      <c r="G361" s="100">
        <v>0</v>
      </c>
      <c r="H361" s="100">
        <v>2950000</v>
      </c>
      <c r="I361" s="100">
        <v>0</v>
      </c>
      <c r="J361" s="100">
        <v>0</v>
      </c>
      <c r="K361" s="100">
        <v>0</v>
      </c>
      <c r="L361" s="100">
        <v>50000</v>
      </c>
      <c r="M361" s="100">
        <v>0</v>
      </c>
      <c r="N361" s="100">
        <v>0</v>
      </c>
      <c r="O361" s="100">
        <v>0</v>
      </c>
      <c r="P361" s="100">
        <v>0</v>
      </c>
    </row>
    <row r="362" spans="1:16" ht="20.100000000000001" customHeight="1">
      <c r="A362" s="98" t="s">
        <v>1549</v>
      </c>
      <c r="B362" s="98" t="s">
        <v>1552</v>
      </c>
      <c r="C362" s="98" t="s">
        <v>1552</v>
      </c>
      <c r="D362" s="98" t="s">
        <v>1623</v>
      </c>
      <c r="E362" s="99" t="s">
        <v>253</v>
      </c>
      <c r="F362" s="100">
        <v>950000</v>
      </c>
      <c r="G362" s="100">
        <v>0</v>
      </c>
      <c r="H362" s="100">
        <v>950000</v>
      </c>
      <c r="I362" s="100">
        <v>0</v>
      </c>
      <c r="J362" s="100">
        <v>0</v>
      </c>
      <c r="K362" s="100">
        <v>0</v>
      </c>
      <c r="L362" s="100">
        <v>0</v>
      </c>
      <c r="M362" s="100">
        <v>0</v>
      </c>
      <c r="N362" s="100">
        <v>0</v>
      </c>
      <c r="O362" s="100">
        <v>0</v>
      </c>
      <c r="P362" s="100">
        <v>0</v>
      </c>
    </row>
    <row r="363" spans="1:16" ht="20.100000000000001" customHeight="1">
      <c r="A363" s="98"/>
      <c r="B363" s="98"/>
      <c r="C363" s="98"/>
      <c r="D363" s="98" t="s">
        <v>1642</v>
      </c>
      <c r="E363" s="99" t="s">
        <v>1643</v>
      </c>
      <c r="F363" s="100">
        <v>600000</v>
      </c>
      <c r="G363" s="100">
        <v>0</v>
      </c>
      <c r="H363" s="100">
        <v>390800</v>
      </c>
      <c r="I363" s="100">
        <v>0</v>
      </c>
      <c r="J363" s="100">
        <v>0</v>
      </c>
      <c r="K363" s="100">
        <v>0</v>
      </c>
      <c r="L363" s="100">
        <v>209200</v>
      </c>
      <c r="M363" s="100">
        <v>0</v>
      </c>
      <c r="N363" s="100">
        <v>0</v>
      </c>
      <c r="O363" s="100">
        <v>0</v>
      </c>
      <c r="P363" s="100">
        <v>0</v>
      </c>
    </row>
    <row r="364" spans="1:16" ht="20.100000000000001" customHeight="1">
      <c r="A364" s="98"/>
      <c r="B364" s="98"/>
      <c r="C364" s="98"/>
      <c r="D364" s="98" t="s">
        <v>1644</v>
      </c>
      <c r="E364" s="99" t="s">
        <v>1645</v>
      </c>
      <c r="F364" s="100">
        <v>600000</v>
      </c>
      <c r="G364" s="100">
        <v>0</v>
      </c>
      <c r="H364" s="100">
        <v>390800</v>
      </c>
      <c r="I364" s="100">
        <v>0</v>
      </c>
      <c r="J364" s="100">
        <v>0</v>
      </c>
      <c r="K364" s="100">
        <v>0</v>
      </c>
      <c r="L364" s="100">
        <v>209200</v>
      </c>
      <c r="M364" s="100">
        <v>0</v>
      </c>
      <c r="N364" s="100">
        <v>0</v>
      </c>
      <c r="O364" s="100">
        <v>0</v>
      </c>
      <c r="P364" s="100">
        <v>0</v>
      </c>
    </row>
    <row r="365" spans="1:16" ht="20.100000000000001" customHeight="1">
      <c r="A365" s="98" t="s">
        <v>1549</v>
      </c>
      <c r="B365" s="98" t="s">
        <v>1550</v>
      </c>
      <c r="C365" s="98" t="s">
        <v>1557</v>
      </c>
      <c r="D365" s="98" t="s">
        <v>1623</v>
      </c>
      <c r="E365" s="99" t="s">
        <v>254</v>
      </c>
      <c r="F365" s="100">
        <v>72000</v>
      </c>
      <c r="G365" s="100">
        <v>0</v>
      </c>
      <c r="H365" s="100">
        <v>72000</v>
      </c>
      <c r="I365" s="100">
        <v>0</v>
      </c>
      <c r="J365" s="100">
        <v>0</v>
      </c>
      <c r="K365" s="100">
        <v>0</v>
      </c>
      <c r="L365" s="100">
        <v>0</v>
      </c>
      <c r="M365" s="100">
        <v>0</v>
      </c>
      <c r="N365" s="100">
        <v>0</v>
      </c>
      <c r="O365" s="100">
        <v>0</v>
      </c>
      <c r="P365" s="100">
        <v>0</v>
      </c>
    </row>
    <row r="366" spans="1:16" ht="20.100000000000001" customHeight="1">
      <c r="A366" s="98" t="s">
        <v>1549</v>
      </c>
      <c r="B366" s="98" t="s">
        <v>1550</v>
      </c>
      <c r="C366" s="98" t="s">
        <v>1558</v>
      </c>
      <c r="D366" s="98" t="s">
        <v>1623</v>
      </c>
      <c r="E366" s="99" t="s">
        <v>255</v>
      </c>
      <c r="F366" s="100">
        <v>22400</v>
      </c>
      <c r="G366" s="100">
        <v>0</v>
      </c>
      <c r="H366" s="100">
        <v>22400</v>
      </c>
      <c r="I366" s="100">
        <v>0</v>
      </c>
      <c r="J366" s="100">
        <v>0</v>
      </c>
      <c r="K366" s="100">
        <v>0</v>
      </c>
      <c r="L366" s="100">
        <v>0</v>
      </c>
      <c r="M366" s="100">
        <v>0</v>
      </c>
      <c r="N366" s="100">
        <v>0</v>
      </c>
      <c r="O366" s="100">
        <v>0</v>
      </c>
      <c r="P366" s="100">
        <v>0</v>
      </c>
    </row>
    <row r="367" spans="1:16" ht="20.100000000000001" customHeight="1">
      <c r="A367" s="98" t="s">
        <v>1549</v>
      </c>
      <c r="B367" s="98" t="s">
        <v>1550</v>
      </c>
      <c r="C367" s="98" t="s">
        <v>1554</v>
      </c>
      <c r="D367" s="98" t="s">
        <v>1623</v>
      </c>
      <c r="E367" s="99" t="s">
        <v>256</v>
      </c>
      <c r="F367" s="100">
        <v>200400</v>
      </c>
      <c r="G367" s="100">
        <v>0</v>
      </c>
      <c r="H367" s="100">
        <v>200400</v>
      </c>
      <c r="I367" s="100">
        <v>0</v>
      </c>
      <c r="J367" s="100">
        <v>0</v>
      </c>
      <c r="K367" s="100">
        <v>0</v>
      </c>
      <c r="L367" s="100">
        <v>0</v>
      </c>
      <c r="M367" s="100">
        <v>0</v>
      </c>
      <c r="N367" s="100">
        <v>0</v>
      </c>
      <c r="O367" s="100">
        <v>0</v>
      </c>
      <c r="P367" s="100">
        <v>0</v>
      </c>
    </row>
    <row r="368" spans="1:16" ht="20.100000000000001" customHeight="1">
      <c r="A368" s="98" t="s">
        <v>1549</v>
      </c>
      <c r="B368" s="98" t="s">
        <v>1550</v>
      </c>
      <c r="C368" s="98" t="s">
        <v>1555</v>
      </c>
      <c r="D368" s="98" t="s">
        <v>1623</v>
      </c>
      <c r="E368" s="99" t="s">
        <v>258</v>
      </c>
      <c r="F368" s="100">
        <v>91000</v>
      </c>
      <c r="G368" s="100">
        <v>0</v>
      </c>
      <c r="H368" s="100">
        <v>91000</v>
      </c>
      <c r="I368" s="100">
        <v>0</v>
      </c>
      <c r="J368" s="100">
        <v>0</v>
      </c>
      <c r="K368" s="100">
        <v>0</v>
      </c>
      <c r="L368" s="100">
        <v>0</v>
      </c>
      <c r="M368" s="100">
        <v>0</v>
      </c>
      <c r="N368" s="100">
        <v>0</v>
      </c>
      <c r="O368" s="100">
        <v>0</v>
      </c>
      <c r="P368" s="100">
        <v>0</v>
      </c>
    </row>
    <row r="369" spans="1:16" ht="20.100000000000001" customHeight="1">
      <c r="A369" s="98" t="s">
        <v>1549</v>
      </c>
      <c r="B369" s="98" t="s">
        <v>1550</v>
      </c>
      <c r="C369" s="98" t="s">
        <v>1585</v>
      </c>
      <c r="D369" s="98" t="s">
        <v>1623</v>
      </c>
      <c r="E369" s="99" t="s">
        <v>259</v>
      </c>
      <c r="F369" s="100">
        <v>5000</v>
      </c>
      <c r="G369" s="100">
        <v>0</v>
      </c>
      <c r="H369" s="100">
        <v>5000</v>
      </c>
      <c r="I369" s="100">
        <v>0</v>
      </c>
      <c r="J369" s="100">
        <v>0</v>
      </c>
      <c r="K369" s="100">
        <v>0</v>
      </c>
      <c r="L369" s="100">
        <v>0</v>
      </c>
      <c r="M369" s="100">
        <v>0</v>
      </c>
      <c r="N369" s="100">
        <v>0</v>
      </c>
      <c r="O369" s="100">
        <v>0</v>
      </c>
      <c r="P369" s="100">
        <v>0</v>
      </c>
    </row>
    <row r="370" spans="1:16" ht="20.100000000000001" customHeight="1">
      <c r="A370" s="98" t="s">
        <v>1549</v>
      </c>
      <c r="B370" s="98" t="s">
        <v>1550</v>
      </c>
      <c r="C370" s="98" t="s">
        <v>1572</v>
      </c>
      <c r="D370" s="98" t="s">
        <v>1623</v>
      </c>
      <c r="E370" s="99" t="s">
        <v>261</v>
      </c>
      <c r="F370" s="100">
        <v>209200</v>
      </c>
      <c r="G370" s="100">
        <v>0</v>
      </c>
      <c r="H370" s="100">
        <v>0</v>
      </c>
      <c r="I370" s="100">
        <v>0</v>
      </c>
      <c r="J370" s="100">
        <v>0</v>
      </c>
      <c r="K370" s="100">
        <v>0</v>
      </c>
      <c r="L370" s="100">
        <v>209200</v>
      </c>
      <c r="M370" s="100">
        <v>0</v>
      </c>
      <c r="N370" s="100">
        <v>0</v>
      </c>
      <c r="O370" s="100">
        <v>0</v>
      </c>
      <c r="P370" s="100">
        <v>0</v>
      </c>
    </row>
    <row r="371" spans="1:16" ht="20.100000000000001" customHeight="1">
      <c r="A371" s="98"/>
      <c r="B371" s="98"/>
      <c r="C371" s="98"/>
      <c r="D371" s="98" t="s">
        <v>1646</v>
      </c>
      <c r="E371" s="99" t="s">
        <v>1647</v>
      </c>
      <c r="F371" s="100">
        <v>600000</v>
      </c>
      <c r="G371" s="100">
        <v>0</v>
      </c>
      <c r="H371" s="100">
        <v>577600</v>
      </c>
      <c r="I371" s="100">
        <v>0</v>
      </c>
      <c r="J371" s="100">
        <v>0</v>
      </c>
      <c r="K371" s="100">
        <v>0</v>
      </c>
      <c r="L371" s="100">
        <v>22400</v>
      </c>
      <c r="M371" s="100">
        <v>0</v>
      </c>
      <c r="N371" s="100">
        <v>0</v>
      </c>
      <c r="O371" s="100">
        <v>0</v>
      </c>
      <c r="P371" s="100">
        <v>0</v>
      </c>
    </row>
    <row r="372" spans="1:16" ht="20.100000000000001" customHeight="1">
      <c r="A372" s="98"/>
      <c r="B372" s="98"/>
      <c r="C372" s="98"/>
      <c r="D372" s="98" t="s">
        <v>1648</v>
      </c>
      <c r="E372" s="99" t="s">
        <v>1649</v>
      </c>
      <c r="F372" s="100">
        <v>600000</v>
      </c>
      <c r="G372" s="100">
        <v>0</v>
      </c>
      <c r="H372" s="100">
        <v>577600</v>
      </c>
      <c r="I372" s="100">
        <v>0</v>
      </c>
      <c r="J372" s="100">
        <v>0</v>
      </c>
      <c r="K372" s="100">
        <v>0</v>
      </c>
      <c r="L372" s="100">
        <v>22400</v>
      </c>
      <c r="M372" s="100">
        <v>0</v>
      </c>
      <c r="N372" s="100">
        <v>0</v>
      </c>
      <c r="O372" s="100">
        <v>0</v>
      </c>
      <c r="P372" s="100">
        <v>0</v>
      </c>
    </row>
    <row r="373" spans="1:16" ht="20.100000000000001" customHeight="1">
      <c r="A373" s="98" t="s">
        <v>1549</v>
      </c>
      <c r="B373" s="98" t="s">
        <v>1551</v>
      </c>
      <c r="C373" s="98" t="s">
        <v>1550</v>
      </c>
      <c r="D373" s="98" t="s">
        <v>1623</v>
      </c>
      <c r="E373" s="99" t="s">
        <v>251</v>
      </c>
      <c r="F373" s="100">
        <v>76000</v>
      </c>
      <c r="G373" s="100">
        <v>0</v>
      </c>
      <c r="H373" s="100">
        <v>53600</v>
      </c>
      <c r="I373" s="100">
        <v>0</v>
      </c>
      <c r="J373" s="100">
        <v>0</v>
      </c>
      <c r="K373" s="100">
        <v>0</v>
      </c>
      <c r="L373" s="100">
        <v>22400</v>
      </c>
      <c r="M373" s="100">
        <v>0</v>
      </c>
      <c r="N373" s="100">
        <v>0</v>
      </c>
      <c r="O373" s="100">
        <v>0</v>
      </c>
      <c r="P373" s="100">
        <v>0</v>
      </c>
    </row>
    <row r="374" spans="1:16" ht="20.100000000000001" customHeight="1">
      <c r="A374" s="98" t="s">
        <v>1549</v>
      </c>
      <c r="B374" s="98" t="s">
        <v>1551</v>
      </c>
      <c r="C374" s="98" t="s">
        <v>1551</v>
      </c>
      <c r="D374" s="98" t="s">
        <v>1623</v>
      </c>
      <c r="E374" s="99" t="s">
        <v>252</v>
      </c>
      <c r="F374" s="100">
        <v>10000</v>
      </c>
      <c r="G374" s="100">
        <v>0</v>
      </c>
      <c r="H374" s="100">
        <v>10000</v>
      </c>
      <c r="I374" s="100">
        <v>0</v>
      </c>
      <c r="J374" s="100">
        <v>0</v>
      </c>
      <c r="K374" s="100">
        <v>0</v>
      </c>
      <c r="L374" s="100">
        <v>0</v>
      </c>
      <c r="M374" s="100">
        <v>0</v>
      </c>
      <c r="N374" s="100">
        <v>0</v>
      </c>
      <c r="O374" s="100">
        <v>0</v>
      </c>
      <c r="P374" s="100">
        <v>0</v>
      </c>
    </row>
    <row r="375" spans="1:16" ht="20.100000000000001" customHeight="1">
      <c r="A375" s="98" t="s">
        <v>1549</v>
      </c>
      <c r="B375" s="98" t="s">
        <v>1551</v>
      </c>
      <c r="C375" s="98" t="s">
        <v>1557</v>
      </c>
      <c r="D375" s="98" t="s">
        <v>1623</v>
      </c>
      <c r="E375" s="99" t="s">
        <v>263</v>
      </c>
      <c r="F375" s="100">
        <v>40000</v>
      </c>
      <c r="G375" s="100">
        <v>0</v>
      </c>
      <c r="H375" s="100">
        <v>40000</v>
      </c>
      <c r="I375" s="100">
        <v>0</v>
      </c>
      <c r="J375" s="100">
        <v>0</v>
      </c>
      <c r="K375" s="100">
        <v>0</v>
      </c>
      <c r="L375" s="100">
        <v>0</v>
      </c>
      <c r="M375" s="100">
        <v>0</v>
      </c>
      <c r="N375" s="100">
        <v>0</v>
      </c>
      <c r="O375" s="100">
        <v>0</v>
      </c>
      <c r="P375" s="100">
        <v>0</v>
      </c>
    </row>
    <row r="376" spans="1:16" ht="20.100000000000001" customHeight="1">
      <c r="A376" s="98" t="s">
        <v>1549</v>
      </c>
      <c r="B376" s="98" t="s">
        <v>1551</v>
      </c>
      <c r="C376" s="98" t="s">
        <v>1554</v>
      </c>
      <c r="D376" s="98" t="s">
        <v>1623</v>
      </c>
      <c r="E376" s="99" t="s">
        <v>265</v>
      </c>
      <c r="F376" s="100">
        <v>464000</v>
      </c>
      <c r="G376" s="100">
        <v>0</v>
      </c>
      <c r="H376" s="100">
        <v>464000</v>
      </c>
      <c r="I376" s="100">
        <v>0</v>
      </c>
      <c r="J376" s="100">
        <v>0</v>
      </c>
      <c r="K376" s="100">
        <v>0</v>
      </c>
      <c r="L376" s="100">
        <v>0</v>
      </c>
      <c r="M376" s="100">
        <v>0</v>
      </c>
      <c r="N376" s="100">
        <v>0</v>
      </c>
      <c r="O376" s="100">
        <v>0</v>
      </c>
      <c r="P376" s="100">
        <v>0</v>
      </c>
    </row>
    <row r="377" spans="1:16" ht="20.100000000000001" customHeight="1">
      <c r="A377" s="98" t="s">
        <v>1549</v>
      </c>
      <c r="B377" s="98" t="s">
        <v>1551</v>
      </c>
      <c r="C377" s="98" t="s">
        <v>1572</v>
      </c>
      <c r="D377" s="98" t="s">
        <v>1623</v>
      </c>
      <c r="E377" s="99" t="s">
        <v>266</v>
      </c>
      <c r="F377" s="100">
        <v>10000</v>
      </c>
      <c r="G377" s="100">
        <v>0</v>
      </c>
      <c r="H377" s="100">
        <v>10000</v>
      </c>
      <c r="I377" s="100">
        <v>0</v>
      </c>
      <c r="J377" s="100">
        <v>0</v>
      </c>
      <c r="K377" s="100">
        <v>0</v>
      </c>
      <c r="L377" s="100">
        <v>0</v>
      </c>
      <c r="M377" s="100">
        <v>0</v>
      </c>
      <c r="N377" s="100">
        <v>0</v>
      </c>
      <c r="O377" s="100">
        <v>0</v>
      </c>
      <c r="P377" s="100">
        <v>0</v>
      </c>
    </row>
    <row r="378" spans="1:16" ht="20.100000000000001" customHeight="1">
      <c r="A378" s="98"/>
      <c r="B378" s="98"/>
      <c r="C378" s="98"/>
      <c r="D378" s="98" t="s">
        <v>1650</v>
      </c>
      <c r="E378" s="99" t="s">
        <v>1651</v>
      </c>
      <c r="F378" s="100">
        <v>70000</v>
      </c>
      <c r="G378" s="100">
        <v>0</v>
      </c>
      <c r="H378" s="100">
        <v>40000</v>
      </c>
      <c r="I378" s="100">
        <v>0</v>
      </c>
      <c r="J378" s="100">
        <v>0</v>
      </c>
      <c r="K378" s="100">
        <v>0</v>
      </c>
      <c r="L378" s="100">
        <v>30000</v>
      </c>
      <c r="M378" s="100">
        <v>0</v>
      </c>
      <c r="N378" s="100">
        <v>0</v>
      </c>
      <c r="O378" s="100">
        <v>0</v>
      </c>
      <c r="P378" s="100">
        <v>0</v>
      </c>
    </row>
    <row r="379" spans="1:16" ht="20.100000000000001" customHeight="1">
      <c r="A379" s="98"/>
      <c r="B379" s="98"/>
      <c r="C379" s="98"/>
      <c r="D379" s="98" t="s">
        <v>1652</v>
      </c>
      <c r="E379" s="99" t="s">
        <v>1653</v>
      </c>
      <c r="F379" s="100">
        <v>70000</v>
      </c>
      <c r="G379" s="100">
        <v>0</v>
      </c>
      <c r="H379" s="100">
        <v>40000</v>
      </c>
      <c r="I379" s="100">
        <v>0</v>
      </c>
      <c r="J379" s="100">
        <v>0</v>
      </c>
      <c r="K379" s="100">
        <v>0</v>
      </c>
      <c r="L379" s="100">
        <v>30000</v>
      </c>
      <c r="M379" s="100">
        <v>0</v>
      </c>
      <c r="N379" s="100">
        <v>0</v>
      </c>
      <c r="O379" s="100">
        <v>0</v>
      </c>
      <c r="P379" s="100">
        <v>0</v>
      </c>
    </row>
    <row r="380" spans="1:16" ht="20.100000000000001" customHeight="1">
      <c r="A380" s="98" t="s">
        <v>1549</v>
      </c>
      <c r="B380" s="98" t="s">
        <v>1552</v>
      </c>
      <c r="C380" s="98" t="s">
        <v>1551</v>
      </c>
      <c r="D380" s="98" t="s">
        <v>1623</v>
      </c>
      <c r="E380" s="99" t="s">
        <v>252</v>
      </c>
      <c r="F380" s="100">
        <v>70000</v>
      </c>
      <c r="G380" s="100">
        <v>0</v>
      </c>
      <c r="H380" s="100">
        <v>40000</v>
      </c>
      <c r="I380" s="100">
        <v>0</v>
      </c>
      <c r="J380" s="100">
        <v>0</v>
      </c>
      <c r="K380" s="100">
        <v>0</v>
      </c>
      <c r="L380" s="100">
        <v>30000</v>
      </c>
      <c r="M380" s="100">
        <v>0</v>
      </c>
      <c r="N380" s="100">
        <v>0</v>
      </c>
      <c r="O380" s="100">
        <v>0</v>
      </c>
      <c r="P380" s="100">
        <v>0</v>
      </c>
    </row>
    <row r="381" spans="1:16" ht="20.100000000000001" customHeight="1">
      <c r="A381" s="98"/>
      <c r="B381" s="98"/>
      <c r="C381" s="98"/>
      <c r="D381" s="98" t="s">
        <v>1654</v>
      </c>
      <c r="E381" s="99" t="s">
        <v>1655</v>
      </c>
      <c r="F381" s="100">
        <v>50000</v>
      </c>
      <c r="G381" s="100">
        <v>0</v>
      </c>
      <c r="H381" s="100">
        <v>50000</v>
      </c>
      <c r="I381" s="100">
        <v>0</v>
      </c>
      <c r="J381" s="100">
        <v>0</v>
      </c>
      <c r="K381" s="100">
        <v>0</v>
      </c>
      <c r="L381" s="100">
        <v>0</v>
      </c>
      <c r="M381" s="100">
        <v>0</v>
      </c>
      <c r="N381" s="100">
        <v>0</v>
      </c>
      <c r="O381" s="100">
        <v>0</v>
      </c>
      <c r="P381" s="100">
        <v>0</v>
      </c>
    </row>
    <row r="382" spans="1:16" ht="20.100000000000001" customHeight="1">
      <c r="A382" s="98"/>
      <c r="B382" s="98"/>
      <c r="C382" s="98"/>
      <c r="D382" s="98" t="s">
        <v>1656</v>
      </c>
      <c r="E382" s="99" t="s">
        <v>1657</v>
      </c>
      <c r="F382" s="100">
        <v>50000</v>
      </c>
      <c r="G382" s="100">
        <v>0</v>
      </c>
      <c r="H382" s="100">
        <v>50000</v>
      </c>
      <c r="I382" s="100">
        <v>0</v>
      </c>
      <c r="J382" s="100">
        <v>0</v>
      </c>
      <c r="K382" s="100">
        <v>0</v>
      </c>
      <c r="L382" s="100">
        <v>0</v>
      </c>
      <c r="M382" s="100">
        <v>0</v>
      </c>
      <c r="N382" s="100">
        <v>0</v>
      </c>
      <c r="O382" s="100">
        <v>0</v>
      </c>
      <c r="P382" s="100">
        <v>0</v>
      </c>
    </row>
    <row r="383" spans="1:16" ht="20.100000000000001" customHeight="1">
      <c r="A383" s="98" t="s">
        <v>1549</v>
      </c>
      <c r="B383" s="98" t="s">
        <v>1552</v>
      </c>
      <c r="C383" s="98" t="s">
        <v>1555</v>
      </c>
      <c r="D383" s="98" t="s">
        <v>1623</v>
      </c>
      <c r="E383" s="99" t="s">
        <v>272</v>
      </c>
      <c r="F383" s="100">
        <v>40000</v>
      </c>
      <c r="G383" s="100">
        <v>0</v>
      </c>
      <c r="H383" s="100">
        <v>40000</v>
      </c>
      <c r="I383" s="100">
        <v>0</v>
      </c>
      <c r="J383" s="100">
        <v>0</v>
      </c>
      <c r="K383" s="100">
        <v>0</v>
      </c>
      <c r="L383" s="100">
        <v>0</v>
      </c>
      <c r="M383" s="100">
        <v>0</v>
      </c>
      <c r="N383" s="100">
        <v>0</v>
      </c>
      <c r="O383" s="100">
        <v>0</v>
      </c>
      <c r="P383" s="100">
        <v>0</v>
      </c>
    </row>
    <row r="384" spans="1:16" ht="20.100000000000001" customHeight="1">
      <c r="A384" s="98" t="s">
        <v>1549</v>
      </c>
      <c r="B384" s="98" t="s">
        <v>1569</v>
      </c>
      <c r="C384" s="98" t="s">
        <v>1572</v>
      </c>
      <c r="D384" s="98" t="s">
        <v>1623</v>
      </c>
      <c r="E384" s="99" t="s">
        <v>2542</v>
      </c>
      <c r="F384" s="100">
        <v>10000</v>
      </c>
      <c r="G384" s="100">
        <v>0</v>
      </c>
      <c r="H384" s="100">
        <v>10000</v>
      </c>
      <c r="I384" s="100">
        <v>0</v>
      </c>
      <c r="J384" s="100">
        <v>0</v>
      </c>
      <c r="K384" s="100">
        <v>0</v>
      </c>
      <c r="L384" s="100">
        <v>0</v>
      </c>
      <c r="M384" s="100">
        <v>0</v>
      </c>
      <c r="N384" s="100">
        <v>0</v>
      </c>
      <c r="O384" s="100">
        <v>0</v>
      </c>
      <c r="P384" s="100">
        <v>0</v>
      </c>
    </row>
    <row r="385" spans="1:16" ht="20.100000000000001" customHeight="1">
      <c r="A385" s="98"/>
      <c r="B385" s="98"/>
      <c r="C385" s="98"/>
      <c r="D385" s="98" t="s">
        <v>1658</v>
      </c>
      <c r="E385" s="99" t="s">
        <v>1659</v>
      </c>
      <c r="F385" s="100">
        <v>30060000</v>
      </c>
      <c r="G385" s="100">
        <v>0</v>
      </c>
      <c r="H385" s="100">
        <v>30060000</v>
      </c>
      <c r="I385" s="100">
        <v>0</v>
      </c>
      <c r="J385" s="100">
        <v>0</v>
      </c>
      <c r="K385" s="100">
        <v>0</v>
      </c>
      <c r="L385" s="100">
        <v>0</v>
      </c>
      <c r="M385" s="100">
        <v>0</v>
      </c>
      <c r="N385" s="100">
        <v>0</v>
      </c>
      <c r="O385" s="100">
        <v>0</v>
      </c>
      <c r="P385" s="100">
        <v>0</v>
      </c>
    </row>
    <row r="386" spans="1:16" ht="20.100000000000001" customHeight="1">
      <c r="A386" s="98"/>
      <c r="B386" s="98"/>
      <c r="C386" s="98"/>
      <c r="D386" s="98" t="s">
        <v>1660</v>
      </c>
      <c r="E386" s="99" t="s">
        <v>1661</v>
      </c>
      <c r="F386" s="100">
        <v>30060000</v>
      </c>
      <c r="G386" s="100">
        <v>0</v>
      </c>
      <c r="H386" s="100">
        <v>30060000</v>
      </c>
      <c r="I386" s="100">
        <v>0</v>
      </c>
      <c r="J386" s="100">
        <v>0</v>
      </c>
      <c r="K386" s="100">
        <v>0</v>
      </c>
      <c r="L386" s="100">
        <v>0</v>
      </c>
      <c r="M386" s="100">
        <v>0</v>
      </c>
      <c r="N386" s="100">
        <v>0</v>
      </c>
      <c r="O386" s="100">
        <v>0</v>
      </c>
      <c r="P386" s="100">
        <v>0</v>
      </c>
    </row>
    <row r="387" spans="1:16" ht="20.100000000000001" customHeight="1">
      <c r="A387" s="98" t="s">
        <v>1549</v>
      </c>
      <c r="B387" s="98" t="s">
        <v>1557</v>
      </c>
      <c r="C387" s="98" t="s">
        <v>1550</v>
      </c>
      <c r="D387" s="98" t="s">
        <v>1623</v>
      </c>
      <c r="E387" s="99" t="s">
        <v>251</v>
      </c>
      <c r="F387" s="100">
        <v>48000</v>
      </c>
      <c r="G387" s="100">
        <v>0</v>
      </c>
      <c r="H387" s="100">
        <v>48000</v>
      </c>
      <c r="I387" s="100">
        <v>0</v>
      </c>
      <c r="J387" s="100">
        <v>0</v>
      </c>
      <c r="K387" s="100">
        <v>0</v>
      </c>
      <c r="L387" s="100">
        <v>0</v>
      </c>
      <c r="M387" s="100">
        <v>0</v>
      </c>
      <c r="N387" s="100">
        <v>0</v>
      </c>
      <c r="O387" s="100">
        <v>0</v>
      </c>
      <c r="P387" s="100">
        <v>0</v>
      </c>
    </row>
    <row r="388" spans="1:16" ht="20.100000000000001" customHeight="1">
      <c r="A388" s="98" t="s">
        <v>1549</v>
      </c>
      <c r="B388" s="98" t="s">
        <v>1557</v>
      </c>
      <c r="C388" s="98" t="s">
        <v>1555</v>
      </c>
      <c r="D388" s="98" t="s">
        <v>1623</v>
      </c>
      <c r="E388" s="99" t="s">
        <v>280</v>
      </c>
      <c r="F388" s="100">
        <v>12000</v>
      </c>
      <c r="G388" s="100">
        <v>0</v>
      </c>
      <c r="H388" s="100">
        <v>12000</v>
      </c>
      <c r="I388" s="100">
        <v>0</v>
      </c>
      <c r="J388" s="100">
        <v>0</v>
      </c>
      <c r="K388" s="100">
        <v>0</v>
      </c>
      <c r="L388" s="100">
        <v>0</v>
      </c>
      <c r="M388" s="100">
        <v>0</v>
      </c>
      <c r="N388" s="100">
        <v>0</v>
      </c>
      <c r="O388" s="100">
        <v>0</v>
      </c>
      <c r="P388" s="100">
        <v>0</v>
      </c>
    </row>
    <row r="389" spans="1:16" ht="20.100000000000001" customHeight="1">
      <c r="A389" s="98" t="s">
        <v>1598</v>
      </c>
      <c r="B389" s="98" t="s">
        <v>1552</v>
      </c>
      <c r="C389" s="98" t="s">
        <v>1572</v>
      </c>
      <c r="D389" s="98" t="s">
        <v>1623</v>
      </c>
      <c r="E389" s="99" t="s">
        <v>1064</v>
      </c>
      <c r="F389" s="100">
        <v>30000000</v>
      </c>
      <c r="G389" s="100">
        <v>0</v>
      </c>
      <c r="H389" s="100">
        <v>30000000</v>
      </c>
      <c r="I389" s="100">
        <v>0</v>
      </c>
      <c r="J389" s="100">
        <v>0</v>
      </c>
      <c r="K389" s="100">
        <v>0</v>
      </c>
      <c r="L389" s="100">
        <v>0</v>
      </c>
      <c r="M389" s="100">
        <v>0</v>
      </c>
      <c r="N389" s="100">
        <v>0</v>
      </c>
      <c r="O389" s="100">
        <v>0</v>
      </c>
      <c r="P389" s="100">
        <v>0</v>
      </c>
    </row>
    <row r="390" spans="1:16" ht="20.100000000000001" customHeight="1">
      <c r="A390" s="98"/>
      <c r="B390" s="98"/>
      <c r="C390" s="98"/>
      <c r="D390" s="98" t="s">
        <v>1662</v>
      </c>
      <c r="E390" s="99" t="s">
        <v>1663</v>
      </c>
      <c r="F390" s="100">
        <v>2000000</v>
      </c>
      <c r="G390" s="100">
        <v>0</v>
      </c>
      <c r="H390" s="100">
        <v>2000000</v>
      </c>
      <c r="I390" s="100">
        <v>0</v>
      </c>
      <c r="J390" s="100">
        <v>0</v>
      </c>
      <c r="K390" s="100">
        <v>0</v>
      </c>
      <c r="L390" s="100">
        <v>0</v>
      </c>
      <c r="M390" s="100">
        <v>0</v>
      </c>
      <c r="N390" s="100">
        <v>0</v>
      </c>
      <c r="O390" s="100">
        <v>0</v>
      </c>
      <c r="P390" s="100">
        <v>0</v>
      </c>
    </row>
    <row r="391" spans="1:16" ht="20.100000000000001" customHeight="1">
      <c r="A391" s="98"/>
      <c r="B391" s="98"/>
      <c r="C391" s="98"/>
      <c r="D391" s="98" t="s">
        <v>1664</v>
      </c>
      <c r="E391" s="99" t="s">
        <v>1665</v>
      </c>
      <c r="F391" s="100">
        <v>2000000</v>
      </c>
      <c r="G391" s="100">
        <v>0</v>
      </c>
      <c r="H391" s="100">
        <v>2000000</v>
      </c>
      <c r="I391" s="100">
        <v>0</v>
      </c>
      <c r="J391" s="100">
        <v>0</v>
      </c>
      <c r="K391" s="100">
        <v>0</v>
      </c>
      <c r="L391" s="100">
        <v>0</v>
      </c>
      <c r="M391" s="100">
        <v>0</v>
      </c>
      <c r="N391" s="100">
        <v>0</v>
      </c>
      <c r="O391" s="100">
        <v>0</v>
      </c>
      <c r="P391" s="100">
        <v>0</v>
      </c>
    </row>
    <row r="392" spans="1:16" ht="20.100000000000001" customHeight="1">
      <c r="A392" s="98" t="s">
        <v>1549</v>
      </c>
      <c r="B392" s="98" t="s">
        <v>1558</v>
      </c>
      <c r="C392" s="98" t="s">
        <v>1551</v>
      </c>
      <c r="D392" s="98" t="s">
        <v>1623</v>
      </c>
      <c r="E392" s="99" t="s">
        <v>252</v>
      </c>
      <c r="F392" s="100">
        <v>27480</v>
      </c>
      <c r="G392" s="100">
        <v>0</v>
      </c>
      <c r="H392" s="100">
        <v>27480</v>
      </c>
      <c r="I392" s="100">
        <v>0</v>
      </c>
      <c r="J392" s="100">
        <v>0</v>
      </c>
      <c r="K392" s="100">
        <v>0</v>
      </c>
      <c r="L392" s="100">
        <v>0</v>
      </c>
      <c r="M392" s="100">
        <v>0</v>
      </c>
      <c r="N392" s="100">
        <v>0</v>
      </c>
      <c r="O392" s="100">
        <v>0</v>
      </c>
      <c r="P392" s="100">
        <v>0</v>
      </c>
    </row>
    <row r="393" spans="1:16" ht="20.100000000000001" customHeight="1">
      <c r="A393" s="98" t="s">
        <v>1549</v>
      </c>
      <c r="B393" s="98" t="s">
        <v>1558</v>
      </c>
      <c r="C393" s="98" t="s">
        <v>1558</v>
      </c>
      <c r="D393" s="98" t="s">
        <v>1623</v>
      </c>
      <c r="E393" s="99" t="s">
        <v>285</v>
      </c>
      <c r="F393" s="100">
        <v>69340</v>
      </c>
      <c r="G393" s="100">
        <v>0</v>
      </c>
      <c r="H393" s="100">
        <v>69340</v>
      </c>
      <c r="I393" s="100">
        <v>0</v>
      </c>
      <c r="J393" s="100">
        <v>0</v>
      </c>
      <c r="K393" s="100">
        <v>0</v>
      </c>
      <c r="L393" s="100">
        <v>0</v>
      </c>
      <c r="M393" s="100">
        <v>0</v>
      </c>
      <c r="N393" s="100">
        <v>0</v>
      </c>
      <c r="O393" s="100">
        <v>0</v>
      </c>
      <c r="P393" s="100">
        <v>0</v>
      </c>
    </row>
    <row r="394" spans="1:16" ht="20.100000000000001" customHeight="1">
      <c r="A394" s="98" t="s">
        <v>1549</v>
      </c>
      <c r="B394" s="98" t="s">
        <v>1558</v>
      </c>
      <c r="C394" s="98" t="s">
        <v>1580</v>
      </c>
      <c r="D394" s="98" t="s">
        <v>1623</v>
      </c>
      <c r="E394" s="99" t="s">
        <v>287</v>
      </c>
      <c r="F394" s="100">
        <v>1756440</v>
      </c>
      <c r="G394" s="100">
        <v>0</v>
      </c>
      <c r="H394" s="100">
        <v>1756440</v>
      </c>
      <c r="I394" s="100">
        <v>0</v>
      </c>
      <c r="J394" s="100">
        <v>0</v>
      </c>
      <c r="K394" s="100">
        <v>0</v>
      </c>
      <c r="L394" s="100">
        <v>0</v>
      </c>
      <c r="M394" s="100">
        <v>0</v>
      </c>
      <c r="N394" s="100">
        <v>0</v>
      </c>
      <c r="O394" s="100">
        <v>0</v>
      </c>
      <c r="P394" s="100">
        <v>0</v>
      </c>
    </row>
    <row r="395" spans="1:16" ht="20.100000000000001" customHeight="1">
      <c r="A395" s="98" t="s">
        <v>1549</v>
      </c>
      <c r="B395" s="98" t="s">
        <v>1558</v>
      </c>
      <c r="C395" s="98" t="s">
        <v>1555</v>
      </c>
      <c r="D395" s="98" t="s">
        <v>1623</v>
      </c>
      <c r="E395" s="99" t="s">
        <v>288</v>
      </c>
      <c r="F395" s="100">
        <v>146740</v>
      </c>
      <c r="G395" s="100">
        <v>0</v>
      </c>
      <c r="H395" s="100">
        <v>146740</v>
      </c>
      <c r="I395" s="100">
        <v>0</v>
      </c>
      <c r="J395" s="100">
        <v>0</v>
      </c>
      <c r="K395" s="100">
        <v>0</v>
      </c>
      <c r="L395" s="100">
        <v>0</v>
      </c>
      <c r="M395" s="100">
        <v>0</v>
      </c>
      <c r="N395" s="100">
        <v>0</v>
      </c>
      <c r="O395" s="100">
        <v>0</v>
      </c>
      <c r="P395" s="100">
        <v>0</v>
      </c>
    </row>
    <row r="396" spans="1:16" ht="20.100000000000001" customHeight="1">
      <c r="A396" s="98"/>
      <c r="B396" s="98"/>
      <c r="C396" s="98"/>
      <c r="D396" s="98" t="s">
        <v>1666</v>
      </c>
      <c r="E396" s="99" t="s">
        <v>1667</v>
      </c>
      <c r="F396" s="100">
        <v>11730000</v>
      </c>
      <c r="G396" s="100">
        <v>0</v>
      </c>
      <c r="H396" s="100">
        <v>11030000</v>
      </c>
      <c r="I396" s="100">
        <v>0</v>
      </c>
      <c r="J396" s="100">
        <v>0</v>
      </c>
      <c r="K396" s="100">
        <v>0</v>
      </c>
      <c r="L396" s="100">
        <v>700000</v>
      </c>
      <c r="M396" s="100">
        <v>0</v>
      </c>
      <c r="N396" s="100">
        <v>0</v>
      </c>
      <c r="O396" s="100">
        <v>0</v>
      </c>
      <c r="P396" s="100">
        <v>0</v>
      </c>
    </row>
    <row r="397" spans="1:16" ht="20.100000000000001" customHeight="1">
      <c r="A397" s="98"/>
      <c r="B397" s="98"/>
      <c r="C397" s="98"/>
      <c r="D397" s="98" t="s">
        <v>1668</v>
      </c>
      <c r="E397" s="99" t="s">
        <v>1669</v>
      </c>
      <c r="F397" s="100">
        <v>11730000</v>
      </c>
      <c r="G397" s="100">
        <v>0</v>
      </c>
      <c r="H397" s="100">
        <v>11030000</v>
      </c>
      <c r="I397" s="100">
        <v>0</v>
      </c>
      <c r="J397" s="100">
        <v>0</v>
      </c>
      <c r="K397" s="100">
        <v>0</v>
      </c>
      <c r="L397" s="100">
        <v>700000</v>
      </c>
      <c r="M397" s="100">
        <v>0</v>
      </c>
      <c r="N397" s="100">
        <v>0</v>
      </c>
      <c r="O397" s="100">
        <v>0</v>
      </c>
      <c r="P397" s="100">
        <v>0</v>
      </c>
    </row>
    <row r="398" spans="1:16" ht="20.100000000000001" customHeight="1">
      <c r="A398" s="98" t="s">
        <v>1549</v>
      </c>
      <c r="B398" s="98" t="s">
        <v>1554</v>
      </c>
      <c r="C398" s="98" t="s">
        <v>1557</v>
      </c>
      <c r="D398" s="98" t="s">
        <v>1623</v>
      </c>
      <c r="E398" s="99" t="s">
        <v>291</v>
      </c>
      <c r="F398" s="100">
        <v>50000</v>
      </c>
      <c r="G398" s="100">
        <v>0</v>
      </c>
      <c r="H398" s="100">
        <v>50000</v>
      </c>
      <c r="I398" s="100">
        <v>0</v>
      </c>
      <c r="J398" s="100">
        <v>0</v>
      </c>
      <c r="K398" s="100">
        <v>0</v>
      </c>
      <c r="L398" s="100">
        <v>0</v>
      </c>
      <c r="M398" s="100">
        <v>0</v>
      </c>
      <c r="N398" s="100">
        <v>0</v>
      </c>
      <c r="O398" s="100">
        <v>0</v>
      </c>
      <c r="P398" s="100">
        <v>0</v>
      </c>
    </row>
    <row r="399" spans="1:16" ht="20.100000000000001" customHeight="1">
      <c r="A399" s="98" t="s">
        <v>1549</v>
      </c>
      <c r="B399" s="98" t="s">
        <v>1554</v>
      </c>
      <c r="C399" s="98" t="s">
        <v>1558</v>
      </c>
      <c r="D399" s="98" t="s">
        <v>1623</v>
      </c>
      <c r="E399" s="99" t="s">
        <v>292</v>
      </c>
      <c r="F399" s="100">
        <v>560000</v>
      </c>
      <c r="G399" s="100">
        <v>0</v>
      </c>
      <c r="H399" s="100">
        <v>560000</v>
      </c>
      <c r="I399" s="100">
        <v>0</v>
      </c>
      <c r="J399" s="100">
        <v>0</v>
      </c>
      <c r="K399" s="100">
        <v>0</v>
      </c>
      <c r="L399" s="100">
        <v>0</v>
      </c>
      <c r="M399" s="100">
        <v>0</v>
      </c>
      <c r="N399" s="100">
        <v>0</v>
      </c>
      <c r="O399" s="100">
        <v>0</v>
      </c>
      <c r="P399" s="100">
        <v>0</v>
      </c>
    </row>
    <row r="400" spans="1:16" ht="20.100000000000001" customHeight="1">
      <c r="A400" s="98" t="s">
        <v>1549</v>
      </c>
      <c r="B400" s="98" t="s">
        <v>1554</v>
      </c>
      <c r="C400" s="98" t="s">
        <v>1580</v>
      </c>
      <c r="D400" s="98" t="s">
        <v>1623</v>
      </c>
      <c r="E400" s="99" t="s">
        <v>294</v>
      </c>
      <c r="F400" s="100">
        <v>1700000</v>
      </c>
      <c r="G400" s="100">
        <v>0</v>
      </c>
      <c r="H400" s="100">
        <v>1000000</v>
      </c>
      <c r="I400" s="100">
        <v>0</v>
      </c>
      <c r="J400" s="100">
        <v>0</v>
      </c>
      <c r="K400" s="100">
        <v>0</v>
      </c>
      <c r="L400" s="100">
        <v>700000</v>
      </c>
      <c r="M400" s="100">
        <v>0</v>
      </c>
      <c r="N400" s="100">
        <v>0</v>
      </c>
      <c r="O400" s="100">
        <v>0</v>
      </c>
      <c r="P400" s="100">
        <v>0</v>
      </c>
    </row>
    <row r="401" spans="1:16" ht="20.100000000000001" customHeight="1">
      <c r="A401" s="98" t="s">
        <v>1549</v>
      </c>
      <c r="B401" s="98" t="s">
        <v>1554</v>
      </c>
      <c r="C401" s="98" t="s">
        <v>1555</v>
      </c>
      <c r="D401" s="98" t="s">
        <v>1623</v>
      </c>
      <c r="E401" s="99" t="s">
        <v>295</v>
      </c>
      <c r="F401" s="100">
        <v>9010000</v>
      </c>
      <c r="G401" s="100">
        <v>0</v>
      </c>
      <c r="H401" s="100">
        <v>9010000</v>
      </c>
      <c r="I401" s="100">
        <v>0</v>
      </c>
      <c r="J401" s="100">
        <v>0</v>
      </c>
      <c r="K401" s="100">
        <v>0</v>
      </c>
      <c r="L401" s="100">
        <v>0</v>
      </c>
      <c r="M401" s="100">
        <v>0</v>
      </c>
      <c r="N401" s="100">
        <v>0</v>
      </c>
      <c r="O401" s="100">
        <v>0</v>
      </c>
      <c r="P401" s="100">
        <v>0</v>
      </c>
    </row>
    <row r="402" spans="1:16" ht="20.100000000000001" customHeight="1">
      <c r="A402" s="98" t="s">
        <v>1549</v>
      </c>
      <c r="B402" s="98" t="s">
        <v>1554</v>
      </c>
      <c r="C402" s="98" t="s">
        <v>1572</v>
      </c>
      <c r="D402" s="98" t="s">
        <v>1623</v>
      </c>
      <c r="E402" s="99" t="s">
        <v>296</v>
      </c>
      <c r="F402" s="100">
        <v>410000</v>
      </c>
      <c r="G402" s="100">
        <v>0</v>
      </c>
      <c r="H402" s="100">
        <v>410000</v>
      </c>
      <c r="I402" s="100">
        <v>0</v>
      </c>
      <c r="J402" s="100">
        <v>0</v>
      </c>
      <c r="K402" s="100">
        <v>0</v>
      </c>
      <c r="L402" s="100">
        <v>0</v>
      </c>
      <c r="M402" s="100">
        <v>0</v>
      </c>
      <c r="N402" s="100">
        <v>0</v>
      </c>
      <c r="O402" s="100">
        <v>0</v>
      </c>
      <c r="P402" s="100">
        <v>0</v>
      </c>
    </row>
    <row r="403" spans="1:16" ht="20.100000000000001" customHeight="1">
      <c r="A403" s="98"/>
      <c r="B403" s="98"/>
      <c r="C403" s="98"/>
      <c r="D403" s="98" t="s">
        <v>1672</v>
      </c>
      <c r="E403" s="99" t="s">
        <v>1673</v>
      </c>
      <c r="F403" s="100">
        <v>300000</v>
      </c>
      <c r="G403" s="100">
        <v>0</v>
      </c>
      <c r="H403" s="100">
        <v>300000</v>
      </c>
      <c r="I403" s="100">
        <v>0</v>
      </c>
      <c r="J403" s="100">
        <v>0</v>
      </c>
      <c r="K403" s="100">
        <v>0</v>
      </c>
      <c r="L403" s="100">
        <v>0</v>
      </c>
      <c r="M403" s="100">
        <v>0</v>
      </c>
      <c r="N403" s="100">
        <v>0</v>
      </c>
      <c r="O403" s="100">
        <v>0</v>
      </c>
      <c r="P403" s="100">
        <v>0</v>
      </c>
    </row>
    <row r="404" spans="1:16" ht="20.100000000000001" customHeight="1">
      <c r="A404" s="98"/>
      <c r="B404" s="98"/>
      <c r="C404" s="98"/>
      <c r="D404" s="98" t="s">
        <v>1674</v>
      </c>
      <c r="E404" s="99" t="s">
        <v>1675</v>
      </c>
      <c r="F404" s="100">
        <v>300000</v>
      </c>
      <c r="G404" s="100">
        <v>0</v>
      </c>
      <c r="H404" s="100">
        <v>300000</v>
      </c>
      <c r="I404" s="100">
        <v>0</v>
      </c>
      <c r="J404" s="100">
        <v>0</v>
      </c>
      <c r="K404" s="100">
        <v>0</v>
      </c>
      <c r="L404" s="100">
        <v>0</v>
      </c>
      <c r="M404" s="100">
        <v>0</v>
      </c>
      <c r="N404" s="100">
        <v>0</v>
      </c>
      <c r="O404" s="100">
        <v>0</v>
      </c>
      <c r="P404" s="100">
        <v>0</v>
      </c>
    </row>
    <row r="405" spans="1:16" ht="20.100000000000001" customHeight="1">
      <c r="A405" s="98" t="s">
        <v>1549</v>
      </c>
      <c r="B405" s="98" t="s">
        <v>1555</v>
      </c>
      <c r="C405" s="98" t="s">
        <v>1557</v>
      </c>
      <c r="D405" s="98" t="s">
        <v>1623</v>
      </c>
      <c r="E405" s="99" t="s">
        <v>305</v>
      </c>
      <c r="F405" s="100">
        <v>300000</v>
      </c>
      <c r="G405" s="100">
        <v>0</v>
      </c>
      <c r="H405" s="100">
        <v>300000</v>
      </c>
      <c r="I405" s="100">
        <v>0</v>
      </c>
      <c r="J405" s="100">
        <v>0</v>
      </c>
      <c r="K405" s="100">
        <v>0</v>
      </c>
      <c r="L405" s="100">
        <v>0</v>
      </c>
      <c r="M405" s="100">
        <v>0</v>
      </c>
      <c r="N405" s="100">
        <v>0</v>
      </c>
      <c r="O405" s="100">
        <v>0</v>
      </c>
      <c r="P405" s="100">
        <v>0</v>
      </c>
    </row>
    <row r="406" spans="1:16" ht="20.100000000000001" customHeight="1">
      <c r="A406" s="98"/>
      <c r="B406" s="98"/>
      <c r="C406" s="98"/>
      <c r="D406" s="98" t="s">
        <v>1676</v>
      </c>
      <c r="E406" s="99" t="s">
        <v>1677</v>
      </c>
      <c r="F406" s="100">
        <v>4700000</v>
      </c>
      <c r="G406" s="100">
        <v>0</v>
      </c>
      <c r="H406" s="100">
        <v>4700000</v>
      </c>
      <c r="I406" s="100">
        <v>0</v>
      </c>
      <c r="J406" s="100">
        <v>0</v>
      </c>
      <c r="K406" s="100">
        <v>0</v>
      </c>
      <c r="L406" s="100">
        <v>0</v>
      </c>
      <c r="M406" s="100">
        <v>0</v>
      </c>
      <c r="N406" s="100">
        <v>0</v>
      </c>
      <c r="O406" s="100">
        <v>0</v>
      </c>
      <c r="P406" s="100">
        <v>0</v>
      </c>
    </row>
    <row r="407" spans="1:16" ht="20.100000000000001" customHeight="1">
      <c r="A407" s="98"/>
      <c r="B407" s="98"/>
      <c r="C407" s="98"/>
      <c r="D407" s="98" t="s">
        <v>1678</v>
      </c>
      <c r="E407" s="99" t="s">
        <v>1679</v>
      </c>
      <c r="F407" s="100">
        <v>4700000</v>
      </c>
      <c r="G407" s="100">
        <v>0</v>
      </c>
      <c r="H407" s="100">
        <v>4700000</v>
      </c>
      <c r="I407" s="100">
        <v>0</v>
      </c>
      <c r="J407" s="100">
        <v>0</v>
      </c>
      <c r="K407" s="100">
        <v>0</v>
      </c>
      <c r="L407" s="100">
        <v>0</v>
      </c>
      <c r="M407" s="100">
        <v>0</v>
      </c>
      <c r="N407" s="100">
        <v>0</v>
      </c>
      <c r="O407" s="100">
        <v>0</v>
      </c>
      <c r="P407" s="100">
        <v>0</v>
      </c>
    </row>
    <row r="408" spans="1:16" ht="20.100000000000001" customHeight="1">
      <c r="A408" s="98" t="s">
        <v>1549</v>
      </c>
      <c r="B408" s="98" t="s">
        <v>1559</v>
      </c>
      <c r="C408" s="98" t="s">
        <v>1550</v>
      </c>
      <c r="D408" s="98" t="s">
        <v>1623</v>
      </c>
      <c r="E408" s="99" t="s">
        <v>251</v>
      </c>
      <c r="F408" s="100">
        <v>4700000</v>
      </c>
      <c r="G408" s="100">
        <v>0</v>
      </c>
      <c r="H408" s="100">
        <v>4700000</v>
      </c>
      <c r="I408" s="100">
        <v>0</v>
      </c>
      <c r="J408" s="100">
        <v>0</v>
      </c>
      <c r="K408" s="100">
        <v>0</v>
      </c>
      <c r="L408" s="100">
        <v>0</v>
      </c>
      <c r="M408" s="100">
        <v>0</v>
      </c>
      <c r="N408" s="100">
        <v>0</v>
      </c>
      <c r="O408" s="100">
        <v>0</v>
      </c>
      <c r="P408" s="100">
        <v>0</v>
      </c>
    </row>
    <row r="409" spans="1:16" ht="20.100000000000001" customHeight="1">
      <c r="A409" s="98"/>
      <c r="B409" s="98"/>
      <c r="C409" s="98"/>
      <c r="D409" s="98" t="s">
        <v>1680</v>
      </c>
      <c r="E409" s="99" t="s">
        <v>1681</v>
      </c>
      <c r="F409" s="100">
        <v>500000</v>
      </c>
      <c r="G409" s="100">
        <v>0</v>
      </c>
      <c r="H409" s="100">
        <v>500000</v>
      </c>
      <c r="I409" s="100">
        <v>0</v>
      </c>
      <c r="J409" s="100">
        <v>0</v>
      </c>
      <c r="K409" s="100">
        <v>0</v>
      </c>
      <c r="L409" s="100">
        <v>0</v>
      </c>
      <c r="M409" s="100">
        <v>0</v>
      </c>
      <c r="N409" s="100">
        <v>0</v>
      </c>
      <c r="O409" s="100">
        <v>0</v>
      </c>
      <c r="P409" s="100">
        <v>0</v>
      </c>
    </row>
    <row r="410" spans="1:16" ht="20.100000000000001" customHeight="1">
      <c r="A410" s="98"/>
      <c r="B410" s="98"/>
      <c r="C410" s="98"/>
      <c r="D410" s="98" t="s">
        <v>1682</v>
      </c>
      <c r="E410" s="99" t="s">
        <v>1683</v>
      </c>
      <c r="F410" s="100">
        <v>500000</v>
      </c>
      <c r="G410" s="100">
        <v>0</v>
      </c>
      <c r="H410" s="100">
        <v>500000</v>
      </c>
      <c r="I410" s="100">
        <v>0</v>
      </c>
      <c r="J410" s="100">
        <v>0</v>
      </c>
      <c r="K410" s="100">
        <v>0</v>
      </c>
      <c r="L410" s="100">
        <v>0</v>
      </c>
      <c r="M410" s="100">
        <v>0</v>
      </c>
      <c r="N410" s="100">
        <v>0</v>
      </c>
      <c r="O410" s="100">
        <v>0</v>
      </c>
      <c r="P410" s="100">
        <v>0</v>
      </c>
    </row>
    <row r="411" spans="1:16" ht="20.100000000000001" customHeight="1">
      <c r="A411" s="98" t="s">
        <v>1549</v>
      </c>
      <c r="B411" s="98" t="s">
        <v>1560</v>
      </c>
      <c r="C411" s="98" t="s">
        <v>1555</v>
      </c>
      <c r="D411" s="98" t="s">
        <v>1623</v>
      </c>
      <c r="E411" s="99" t="s">
        <v>334</v>
      </c>
      <c r="F411" s="100">
        <v>500000</v>
      </c>
      <c r="G411" s="100">
        <v>0</v>
      </c>
      <c r="H411" s="100">
        <v>500000</v>
      </c>
      <c r="I411" s="100">
        <v>0</v>
      </c>
      <c r="J411" s="100">
        <v>0</v>
      </c>
      <c r="K411" s="100">
        <v>0</v>
      </c>
      <c r="L411" s="100">
        <v>0</v>
      </c>
      <c r="M411" s="100">
        <v>0</v>
      </c>
      <c r="N411" s="100">
        <v>0</v>
      </c>
      <c r="O411" s="100">
        <v>0</v>
      </c>
      <c r="P411" s="100">
        <v>0</v>
      </c>
    </row>
    <row r="412" spans="1:16" ht="20.100000000000001" customHeight="1">
      <c r="A412" s="98"/>
      <c r="B412" s="98"/>
      <c r="C412" s="98"/>
      <c r="D412" s="98" t="s">
        <v>1684</v>
      </c>
      <c r="E412" s="99" t="s">
        <v>1685</v>
      </c>
      <c r="F412" s="100">
        <v>3780240</v>
      </c>
      <c r="G412" s="100">
        <v>530240</v>
      </c>
      <c r="H412" s="100">
        <v>2450000</v>
      </c>
      <c r="I412" s="100">
        <v>0</v>
      </c>
      <c r="J412" s="100">
        <v>0</v>
      </c>
      <c r="K412" s="100">
        <v>0</v>
      </c>
      <c r="L412" s="100">
        <v>800000</v>
      </c>
      <c r="M412" s="100">
        <v>0</v>
      </c>
      <c r="N412" s="100">
        <v>0</v>
      </c>
      <c r="O412" s="100">
        <v>0</v>
      </c>
      <c r="P412" s="100">
        <v>0</v>
      </c>
    </row>
    <row r="413" spans="1:16" ht="20.100000000000001" customHeight="1">
      <c r="A413" s="98"/>
      <c r="B413" s="98"/>
      <c r="C413" s="98"/>
      <c r="D413" s="98" t="s">
        <v>1686</v>
      </c>
      <c r="E413" s="99" t="s">
        <v>1687</v>
      </c>
      <c r="F413" s="100">
        <v>2000000</v>
      </c>
      <c r="G413" s="100">
        <v>0</v>
      </c>
      <c r="H413" s="100">
        <v>2000000</v>
      </c>
      <c r="I413" s="100">
        <v>0</v>
      </c>
      <c r="J413" s="100">
        <v>0</v>
      </c>
      <c r="K413" s="100">
        <v>0</v>
      </c>
      <c r="L413" s="100">
        <v>0</v>
      </c>
      <c r="M413" s="100">
        <v>0</v>
      </c>
      <c r="N413" s="100">
        <v>0</v>
      </c>
      <c r="O413" s="100">
        <v>0</v>
      </c>
      <c r="P413" s="100">
        <v>0</v>
      </c>
    </row>
    <row r="414" spans="1:16" ht="20.100000000000001" customHeight="1">
      <c r="A414" s="98" t="s">
        <v>1613</v>
      </c>
      <c r="B414" s="98" t="s">
        <v>1550</v>
      </c>
      <c r="C414" s="98" t="s">
        <v>1554</v>
      </c>
      <c r="D414" s="98" t="s">
        <v>1623</v>
      </c>
      <c r="E414" s="99" t="s">
        <v>1356</v>
      </c>
      <c r="F414" s="100">
        <v>1000000</v>
      </c>
      <c r="G414" s="100">
        <v>0</v>
      </c>
      <c r="H414" s="100">
        <v>1000000</v>
      </c>
      <c r="I414" s="100">
        <v>0</v>
      </c>
      <c r="J414" s="100">
        <v>0</v>
      </c>
      <c r="K414" s="100">
        <v>0</v>
      </c>
      <c r="L414" s="100">
        <v>0</v>
      </c>
      <c r="M414" s="100">
        <v>0</v>
      </c>
      <c r="N414" s="100">
        <v>0</v>
      </c>
      <c r="O414" s="100">
        <v>0</v>
      </c>
      <c r="P414" s="100">
        <v>0</v>
      </c>
    </row>
    <row r="415" spans="1:16" ht="20.100000000000001" customHeight="1">
      <c r="A415" s="98" t="s">
        <v>1613</v>
      </c>
      <c r="B415" s="98" t="s">
        <v>1550</v>
      </c>
      <c r="C415" s="98" t="s">
        <v>1572</v>
      </c>
      <c r="D415" s="98" t="s">
        <v>1623</v>
      </c>
      <c r="E415" s="99" t="s">
        <v>2590</v>
      </c>
      <c r="F415" s="100">
        <v>1000000</v>
      </c>
      <c r="G415" s="100">
        <v>0</v>
      </c>
      <c r="H415" s="100">
        <v>1000000</v>
      </c>
      <c r="I415" s="100">
        <v>0</v>
      </c>
      <c r="J415" s="100">
        <v>0</v>
      </c>
      <c r="K415" s="100">
        <v>0</v>
      </c>
      <c r="L415" s="100">
        <v>0</v>
      </c>
      <c r="M415" s="100">
        <v>0</v>
      </c>
      <c r="N415" s="100">
        <v>0</v>
      </c>
      <c r="O415" s="100">
        <v>0</v>
      </c>
      <c r="P415" s="100">
        <v>0</v>
      </c>
    </row>
    <row r="416" spans="1:16" ht="20.100000000000001" customHeight="1">
      <c r="A416" s="98"/>
      <c r="B416" s="98"/>
      <c r="C416" s="98"/>
      <c r="D416" s="98" t="s">
        <v>1688</v>
      </c>
      <c r="E416" s="99" t="s">
        <v>1689</v>
      </c>
      <c r="F416" s="100">
        <v>400000</v>
      </c>
      <c r="G416" s="100">
        <v>0</v>
      </c>
      <c r="H416" s="100">
        <v>400000</v>
      </c>
      <c r="I416" s="100">
        <v>0</v>
      </c>
      <c r="J416" s="100">
        <v>0</v>
      </c>
      <c r="K416" s="100">
        <v>0</v>
      </c>
      <c r="L416" s="100">
        <v>0</v>
      </c>
      <c r="M416" s="100">
        <v>0</v>
      </c>
      <c r="N416" s="100">
        <v>0</v>
      </c>
      <c r="O416" s="100">
        <v>0</v>
      </c>
      <c r="P416" s="100">
        <v>0</v>
      </c>
    </row>
    <row r="417" spans="1:16" ht="20.100000000000001" customHeight="1">
      <c r="A417" s="98" t="s">
        <v>1613</v>
      </c>
      <c r="B417" s="98" t="s">
        <v>1550</v>
      </c>
      <c r="C417" s="98" t="s">
        <v>1572</v>
      </c>
      <c r="D417" s="98" t="s">
        <v>1623</v>
      </c>
      <c r="E417" s="99" t="s">
        <v>2590</v>
      </c>
      <c r="F417" s="100">
        <v>400000</v>
      </c>
      <c r="G417" s="100">
        <v>0</v>
      </c>
      <c r="H417" s="100">
        <v>400000</v>
      </c>
      <c r="I417" s="100">
        <v>0</v>
      </c>
      <c r="J417" s="100">
        <v>0</v>
      </c>
      <c r="K417" s="100">
        <v>0</v>
      </c>
      <c r="L417" s="100">
        <v>0</v>
      </c>
      <c r="M417" s="100">
        <v>0</v>
      </c>
      <c r="N417" s="100">
        <v>0</v>
      </c>
      <c r="O417" s="100">
        <v>0</v>
      </c>
      <c r="P417" s="100">
        <v>0</v>
      </c>
    </row>
    <row r="418" spans="1:16" ht="20.100000000000001" customHeight="1">
      <c r="A418" s="98"/>
      <c r="B418" s="98"/>
      <c r="C418" s="98"/>
      <c r="D418" s="98" t="s">
        <v>1690</v>
      </c>
      <c r="E418" s="99" t="s">
        <v>1691</v>
      </c>
      <c r="F418" s="100">
        <v>800000</v>
      </c>
      <c r="G418" s="100">
        <v>0</v>
      </c>
      <c r="H418" s="100">
        <v>0</v>
      </c>
      <c r="I418" s="100">
        <v>0</v>
      </c>
      <c r="J418" s="100">
        <v>0</v>
      </c>
      <c r="K418" s="100">
        <v>0</v>
      </c>
      <c r="L418" s="100">
        <v>800000</v>
      </c>
      <c r="M418" s="100">
        <v>0</v>
      </c>
      <c r="N418" s="100">
        <v>0</v>
      </c>
      <c r="O418" s="100">
        <v>0</v>
      </c>
      <c r="P418" s="100">
        <v>0</v>
      </c>
    </row>
    <row r="419" spans="1:16" ht="20.100000000000001" customHeight="1">
      <c r="A419" s="98" t="s">
        <v>1598</v>
      </c>
      <c r="B419" s="98" t="s">
        <v>1572</v>
      </c>
      <c r="C419" s="98" t="s">
        <v>1550</v>
      </c>
      <c r="D419" s="98" t="s">
        <v>1623</v>
      </c>
      <c r="E419" s="99" t="s">
        <v>1073</v>
      </c>
      <c r="F419" s="100">
        <v>800000</v>
      </c>
      <c r="G419" s="100">
        <v>0</v>
      </c>
      <c r="H419" s="100">
        <v>0</v>
      </c>
      <c r="I419" s="100">
        <v>0</v>
      </c>
      <c r="J419" s="100">
        <v>0</v>
      </c>
      <c r="K419" s="100">
        <v>0</v>
      </c>
      <c r="L419" s="100">
        <v>800000</v>
      </c>
      <c r="M419" s="100">
        <v>0</v>
      </c>
      <c r="N419" s="100">
        <v>0</v>
      </c>
      <c r="O419" s="100">
        <v>0</v>
      </c>
      <c r="P419" s="100">
        <v>0</v>
      </c>
    </row>
    <row r="420" spans="1:16" ht="20.100000000000001" customHeight="1">
      <c r="A420" s="98"/>
      <c r="B420" s="98"/>
      <c r="C420" s="98"/>
      <c r="D420" s="98" t="s">
        <v>1692</v>
      </c>
      <c r="E420" s="99" t="s">
        <v>1693</v>
      </c>
      <c r="F420" s="100">
        <v>50000</v>
      </c>
      <c r="G420" s="100">
        <v>0</v>
      </c>
      <c r="H420" s="100">
        <v>50000</v>
      </c>
      <c r="I420" s="100">
        <v>0</v>
      </c>
      <c r="J420" s="100">
        <v>0</v>
      </c>
      <c r="K420" s="100">
        <v>0</v>
      </c>
      <c r="L420" s="100">
        <v>0</v>
      </c>
      <c r="M420" s="100">
        <v>0</v>
      </c>
      <c r="N420" s="100">
        <v>0</v>
      </c>
      <c r="O420" s="100">
        <v>0</v>
      </c>
      <c r="P420" s="100">
        <v>0</v>
      </c>
    </row>
    <row r="421" spans="1:16" ht="20.100000000000001" customHeight="1">
      <c r="A421" s="98" t="s">
        <v>1613</v>
      </c>
      <c r="B421" s="98" t="s">
        <v>1550</v>
      </c>
      <c r="C421" s="98" t="s">
        <v>1610</v>
      </c>
      <c r="D421" s="98" t="s">
        <v>1623</v>
      </c>
      <c r="E421" s="99" t="s">
        <v>1362</v>
      </c>
      <c r="F421" s="100">
        <v>50000</v>
      </c>
      <c r="G421" s="100">
        <v>0</v>
      </c>
      <c r="H421" s="100">
        <v>50000</v>
      </c>
      <c r="I421" s="100">
        <v>0</v>
      </c>
      <c r="J421" s="100">
        <v>0</v>
      </c>
      <c r="K421" s="100">
        <v>0</v>
      </c>
      <c r="L421" s="100">
        <v>0</v>
      </c>
      <c r="M421" s="100">
        <v>0</v>
      </c>
      <c r="N421" s="100">
        <v>0</v>
      </c>
      <c r="O421" s="100">
        <v>0</v>
      </c>
      <c r="P421" s="100">
        <v>0</v>
      </c>
    </row>
    <row r="422" spans="1:16" ht="20.100000000000001" customHeight="1">
      <c r="A422" s="98"/>
      <c r="B422" s="98"/>
      <c r="C422" s="98"/>
      <c r="D422" s="98" t="s">
        <v>1694</v>
      </c>
      <c r="E422" s="99" t="s">
        <v>1695</v>
      </c>
      <c r="F422" s="100">
        <v>530240</v>
      </c>
      <c r="G422" s="100">
        <v>530240</v>
      </c>
      <c r="H422" s="100">
        <v>0</v>
      </c>
      <c r="I422" s="100">
        <v>0</v>
      </c>
      <c r="J422" s="100">
        <v>0</v>
      </c>
      <c r="K422" s="100">
        <v>0</v>
      </c>
      <c r="L422" s="100">
        <v>0</v>
      </c>
      <c r="M422" s="100">
        <v>0</v>
      </c>
      <c r="N422" s="100">
        <v>0</v>
      </c>
      <c r="O422" s="100">
        <v>0</v>
      </c>
      <c r="P422" s="100">
        <v>0</v>
      </c>
    </row>
    <row r="423" spans="1:16" ht="20.100000000000001" customHeight="1">
      <c r="A423" s="98" t="s">
        <v>1613</v>
      </c>
      <c r="B423" s="98" t="s">
        <v>1550</v>
      </c>
      <c r="C423" s="98" t="s">
        <v>1572</v>
      </c>
      <c r="D423" s="98" t="s">
        <v>1623</v>
      </c>
      <c r="E423" s="99" t="s">
        <v>2590</v>
      </c>
      <c r="F423" s="100">
        <v>530240</v>
      </c>
      <c r="G423" s="100">
        <v>530240</v>
      </c>
      <c r="H423" s="100">
        <v>0</v>
      </c>
      <c r="I423" s="100">
        <v>0</v>
      </c>
      <c r="J423" s="100">
        <v>0</v>
      </c>
      <c r="K423" s="100">
        <v>0</v>
      </c>
      <c r="L423" s="100">
        <v>0</v>
      </c>
      <c r="M423" s="100">
        <v>0</v>
      </c>
      <c r="N423" s="100">
        <v>0</v>
      </c>
      <c r="O423" s="100">
        <v>0</v>
      </c>
      <c r="P423" s="100">
        <v>0</v>
      </c>
    </row>
    <row r="424" spans="1:16" ht="20.100000000000001" customHeight="1">
      <c r="A424" s="98"/>
      <c r="B424" s="98"/>
      <c r="C424" s="98"/>
      <c r="D424" s="98" t="s">
        <v>1696</v>
      </c>
      <c r="E424" s="99" t="s">
        <v>1697</v>
      </c>
      <c r="F424" s="100">
        <v>30000</v>
      </c>
      <c r="G424" s="100">
        <v>0</v>
      </c>
      <c r="H424" s="100">
        <v>30000</v>
      </c>
      <c r="I424" s="100">
        <v>0</v>
      </c>
      <c r="J424" s="100">
        <v>0</v>
      </c>
      <c r="K424" s="100">
        <v>0</v>
      </c>
      <c r="L424" s="100">
        <v>0</v>
      </c>
      <c r="M424" s="100">
        <v>0</v>
      </c>
      <c r="N424" s="100">
        <v>0</v>
      </c>
      <c r="O424" s="100">
        <v>0</v>
      </c>
      <c r="P424" s="100">
        <v>0</v>
      </c>
    </row>
    <row r="425" spans="1:16" ht="20.100000000000001" customHeight="1">
      <c r="A425" s="98"/>
      <c r="B425" s="98"/>
      <c r="C425" s="98"/>
      <c r="D425" s="98" t="s">
        <v>1698</v>
      </c>
      <c r="E425" s="99" t="s">
        <v>1699</v>
      </c>
      <c r="F425" s="100">
        <v>30000</v>
      </c>
      <c r="G425" s="100">
        <v>0</v>
      </c>
      <c r="H425" s="100">
        <v>30000</v>
      </c>
      <c r="I425" s="100">
        <v>0</v>
      </c>
      <c r="J425" s="100">
        <v>0</v>
      </c>
      <c r="K425" s="100">
        <v>0</v>
      </c>
      <c r="L425" s="100">
        <v>0</v>
      </c>
      <c r="M425" s="100">
        <v>0</v>
      </c>
      <c r="N425" s="100">
        <v>0</v>
      </c>
      <c r="O425" s="100">
        <v>0</v>
      </c>
      <c r="P425" s="100">
        <v>0</v>
      </c>
    </row>
    <row r="426" spans="1:16" ht="20.100000000000001" customHeight="1">
      <c r="A426" s="98" t="s">
        <v>1549</v>
      </c>
      <c r="B426" s="98" t="s">
        <v>1562</v>
      </c>
      <c r="C426" s="98" t="s">
        <v>1550</v>
      </c>
      <c r="D426" s="98" t="s">
        <v>1623</v>
      </c>
      <c r="E426" s="99" t="s">
        <v>251</v>
      </c>
      <c r="F426" s="100">
        <v>30000</v>
      </c>
      <c r="G426" s="100">
        <v>0</v>
      </c>
      <c r="H426" s="100">
        <v>30000</v>
      </c>
      <c r="I426" s="100">
        <v>0</v>
      </c>
      <c r="J426" s="100">
        <v>0</v>
      </c>
      <c r="K426" s="100">
        <v>0</v>
      </c>
      <c r="L426" s="100">
        <v>0</v>
      </c>
      <c r="M426" s="100">
        <v>0</v>
      </c>
      <c r="N426" s="100">
        <v>0</v>
      </c>
      <c r="O426" s="100">
        <v>0</v>
      </c>
      <c r="P426" s="100">
        <v>0</v>
      </c>
    </row>
    <row r="427" spans="1:16" ht="20.100000000000001" customHeight="1">
      <c r="A427" s="98"/>
      <c r="B427" s="98"/>
      <c r="C427" s="98"/>
      <c r="D427" s="98" t="s">
        <v>1700</v>
      </c>
      <c r="E427" s="99" t="s">
        <v>1701</v>
      </c>
      <c r="F427" s="100">
        <v>6070000</v>
      </c>
      <c r="G427" s="100">
        <v>0</v>
      </c>
      <c r="H427" s="100">
        <v>6011800</v>
      </c>
      <c r="I427" s="100">
        <v>58200</v>
      </c>
      <c r="J427" s="100">
        <v>0</v>
      </c>
      <c r="K427" s="100">
        <v>0</v>
      </c>
      <c r="L427" s="100">
        <v>0</v>
      </c>
      <c r="M427" s="100">
        <v>0</v>
      </c>
      <c r="N427" s="100">
        <v>0</v>
      </c>
      <c r="O427" s="100">
        <v>0</v>
      </c>
      <c r="P427" s="100">
        <v>0</v>
      </c>
    </row>
    <row r="428" spans="1:16" ht="20.100000000000001" customHeight="1">
      <c r="A428" s="98"/>
      <c r="B428" s="98"/>
      <c r="C428" s="98"/>
      <c r="D428" s="98" t="s">
        <v>1702</v>
      </c>
      <c r="E428" s="99" t="s">
        <v>1703</v>
      </c>
      <c r="F428" s="100">
        <v>6070000</v>
      </c>
      <c r="G428" s="100">
        <v>0</v>
      </c>
      <c r="H428" s="100">
        <v>6011800</v>
      </c>
      <c r="I428" s="100">
        <v>58200</v>
      </c>
      <c r="J428" s="100">
        <v>0</v>
      </c>
      <c r="K428" s="100">
        <v>0</v>
      </c>
      <c r="L428" s="100">
        <v>0</v>
      </c>
      <c r="M428" s="100">
        <v>0</v>
      </c>
      <c r="N428" s="100">
        <v>0</v>
      </c>
      <c r="O428" s="100">
        <v>0</v>
      </c>
      <c r="P428" s="100">
        <v>0</v>
      </c>
    </row>
    <row r="429" spans="1:16" ht="20.100000000000001" customHeight="1">
      <c r="A429" s="98" t="s">
        <v>1549</v>
      </c>
      <c r="B429" s="98" t="s">
        <v>1563</v>
      </c>
      <c r="C429" s="98" t="s">
        <v>1554</v>
      </c>
      <c r="D429" s="98" t="s">
        <v>1623</v>
      </c>
      <c r="E429" s="99" t="s">
        <v>375</v>
      </c>
      <c r="F429" s="100">
        <v>6011800</v>
      </c>
      <c r="G429" s="100">
        <v>0</v>
      </c>
      <c r="H429" s="100">
        <v>6011800</v>
      </c>
      <c r="I429" s="100">
        <v>0</v>
      </c>
      <c r="J429" s="100">
        <v>0</v>
      </c>
      <c r="K429" s="100">
        <v>0</v>
      </c>
      <c r="L429" s="100">
        <v>0</v>
      </c>
      <c r="M429" s="100">
        <v>0</v>
      </c>
      <c r="N429" s="100">
        <v>0</v>
      </c>
      <c r="O429" s="100">
        <v>0</v>
      </c>
      <c r="P429" s="100">
        <v>0</v>
      </c>
    </row>
    <row r="430" spans="1:16" ht="20.100000000000001" customHeight="1">
      <c r="A430" s="98" t="s">
        <v>1549</v>
      </c>
      <c r="B430" s="98" t="s">
        <v>1563</v>
      </c>
      <c r="C430" s="98" t="s">
        <v>1572</v>
      </c>
      <c r="D430" s="98" t="s">
        <v>1623</v>
      </c>
      <c r="E430" s="99" t="s">
        <v>376</v>
      </c>
      <c r="F430" s="100">
        <v>58200</v>
      </c>
      <c r="G430" s="100">
        <v>0</v>
      </c>
      <c r="H430" s="100">
        <v>0</v>
      </c>
      <c r="I430" s="100">
        <v>58200</v>
      </c>
      <c r="J430" s="100">
        <v>0</v>
      </c>
      <c r="K430" s="100">
        <v>0</v>
      </c>
      <c r="L430" s="100">
        <v>0</v>
      </c>
      <c r="M430" s="100">
        <v>0</v>
      </c>
      <c r="N430" s="100">
        <v>0</v>
      </c>
      <c r="O430" s="100">
        <v>0</v>
      </c>
      <c r="P430" s="100">
        <v>0</v>
      </c>
    </row>
    <row r="431" spans="1:16" ht="20.100000000000001" customHeight="1">
      <c r="A431" s="98"/>
      <c r="B431" s="98"/>
      <c r="C431" s="98"/>
      <c r="D431" s="98" t="s">
        <v>1704</v>
      </c>
      <c r="E431" s="99" t="s">
        <v>1705</v>
      </c>
      <c r="F431" s="100">
        <v>600000</v>
      </c>
      <c r="G431" s="100">
        <v>0</v>
      </c>
      <c r="H431" s="100">
        <v>600000</v>
      </c>
      <c r="I431" s="100">
        <v>0</v>
      </c>
      <c r="J431" s="100">
        <v>0</v>
      </c>
      <c r="K431" s="100">
        <v>0</v>
      </c>
      <c r="L431" s="100">
        <v>0</v>
      </c>
      <c r="M431" s="100">
        <v>0</v>
      </c>
      <c r="N431" s="100">
        <v>0</v>
      </c>
      <c r="O431" s="100">
        <v>0</v>
      </c>
      <c r="P431" s="100">
        <v>0</v>
      </c>
    </row>
    <row r="432" spans="1:16" ht="20.100000000000001" customHeight="1">
      <c r="A432" s="98"/>
      <c r="B432" s="98"/>
      <c r="C432" s="98"/>
      <c r="D432" s="98" t="s">
        <v>1706</v>
      </c>
      <c r="E432" s="99" t="s">
        <v>1707</v>
      </c>
      <c r="F432" s="100">
        <v>600000</v>
      </c>
      <c r="G432" s="100">
        <v>0</v>
      </c>
      <c r="H432" s="100">
        <v>600000</v>
      </c>
      <c r="I432" s="100">
        <v>0</v>
      </c>
      <c r="J432" s="100">
        <v>0</v>
      </c>
      <c r="K432" s="100">
        <v>0</v>
      </c>
      <c r="L432" s="100">
        <v>0</v>
      </c>
      <c r="M432" s="100">
        <v>0</v>
      </c>
      <c r="N432" s="100">
        <v>0</v>
      </c>
      <c r="O432" s="100">
        <v>0</v>
      </c>
      <c r="P432" s="100">
        <v>0</v>
      </c>
    </row>
    <row r="433" spans="1:16" ht="20.100000000000001" customHeight="1">
      <c r="A433" s="98" t="s">
        <v>1549</v>
      </c>
      <c r="B433" s="98" t="s">
        <v>1563</v>
      </c>
      <c r="C433" s="98" t="s">
        <v>1550</v>
      </c>
      <c r="D433" s="98" t="s">
        <v>1623</v>
      </c>
      <c r="E433" s="99" t="s">
        <v>251</v>
      </c>
      <c r="F433" s="100">
        <v>5000</v>
      </c>
      <c r="G433" s="100">
        <v>0</v>
      </c>
      <c r="H433" s="100">
        <v>5000</v>
      </c>
      <c r="I433" s="100">
        <v>0</v>
      </c>
      <c r="J433" s="100">
        <v>0</v>
      </c>
      <c r="K433" s="100">
        <v>0</v>
      </c>
      <c r="L433" s="100">
        <v>0</v>
      </c>
      <c r="M433" s="100">
        <v>0</v>
      </c>
      <c r="N433" s="100">
        <v>0</v>
      </c>
      <c r="O433" s="100">
        <v>0</v>
      </c>
      <c r="P433" s="100">
        <v>0</v>
      </c>
    </row>
    <row r="434" spans="1:16" ht="20.100000000000001" customHeight="1">
      <c r="A434" s="98" t="s">
        <v>1549</v>
      </c>
      <c r="B434" s="98" t="s">
        <v>1563</v>
      </c>
      <c r="C434" s="98" t="s">
        <v>1551</v>
      </c>
      <c r="D434" s="98" t="s">
        <v>1623</v>
      </c>
      <c r="E434" s="99" t="s">
        <v>252</v>
      </c>
      <c r="F434" s="100">
        <v>109040</v>
      </c>
      <c r="G434" s="100">
        <v>0</v>
      </c>
      <c r="H434" s="100">
        <v>109040</v>
      </c>
      <c r="I434" s="100">
        <v>0</v>
      </c>
      <c r="J434" s="100">
        <v>0</v>
      </c>
      <c r="K434" s="100">
        <v>0</v>
      </c>
      <c r="L434" s="100">
        <v>0</v>
      </c>
      <c r="M434" s="100">
        <v>0</v>
      </c>
      <c r="N434" s="100">
        <v>0</v>
      </c>
      <c r="O434" s="100">
        <v>0</v>
      </c>
      <c r="P434" s="100">
        <v>0</v>
      </c>
    </row>
    <row r="435" spans="1:16" ht="20.100000000000001" customHeight="1">
      <c r="A435" s="98" t="s">
        <v>1549</v>
      </c>
      <c r="B435" s="98" t="s">
        <v>1563</v>
      </c>
      <c r="C435" s="98" t="s">
        <v>1572</v>
      </c>
      <c r="D435" s="98" t="s">
        <v>1623</v>
      </c>
      <c r="E435" s="99" t="s">
        <v>376</v>
      </c>
      <c r="F435" s="100">
        <v>485960</v>
      </c>
      <c r="G435" s="100">
        <v>0</v>
      </c>
      <c r="H435" s="100">
        <v>485960</v>
      </c>
      <c r="I435" s="100">
        <v>0</v>
      </c>
      <c r="J435" s="100">
        <v>0</v>
      </c>
      <c r="K435" s="100">
        <v>0</v>
      </c>
      <c r="L435" s="100">
        <v>0</v>
      </c>
      <c r="M435" s="100">
        <v>0</v>
      </c>
      <c r="N435" s="100">
        <v>0</v>
      </c>
      <c r="O435" s="100">
        <v>0</v>
      </c>
      <c r="P435" s="100">
        <v>0</v>
      </c>
    </row>
    <row r="436" spans="1:16" ht="20.100000000000001" customHeight="1">
      <c r="A436" s="98"/>
      <c r="B436" s="98"/>
      <c r="C436" s="98"/>
      <c r="D436" s="98" t="s">
        <v>1708</v>
      </c>
      <c r="E436" s="99" t="s">
        <v>1709</v>
      </c>
      <c r="F436" s="100">
        <v>400000</v>
      </c>
      <c r="G436" s="100">
        <v>0</v>
      </c>
      <c r="H436" s="100">
        <v>388000</v>
      </c>
      <c r="I436" s="100">
        <v>0</v>
      </c>
      <c r="J436" s="100">
        <v>0</v>
      </c>
      <c r="K436" s="100">
        <v>0</v>
      </c>
      <c r="L436" s="100">
        <v>12000</v>
      </c>
      <c r="M436" s="100">
        <v>0</v>
      </c>
      <c r="N436" s="100">
        <v>0</v>
      </c>
      <c r="O436" s="100">
        <v>0</v>
      </c>
      <c r="P436" s="100">
        <v>0</v>
      </c>
    </row>
    <row r="437" spans="1:16" ht="20.100000000000001" customHeight="1">
      <c r="A437" s="98"/>
      <c r="B437" s="98"/>
      <c r="C437" s="98"/>
      <c r="D437" s="98" t="s">
        <v>1710</v>
      </c>
      <c r="E437" s="99" t="s">
        <v>1711</v>
      </c>
      <c r="F437" s="100">
        <v>400000</v>
      </c>
      <c r="G437" s="100">
        <v>0</v>
      </c>
      <c r="H437" s="100">
        <v>388000</v>
      </c>
      <c r="I437" s="100">
        <v>0</v>
      </c>
      <c r="J437" s="100">
        <v>0</v>
      </c>
      <c r="K437" s="100">
        <v>0</v>
      </c>
      <c r="L437" s="100">
        <v>12000</v>
      </c>
      <c r="M437" s="100">
        <v>0</v>
      </c>
      <c r="N437" s="100">
        <v>0</v>
      </c>
      <c r="O437" s="100">
        <v>0</v>
      </c>
      <c r="P437" s="100">
        <v>0</v>
      </c>
    </row>
    <row r="438" spans="1:16" ht="20.100000000000001" customHeight="1">
      <c r="A438" s="98" t="s">
        <v>1549</v>
      </c>
      <c r="B438" s="98" t="s">
        <v>1563</v>
      </c>
      <c r="C438" s="98" t="s">
        <v>1550</v>
      </c>
      <c r="D438" s="98" t="s">
        <v>1623</v>
      </c>
      <c r="E438" s="99" t="s">
        <v>251</v>
      </c>
      <c r="F438" s="100">
        <v>17000</v>
      </c>
      <c r="G438" s="100">
        <v>0</v>
      </c>
      <c r="H438" s="100">
        <v>5000</v>
      </c>
      <c r="I438" s="100">
        <v>0</v>
      </c>
      <c r="J438" s="100">
        <v>0</v>
      </c>
      <c r="K438" s="100">
        <v>0</v>
      </c>
      <c r="L438" s="100">
        <v>12000</v>
      </c>
      <c r="M438" s="100">
        <v>0</v>
      </c>
      <c r="N438" s="100">
        <v>0</v>
      </c>
      <c r="O438" s="100">
        <v>0</v>
      </c>
      <c r="P438" s="100">
        <v>0</v>
      </c>
    </row>
    <row r="439" spans="1:16" ht="20.100000000000001" customHeight="1">
      <c r="A439" s="98" t="s">
        <v>1549</v>
      </c>
      <c r="B439" s="98" t="s">
        <v>1563</v>
      </c>
      <c r="C439" s="98" t="s">
        <v>1551</v>
      </c>
      <c r="D439" s="98" t="s">
        <v>1623</v>
      </c>
      <c r="E439" s="99" t="s">
        <v>252</v>
      </c>
      <c r="F439" s="100">
        <v>60000</v>
      </c>
      <c r="G439" s="100">
        <v>0</v>
      </c>
      <c r="H439" s="100">
        <v>60000</v>
      </c>
      <c r="I439" s="100">
        <v>0</v>
      </c>
      <c r="J439" s="100">
        <v>0</v>
      </c>
      <c r="K439" s="100">
        <v>0</v>
      </c>
      <c r="L439" s="100">
        <v>0</v>
      </c>
      <c r="M439" s="100">
        <v>0</v>
      </c>
      <c r="N439" s="100">
        <v>0</v>
      </c>
      <c r="O439" s="100">
        <v>0</v>
      </c>
      <c r="P439" s="100">
        <v>0</v>
      </c>
    </row>
    <row r="440" spans="1:16" ht="20.100000000000001" customHeight="1">
      <c r="A440" s="98" t="s">
        <v>1549</v>
      </c>
      <c r="B440" s="98" t="s">
        <v>1563</v>
      </c>
      <c r="C440" s="98" t="s">
        <v>1556</v>
      </c>
      <c r="D440" s="98" t="s">
        <v>1623</v>
      </c>
      <c r="E440" s="99" t="s">
        <v>260</v>
      </c>
      <c r="F440" s="100">
        <v>20000</v>
      </c>
      <c r="G440" s="100">
        <v>0</v>
      </c>
      <c r="H440" s="100">
        <v>20000</v>
      </c>
      <c r="I440" s="100">
        <v>0</v>
      </c>
      <c r="J440" s="100">
        <v>0</v>
      </c>
      <c r="K440" s="100">
        <v>0</v>
      </c>
      <c r="L440" s="100">
        <v>0</v>
      </c>
      <c r="M440" s="100">
        <v>0</v>
      </c>
      <c r="N440" s="100">
        <v>0</v>
      </c>
      <c r="O440" s="100">
        <v>0</v>
      </c>
      <c r="P440" s="100">
        <v>0</v>
      </c>
    </row>
    <row r="441" spans="1:16" ht="20.100000000000001" customHeight="1">
      <c r="A441" s="98" t="s">
        <v>1549</v>
      </c>
      <c r="B441" s="98" t="s">
        <v>1563</v>
      </c>
      <c r="C441" s="98" t="s">
        <v>1572</v>
      </c>
      <c r="D441" s="98" t="s">
        <v>1623</v>
      </c>
      <c r="E441" s="99" t="s">
        <v>376</v>
      </c>
      <c r="F441" s="100">
        <v>303000</v>
      </c>
      <c r="G441" s="100">
        <v>0</v>
      </c>
      <c r="H441" s="100">
        <v>303000</v>
      </c>
      <c r="I441" s="100">
        <v>0</v>
      </c>
      <c r="J441" s="100">
        <v>0</v>
      </c>
      <c r="K441" s="100">
        <v>0</v>
      </c>
      <c r="L441" s="100">
        <v>0</v>
      </c>
      <c r="M441" s="100">
        <v>0</v>
      </c>
      <c r="N441" s="100">
        <v>0</v>
      </c>
      <c r="O441" s="100">
        <v>0</v>
      </c>
      <c r="P441" s="100">
        <v>0</v>
      </c>
    </row>
    <row r="442" spans="1:16" ht="20.100000000000001" customHeight="1">
      <c r="A442" s="98"/>
      <c r="B442" s="98"/>
      <c r="C442" s="98"/>
      <c r="D442" s="98" t="s">
        <v>1712</v>
      </c>
      <c r="E442" s="99" t="s">
        <v>1713</v>
      </c>
      <c r="F442" s="100">
        <v>600000</v>
      </c>
      <c r="G442" s="100">
        <v>0</v>
      </c>
      <c r="H442" s="100">
        <v>0</v>
      </c>
      <c r="I442" s="100">
        <v>0</v>
      </c>
      <c r="J442" s="100">
        <v>0</v>
      </c>
      <c r="K442" s="100">
        <v>0</v>
      </c>
      <c r="L442" s="100">
        <v>0</v>
      </c>
      <c r="M442" s="100">
        <v>0</v>
      </c>
      <c r="N442" s="100">
        <v>0</v>
      </c>
      <c r="O442" s="100">
        <v>0</v>
      </c>
      <c r="P442" s="100">
        <v>600000</v>
      </c>
    </row>
    <row r="443" spans="1:16" ht="20.100000000000001" customHeight="1">
      <c r="A443" s="98"/>
      <c r="B443" s="98"/>
      <c r="C443" s="98"/>
      <c r="D443" s="98" t="s">
        <v>1714</v>
      </c>
      <c r="E443" s="99" t="s">
        <v>1715</v>
      </c>
      <c r="F443" s="100">
        <v>600000</v>
      </c>
      <c r="G443" s="100">
        <v>0</v>
      </c>
      <c r="H443" s="100">
        <v>0</v>
      </c>
      <c r="I443" s="100">
        <v>0</v>
      </c>
      <c r="J443" s="100">
        <v>0</v>
      </c>
      <c r="K443" s="100">
        <v>0</v>
      </c>
      <c r="L443" s="100">
        <v>0</v>
      </c>
      <c r="M443" s="100">
        <v>0</v>
      </c>
      <c r="N443" s="100">
        <v>0</v>
      </c>
      <c r="O443" s="100">
        <v>0</v>
      </c>
      <c r="P443" s="100">
        <v>600000</v>
      </c>
    </row>
    <row r="444" spans="1:16" ht="20.100000000000001" customHeight="1">
      <c r="A444" s="98" t="s">
        <v>1575</v>
      </c>
      <c r="B444" s="98" t="s">
        <v>1554</v>
      </c>
      <c r="C444" s="98" t="s">
        <v>1550</v>
      </c>
      <c r="D444" s="98" t="s">
        <v>1623</v>
      </c>
      <c r="E444" s="99" t="s">
        <v>473</v>
      </c>
      <c r="F444" s="100">
        <v>200000</v>
      </c>
      <c r="G444" s="100">
        <v>0</v>
      </c>
      <c r="H444" s="100">
        <v>0</v>
      </c>
      <c r="I444" s="100">
        <v>0</v>
      </c>
      <c r="J444" s="100">
        <v>0</v>
      </c>
      <c r="K444" s="100">
        <v>0</v>
      </c>
      <c r="L444" s="100">
        <v>0</v>
      </c>
      <c r="M444" s="100">
        <v>0</v>
      </c>
      <c r="N444" s="100">
        <v>0</v>
      </c>
      <c r="O444" s="100">
        <v>0</v>
      </c>
      <c r="P444" s="100">
        <v>200000</v>
      </c>
    </row>
    <row r="445" spans="1:16" ht="20.100000000000001" customHeight="1">
      <c r="A445" s="98" t="s">
        <v>1575</v>
      </c>
      <c r="B445" s="98" t="s">
        <v>1554</v>
      </c>
      <c r="C445" s="98" t="s">
        <v>1580</v>
      </c>
      <c r="D445" s="98" t="s">
        <v>1623</v>
      </c>
      <c r="E445" s="99" t="s">
        <v>484</v>
      </c>
      <c r="F445" s="100">
        <v>400000</v>
      </c>
      <c r="G445" s="100">
        <v>0</v>
      </c>
      <c r="H445" s="100">
        <v>0</v>
      </c>
      <c r="I445" s="100">
        <v>0</v>
      </c>
      <c r="J445" s="100">
        <v>0</v>
      </c>
      <c r="K445" s="100">
        <v>0</v>
      </c>
      <c r="L445" s="100">
        <v>0</v>
      </c>
      <c r="M445" s="100">
        <v>0</v>
      </c>
      <c r="N445" s="100">
        <v>0</v>
      </c>
      <c r="O445" s="100">
        <v>0</v>
      </c>
      <c r="P445" s="100">
        <v>400000</v>
      </c>
    </row>
    <row r="446" spans="1:16" ht="20.100000000000001" customHeight="1">
      <c r="A446" s="98"/>
      <c r="B446" s="98"/>
      <c r="C446" s="98"/>
      <c r="D446" s="98" t="s">
        <v>2600</v>
      </c>
      <c r="E446" s="99" t="s">
        <v>2601</v>
      </c>
      <c r="F446" s="100">
        <v>6160000</v>
      </c>
      <c r="G446" s="100">
        <v>2475000</v>
      </c>
      <c r="H446" s="100">
        <v>3685000</v>
      </c>
      <c r="I446" s="100">
        <v>0</v>
      </c>
      <c r="J446" s="100">
        <v>0</v>
      </c>
      <c r="K446" s="100">
        <v>0</v>
      </c>
      <c r="L446" s="100">
        <v>0</v>
      </c>
      <c r="M446" s="100">
        <v>0</v>
      </c>
      <c r="N446" s="100">
        <v>0</v>
      </c>
      <c r="O446" s="100">
        <v>0</v>
      </c>
      <c r="P446" s="100">
        <v>0</v>
      </c>
    </row>
    <row r="447" spans="1:16" ht="20.100000000000001" customHeight="1">
      <c r="A447" s="98"/>
      <c r="B447" s="98"/>
      <c r="C447" s="98"/>
      <c r="D447" s="98" t="s">
        <v>2602</v>
      </c>
      <c r="E447" s="99" t="s">
        <v>2603</v>
      </c>
      <c r="F447" s="100">
        <v>6160000</v>
      </c>
      <c r="G447" s="100">
        <v>2475000</v>
      </c>
      <c r="H447" s="100">
        <v>3685000</v>
      </c>
      <c r="I447" s="100">
        <v>0</v>
      </c>
      <c r="J447" s="100">
        <v>0</v>
      </c>
      <c r="K447" s="100">
        <v>0</v>
      </c>
      <c r="L447" s="100">
        <v>0</v>
      </c>
      <c r="M447" s="100">
        <v>0</v>
      </c>
      <c r="N447" s="100">
        <v>0</v>
      </c>
      <c r="O447" s="100">
        <v>0</v>
      </c>
      <c r="P447" s="100">
        <v>0</v>
      </c>
    </row>
    <row r="448" spans="1:16" ht="20.100000000000001" customHeight="1">
      <c r="A448" s="98" t="s">
        <v>1618</v>
      </c>
      <c r="B448" s="98" t="s">
        <v>1551</v>
      </c>
      <c r="C448" s="98" t="s">
        <v>1557</v>
      </c>
      <c r="D448" s="98" t="s">
        <v>1623</v>
      </c>
      <c r="E448" s="99" t="s">
        <v>1488</v>
      </c>
      <c r="F448" s="100">
        <v>6160000</v>
      </c>
      <c r="G448" s="100">
        <v>2475000</v>
      </c>
      <c r="H448" s="100">
        <v>3685000</v>
      </c>
      <c r="I448" s="100">
        <v>0</v>
      </c>
      <c r="J448" s="100">
        <v>0</v>
      </c>
      <c r="K448" s="100">
        <v>0</v>
      </c>
      <c r="L448" s="100">
        <v>0</v>
      </c>
      <c r="M448" s="100">
        <v>0</v>
      </c>
      <c r="N448" s="100">
        <v>0</v>
      </c>
      <c r="O448" s="100">
        <v>0</v>
      </c>
      <c r="P448" s="100">
        <v>0</v>
      </c>
    </row>
    <row r="449" spans="1:16" ht="20.100000000000001" customHeight="1">
      <c r="A449" s="98"/>
      <c r="B449" s="98"/>
      <c r="C449" s="98"/>
      <c r="D449" s="98" t="s">
        <v>2604</v>
      </c>
      <c r="E449" s="99" t="s">
        <v>2605</v>
      </c>
      <c r="F449" s="100">
        <v>2000000</v>
      </c>
      <c r="G449" s="100">
        <v>50000</v>
      </c>
      <c r="H449" s="100">
        <v>1950000</v>
      </c>
      <c r="I449" s="100">
        <v>0</v>
      </c>
      <c r="J449" s="100">
        <v>0</v>
      </c>
      <c r="K449" s="100">
        <v>0</v>
      </c>
      <c r="L449" s="100">
        <v>0</v>
      </c>
      <c r="M449" s="100">
        <v>0</v>
      </c>
      <c r="N449" s="100">
        <v>0</v>
      </c>
      <c r="O449" s="100">
        <v>0</v>
      </c>
      <c r="P449" s="100">
        <v>0</v>
      </c>
    </row>
    <row r="450" spans="1:16" ht="20.100000000000001" customHeight="1">
      <c r="A450" s="98"/>
      <c r="B450" s="98"/>
      <c r="C450" s="98"/>
      <c r="D450" s="98" t="s">
        <v>2606</v>
      </c>
      <c r="E450" s="99" t="s">
        <v>2607</v>
      </c>
      <c r="F450" s="100">
        <v>2000000</v>
      </c>
      <c r="G450" s="100">
        <v>50000</v>
      </c>
      <c r="H450" s="100">
        <v>1950000</v>
      </c>
      <c r="I450" s="100">
        <v>0</v>
      </c>
      <c r="J450" s="100">
        <v>0</v>
      </c>
      <c r="K450" s="100">
        <v>0</v>
      </c>
      <c r="L450" s="100">
        <v>0</v>
      </c>
      <c r="M450" s="100">
        <v>0</v>
      </c>
      <c r="N450" s="100">
        <v>0</v>
      </c>
      <c r="O450" s="100">
        <v>0</v>
      </c>
      <c r="P450" s="100">
        <v>0</v>
      </c>
    </row>
    <row r="451" spans="1:16" ht="20.100000000000001" customHeight="1">
      <c r="A451" s="98" t="s">
        <v>1578</v>
      </c>
      <c r="B451" s="98" t="s">
        <v>1550</v>
      </c>
      <c r="C451" s="98" t="s">
        <v>1550</v>
      </c>
      <c r="D451" s="98" t="s">
        <v>1623</v>
      </c>
      <c r="E451" s="99" t="s">
        <v>491</v>
      </c>
      <c r="F451" s="100">
        <v>2000000</v>
      </c>
      <c r="G451" s="100">
        <v>50000</v>
      </c>
      <c r="H451" s="100">
        <v>1950000</v>
      </c>
      <c r="I451" s="100">
        <v>0</v>
      </c>
      <c r="J451" s="100">
        <v>0</v>
      </c>
      <c r="K451" s="100">
        <v>0</v>
      </c>
      <c r="L451" s="100">
        <v>0</v>
      </c>
      <c r="M451" s="100">
        <v>0</v>
      </c>
      <c r="N451" s="100">
        <v>0</v>
      </c>
      <c r="O451" s="100">
        <v>0</v>
      </c>
      <c r="P451" s="100">
        <v>0</v>
      </c>
    </row>
    <row r="452" spans="1:16" ht="20.100000000000001" customHeight="1">
      <c r="A452" s="98"/>
      <c r="B452" s="98"/>
      <c r="C452" s="98"/>
      <c r="D452" s="98" t="s">
        <v>1716</v>
      </c>
      <c r="E452" s="99" t="s">
        <v>1717</v>
      </c>
      <c r="F452" s="100">
        <v>15800000</v>
      </c>
      <c r="G452" s="100">
        <v>4424080</v>
      </c>
      <c r="H452" s="100">
        <v>9975920</v>
      </c>
      <c r="I452" s="100">
        <v>1400000</v>
      </c>
      <c r="J452" s="100">
        <v>0</v>
      </c>
      <c r="K452" s="100">
        <v>0</v>
      </c>
      <c r="L452" s="100">
        <v>0</v>
      </c>
      <c r="M452" s="100">
        <v>0</v>
      </c>
      <c r="N452" s="100">
        <v>0</v>
      </c>
      <c r="O452" s="100">
        <v>0</v>
      </c>
      <c r="P452" s="100">
        <v>0</v>
      </c>
    </row>
    <row r="453" spans="1:16" ht="20.100000000000001" customHeight="1">
      <c r="A453" s="98"/>
      <c r="B453" s="98"/>
      <c r="C453" s="98"/>
      <c r="D453" s="98" t="s">
        <v>1718</v>
      </c>
      <c r="E453" s="99" t="s">
        <v>1719</v>
      </c>
      <c r="F453" s="100">
        <v>14000000</v>
      </c>
      <c r="G453" s="100">
        <v>3860320</v>
      </c>
      <c r="H453" s="100">
        <v>8739680</v>
      </c>
      <c r="I453" s="100">
        <v>1400000</v>
      </c>
      <c r="J453" s="100">
        <v>0</v>
      </c>
      <c r="K453" s="100">
        <v>0</v>
      </c>
      <c r="L453" s="100">
        <v>0</v>
      </c>
      <c r="M453" s="100">
        <v>0</v>
      </c>
      <c r="N453" s="100">
        <v>0</v>
      </c>
      <c r="O453" s="100">
        <v>0</v>
      </c>
      <c r="P453" s="100">
        <v>0</v>
      </c>
    </row>
    <row r="454" spans="1:16" ht="20.100000000000001" customHeight="1">
      <c r="A454" s="98" t="s">
        <v>1549</v>
      </c>
      <c r="B454" s="98" t="s">
        <v>1572</v>
      </c>
      <c r="C454" s="98" t="s">
        <v>1572</v>
      </c>
      <c r="D454" s="98" t="s">
        <v>1623</v>
      </c>
      <c r="E454" s="99" t="s">
        <v>1574</v>
      </c>
      <c r="F454" s="100">
        <v>2217960</v>
      </c>
      <c r="G454" s="100">
        <v>1789960</v>
      </c>
      <c r="H454" s="100">
        <v>428000</v>
      </c>
      <c r="I454" s="100">
        <v>0</v>
      </c>
      <c r="J454" s="100">
        <v>0</v>
      </c>
      <c r="K454" s="100">
        <v>0</v>
      </c>
      <c r="L454" s="100">
        <v>0</v>
      </c>
      <c r="M454" s="100">
        <v>0</v>
      </c>
      <c r="N454" s="100">
        <v>0</v>
      </c>
      <c r="O454" s="100">
        <v>0</v>
      </c>
      <c r="P454" s="100">
        <v>0</v>
      </c>
    </row>
    <row r="455" spans="1:16" ht="20.100000000000001" customHeight="1">
      <c r="A455" s="98" t="s">
        <v>1578</v>
      </c>
      <c r="B455" s="98" t="s">
        <v>1551</v>
      </c>
      <c r="C455" s="98" t="s">
        <v>1550</v>
      </c>
      <c r="D455" s="98" t="s">
        <v>1623</v>
      </c>
      <c r="E455" s="99" t="s">
        <v>251</v>
      </c>
      <c r="F455" s="100">
        <v>2070360</v>
      </c>
      <c r="G455" s="100">
        <v>2070360</v>
      </c>
      <c r="H455" s="100">
        <v>0</v>
      </c>
      <c r="I455" s="100">
        <v>0</v>
      </c>
      <c r="J455" s="100">
        <v>0</v>
      </c>
      <c r="K455" s="100">
        <v>0</v>
      </c>
      <c r="L455" s="100">
        <v>0</v>
      </c>
      <c r="M455" s="100">
        <v>0</v>
      </c>
      <c r="N455" s="100">
        <v>0</v>
      </c>
      <c r="O455" s="100">
        <v>0</v>
      </c>
      <c r="P455" s="100">
        <v>0</v>
      </c>
    </row>
    <row r="456" spans="1:16" ht="20.100000000000001" customHeight="1">
      <c r="A456" s="98" t="s">
        <v>1578</v>
      </c>
      <c r="B456" s="98" t="s">
        <v>1551</v>
      </c>
      <c r="C456" s="98" t="s">
        <v>2543</v>
      </c>
      <c r="D456" s="98" t="s">
        <v>1623</v>
      </c>
      <c r="E456" s="99" t="s">
        <v>294</v>
      </c>
      <c r="F456" s="100">
        <v>7000000</v>
      </c>
      <c r="G456" s="100">
        <v>0</v>
      </c>
      <c r="H456" s="100">
        <v>7000000</v>
      </c>
      <c r="I456" s="100">
        <v>0</v>
      </c>
      <c r="J456" s="100">
        <v>0</v>
      </c>
      <c r="K456" s="100">
        <v>0</v>
      </c>
      <c r="L456" s="100">
        <v>0</v>
      </c>
      <c r="M456" s="100">
        <v>0</v>
      </c>
      <c r="N456" s="100">
        <v>0</v>
      </c>
      <c r="O456" s="100">
        <v>0</v>
      </c>
      <c r="P456" s="100">
        <v>0</v>
      </c>
    </row>
    <row r="457" spans="1:16" ht="20.100000000000001" customHeight="1">
      <c r="A457" s="98" t="s">
        <v>1578</v>
      </c>
      <c r="B457" s="98" t="s">
        <v>1551</v>
      </c>
      <c r="C457" s="98" t="s">
        <v>2544</v>
      </c>
      <c r="D457" s="98" t="s">
        <v>1623</v>
      </c>
      <c r="E457" s="99" t="s">
        <v>522</v>
      </c>
      <c r="F457" s="100">
        <v>2711680</v>
      </c>
      <c r="G457" s="100">
        <v>0</v>
      </c>
      <c r="H457" s="100">
        <v>1311680</v>
      </c>
      <c r="I457" s="100">
        <v>1400000</v>
      </c>
      <c r="J457" s="100">
        <v>0</v>
      </c>
      <c r="K457" s="100">
        <v>0</v>
      </c>
      <c r="L457" s="100">
        <v>0</v>
      </c>
      <c r="M457" s="100">
        <v>0</v>
      </c>
      <c r="N457" s="100">
        <v>0</v>
      </c>
      <c r="O457" s="100">
        <v>0</v>
      </c>
      <c r="P457" s="100">
        <v>0</v>
      </c>
    </row>
    <row r="458" spans="1:16" ht="20.100000000000001" customHeight="1">
      <c r="A458" s="98"/>
      <c r="B458" s="98"/>
      <c r="C458" s="98"/>
      <c r="D458" s="98" t="s">
        <v>1720</v>
      </c>
      <c r="E458" s="99" t="s">
        <v>1721</v>
      </c>
      <c r="F458" s="100">
        <v>1800000</v>
      </c>
      <c r="G458" s="100">
        <v>563760</v>
      </c>
      <c r="H458" s="100">
        <v>1236240</v>
      </c>
      <c r="I458" s="100">
        <v>0</v>
      </c>
      <c r="J458" s="100">
        <v>0</v>
      </c>
      <c r="K458" s="100">
        <v>0</v>
      </c>
      <c r="L458" s="100">
        <v>0</v>
      </c>
      <c r="M458" s="100">
        <v>0</v>
      </c>
      <c r="N458" s="100">
        <v>0</v>
      </c>
      <c r="O458" s="100">
        <v>0</v>
      </c>
      <c r="P458" s="100">
        <v>0</v>
      </c>
    </row>
    <row r="459" spans="1:16" ht="20.100000000000001" customHeight="1">
      <c r="A459" s="98" t="s">
        <v>1578</v>
      </c>
      <c r="B459" s="98" t="s">
        <v>1551</v>
      </c>
      <c r="C459" s="98" t="s">
        <v>1550</v>
      </c>
      <c r="D459" s="98" t="s">
        <v>1623</v>
      </c>
      <c r="E459" s="99" t="s">
        <v>251</v>
      </c>
      <c r="F459" s="100">
        <v>563760</v>
      </c>
      <c r="G459" s="100">
        <v>563760</v>
      </c>
      <c r="H459" s="100">
        <v>0</v>
      </c>
      <c r="I459" s="100">
        <v>0</v>
      </c>
      <c r="J459" s="100">
        <v>0</v>
      </c>
      <c r="K459" s="100">
        <v>0</v>
      </c>
      <c r="L459" s="100">
        <v>0</v>
      </c>
      <c r="M459" s="100">
        <v>0</v>
      </c>
      <c r="N459" s="100">
        <v>0</v>
      </c>
      <c r="O459" s="100">
        <v>0</v>
      </c>
      <c r="P459" s="100">
        <v>0</v>
      </c>
    </row>
    <row r="460" spans="1:16" ht="20.100000000000001" customHeight="1">
      <c r="A460" s="98" t="s">
        <v>1578</v>
      </c>
      <c r="B460" s="98" t="s">
        <v>1551</v>
      </c>
      <c r="C460" s="98" t="s">
        <v>2543</v>
      </c>
      <c r="D460" s="98" t="s">
        <v>1623</v>
      </c>
      <c r="E460" s="99" t="s">
        <v>294</v>
      </c>
      <c r="F460" s="100">
        <v>150000</v>
      </c>
      <c r="G460" s="100">
        <v>0</v>
      </c>
      <c r="H460" s="100">
        <v>150000</v>
      </c>
      <c r="I460" s="100">
        <v>0</v>
      </c>
      <c r="J460" s="100">
        <v>0</v>
      </c>
      <c r="K460" s="100">
        <v>0</v>
      </c>
      <c r="L460" s="100">
        <v>0</v>
      </c>
      <c r="M460" s="100">
        <v>0</v>
      </c>
      <c r="N460" s="100">
        <v>0</v>
      </c>
      <c r="O460" s="100">
        <v>0</v>
      </c>
      <c r="P460" s="100">
        <v>0</v>
      </c>
    </row>
    <row r="461" spans="1:16" ht="20.100000000000001" customHeight="1">
      <c r="A461" s="98" t="s">
        <v>1578</v>
      </c>
      <c r="B461" s="98" t="s">
        <v>1551</v>
      </c>
      <c r="C461" s="98" t="s">
        <v>2544</v>
      </c>
      <c r="D461" s="98" t="s">
        <v>1623</v>
      </c>
      <c r="E461" s="99" t="s">
        <v>522</v>
      </c>
      <c r="F461" s="100">
        <v>480000</v>
      </c>
      <c r="G461" s="100">
        <v>0</v>
      </c>
      <c r="H461" s="100">
        <v>480000</v>
      </c>
      <c r="I461" s="100">
        <v>0</v>
      </c>
      <c r="J461" s="100">
        <v>0</v>
      </c>
      <c r="K461" s="100">
        <v>0</v>
      </c>
      <c r="L461" s="100">
        <v>0</v>
      </c>
      <c r="M461" s="100">
        <v>0</v>
      </c>
      <c r="N461" s="100">
        <v>0</v>
      </c>
      <c r="O461" s="100">
        <v>0</v>
      </c>
      <c r="P461" s="100">
        <v>0</v>
      </c>
    </row>
    <row r="462" spans="1:16" ht="20.100000000000001" customHeight="1">
      <c r="A462" s="98" t="s">
        <v>1578</v>
      </c>
      <c r="B462" s="98" t="s">
        <v>1551</v>
      </c>
      <c r="C462" s="98" t="s">
        <v>1572</v>
      </c>
      <c r="D462" s="98" t="s">
        <v>1623</v>
      </c>
      <c r="E462" s="99" t="s">
        <v>523</v>
      </c>
      <c r="F462" s="100">
        <v>606240</v>
      </c>
      <c r="G462" s="100">
        <v>0</v>
      </c>
      <c r="H462" s="100">
        <v>606240</v>
      </c>
      <c r="I462" s="100">
        <v>0</v>
      </c>
      <c r="J462" s="100">
        <v>0</v>
      </c>
      <c r="K462" s="100">
        <v>0</v>
      </c>
      <c r="L462" s="100">
        <v>0</v>
      </c>
      <c r="M462" s="100">
        <v>0</v>
      </c>
      <c r="N462" s="100">
        <v>0</v>
      </c>
      <c r="O462" s="100">
        <v>0</v>
      </c>
      <c r="P462" s="100">
        <v>0</v>
      </c>
    </row>
    <row r="463" spans="1:16" ht="20.100000000000001" customHeight="1">
      <c r="A463" s="98"/>
      <c r="B463" s="98"/>
      <c r="C463" s="98"/>
      <c r="D463" s="98" t="s">
        <v>1722</v>
      </c>
      <c r="E463" s="99" t="s">
        <v>1723</v>
      </c>
      <c r="F463" s="100">
        <v>2000000</v>
      </c>
      <c r="G463" s="100">
        <v>16500</v>
      </c>
      <c r="H463" s="100">
        <v>1983500</v>
      </c>
      <c r="I463" s="100">
        <v>0</v>
      </c>
      <c r="J463" s="100">
        <v>0</v>
      </c>
      <c r="K463" s="100">
        <v>0</v>
      </c>
      <c r="L463" s="100">
        <v>0</v>
      </c>
      <c r="M463" s="100">
        <v>0</v>
      </c>
      <c r="N463" s="100">
        <v>0</v>
      </c>
      <c r="O463" s="100">
        <v>0</v>
      </c>
      <c r="P463" s="100">
        <v>0</v>
      </c>
    </row>
    <row r="464" spans="1:16" ht="20.100000000000001" customHeight="1">
      <c r="A464" s="98"/>
      <c r="B464" s="98"/>
      <c r="C464" s="98"/>
      <c r="D464" s="98" t="s">
        <v>1724</v>
      </c>
      <c r="E464" s="99" t="s">
        <v>1725</v>
      </c>
      <c r="F464" s="100">
        <v>2000000</v>
      </c>
      <c r="G464" s="100">
        <v>16500</v>
      </c>
      <c r="H464" s="100">
        <v>1983500</v>
      </c>
      <c r="I464" s="100">
        <v>0</v>
      </c>
      <c r="J464" s="100">
        <v>0</v>
      </c>
      <c r="K464" s="100">
        <v>0</v>
      </c>
      <c r="L464" s="100">
        <v>0</v>
      </c>
      <c r="M464" s="100">
        <v>0</v>
      </c>
      <c r="N464" s="100">
        <v>0</v>
      </c>
      <c r="O464" s="100">
        <v>0</v>
      </c>
      <c r="P464" s="100">
        <v>0</v>
      </c>
    </row>
    <row r="465" spans="1:16" ht="20.100000000000001" customHeight="1">
      <c r="A465" s="98" t="s">
        <v>1578</v>
      </c>
      <c r="B465" s="98" t="s">
        <v>1554</v>
      </c>
      <c r="C465" s="98" t="s">
        <v>1550</v>
      </c>
      <c r="D465" s="98" t="s">
        <v>1623</v>
      </c>
      <c r="E465" s="99" t="s">
        <v>251</v>
      </c>
      <c r="F465" s="100">
        <v>137500</v>
      </c>
      <c r="G465" s="100">
        <v>16500</v>
      </c>
      <c r="H465" s="100">
        <v>121000</v>
      </c>
      <c r="I465" s="100">
        <v>0</v>
      </c>
      <c r="J465" s="100">
        <v>0</v>
      </c>
      <c r="K465" s="100">
        <v>0</v>
      </c>
      <c r="L465" s="100">
        <v>0</v>
      </c>
      <c r="M465" s="100">
        <v>0</v>
      </c>
      <c r="N465" s="100">
        <v>0</v>
      </c>
      <c r="O465" s="100">
        <v>0</v>
      </c>
      <c r="P465" s="100">
        <v>0</v>
      </c>
    </row>
    <row r="466" spans="1:16" ht="20.100000000000001" customHeight="1">
      <c r="A466" s="98" t="s">
        <v>1578</v>
      </c>
      <c r="B466" s="98" t="s">
        <v>1554</v>
      </c>
      <c r="C466" s="98" t="s">
        <v>1551</v>
      </c>
      <c r="D466" s="98" t="s">
        <v>1623</v>
      </c>
      <c r="E466" s="99" t="s">
        <v>252</v>
      </c>
      <c r="F466" s="100">
        <v>110000</v>
      </c>
      <c r="G466" s="100">
        <v>0</v>
      </c>
      <c r="H466" s="100">
        <v>110000</v>
      </c>
      <c r="I466" s="100">
        <v>0</v>
      </c>
      <c r="J466" s="100">
        <v>0</v>
      </c>
      <c r="K466" s="100">
        <v>0</v>
      </c>
      <c r="L466" s="100">
        <v>0</v>
      </c>
      <c r="M466" s="100">
        <v>0</v>
      </c>
      <c r="N466" s="100">
        <v>0</v>
      </c>
      <c r="O466" s="100">
        <v>0</v>
      </c>
      <c r="P466" s="100">
        <v>0</v>
      </c>
    </row>
    <row r="467" spans="1:16" ht="20.100000000000001" customHeight="1">
      <c r="A467" s="98" t="s">
        <v>1578</v>
      </c>
      <c r="B467" s="98" t="s">
        <v>1554</v>
      </c>
      <c r="C467" s="98" t="s">
        <v>1557</v>
      </c>
      <c r="D467" s="98" t="s">
        <v>1623</v>
      </c>
      <c r="E467" s="99" t="s">
        <v>548</v>
      </c>
      <c r="F467" s="100">
        <v>462500</v>
      </c>
      <c r="G467" s="100">
        <v>0</v>
      </c>
      <c r="H467" s="100">
        <v>462500</v>
      </c>
      <c r="I467" s="100">
        <v>0</v>
      </c>
      <c r="J467" s="100">
        <v>0</v>
      </c>
      <c r="K467" s="100">
        <v>0</v>
      </c>
      <c r="L467" s="100">
        <v>0</v>
      </c>
      <c r="M467" s="100">
        <v>0</v>
      </c>
      <c r="N467" s="100">
        <v>0</v>
      </c>
      <c r="O467" s="100">
        <v>0</v>
      </c>
      <c r="P467" s="100">
        <v>0</v>
      </c>
    </row>
    <row r="468" spans="1:16" ht="20.100000000000001" customHeight="1">
      <c r="A468" s="98" t="s">
        <v>1578</v>
      </c>
      <c r="B468" s="98" t="s">
        <v>1554</v>
      </c>
      <c r="C468" s="98" t="s">
        <v>1558</v>
      </c>
      <c r="D468" s="98" t="s">
        <v>1623</v>
      </c>
      <c r="E468" s="99" t="s">
        <v>549</v>
      </c>
      <c r="F468" s="100">
        <v>530000</v>
      </c>
      <c r="G468" s="100">
        <v>0</v>
      </c>
      <c r="H468" s="100">
        <v>530000</v>
      </c>
      <c r="I468" s="100">
        <v>0</v>
      </c>
      <c r="J468" s="100">
        <v>0</v>
      </c>
      <c r="K468" s="100">
        <v>0</v>
      </c>
      <c r="L468" s="100">
        <v>0</v>
      </c>
      <c r="M468" s="100">
        <v>0</v>
      </c>
      <c r="N468" s="100">
        <v>0</v>
      </c>
      <c r="O468" s="100">
        <v>0</v>
      </c>
      <c r="P468" s="100">
        <v>0</v>
      </c>
    </row>
    <row r="469" spans="1:16" ht="20.100000000000001" customHeight="1">
      <c r="A469" s="98" t="s">
        <v>1578</v>
      </c>
      <c r="B469" s="98" t="s">
        <v>1554</v>
      </c>
      <c r="C469" s="98" t="s">
        <v>1554</v>
      </c>
      <c r="D469" s="98" t="s">
        <v>1623</v>
      </c>
      <c r="E469" s="99" t="s">
        <v>550</v>
      </c>
      <c r="F469" s="100">
        <v>40000</v>
      </c>
      <c r="G469" s="100">
        <v>0</v>
      </c>
      <c r="H469" s="100">
        <v>40000</v>
      </c>
      <c r="I469" s="100">
        <v>0</v>
      </c>
      <c r="J469" s="100">
        <v>0</v>
      </c>
      <c r="K469" s="100">
        <v>0</v>
      </c>
      <c r="L469" s="100">
        <v>0</v>
      </c>
      <c r="M469" s="100">
        <v>0</v>
      </c>
      <c r="N469" s="100">
        <v>0</v>
      </c>
      <c r="O469" s="100">
        <v>0</v>
      </c>
      <c r="P469" s="100">
        <v>0</v>
      </c>
    </row>
    <row r="470" spans="1:16" ht="20.100000000000001" customHeight="1">
      <c r="A470" s="98" t="s">
        <v>1578</v>
      </c>
      <c r="B470" s="98" t="s">
        <v>1554</v>
      </c>
      <c r="C470" s="98" t="s">
        <v>1580</v>
      </c>
      <c r="D470" s="98" t="s">
        <v>1623</v>
      </c>
      <c r="E470" s="99" t="s">
        <v>551</v>
      </c>
      <c r="F470" s="100">
        <v>20000</v>
      </c>
      <c r="G470" s="100">
        <v>0</v>
      </c>
      <c r="H470" s="100">
        <v>20000</v>
      </c>
      <c r="I470" s="100">
        <v>0</v>
      </c>
      <c r="J470" s="100">
        <v>0</v>
      </c>
      <c r="K470" s="100">
        <v>0</v>
      </c>
      <c r="L470" s="100">
        <v>0</v>
      </c>
      <c r="M470" s="100">
        <v>0</v>
      </c>
      <c r="N470" s="100">
        <v>0</v>
      </c>
      <c r="O470" s="100">
        <v>0</v>
      </c>
      <c r="P470" s="100">
        <v>0</v>
      </c>
    </row>
    <row r="471" spans="1:16" ht="20.100000000000001" customHeight="1">
      <c r="A471" s="98" t="s">
        <v>1578</v>
      </c>
      <c r="B471" s="98" t="s">
        <v>1554</v>
      </c>
      <c r="C471" s="98" t="s">
        <v>1586</v>
      </c>
      <c r="D471" s="98" t="s">
        <v>1623</v>
      </c>
      <c r="E471" s="99" t="s">
        <v>554</v>
      </c>
      <c r="F471" s="100">
        <v>630000</v>
      </c>
      <c r="G471" s="100">
        <v>0</v>
      </c>
      <c r="H471" s="100">
        <v>630000</v>
      </c>
      <c r="I471" s="100">
        <v>0</v>
      </c>
      <c r="J471" s="100">
        <v>0</v>
      </c>
      <c r="K471" s="100">
        <v>0</v>
      </c>
      <c r="L471" s="100">
        <v>0</v>
      </c>
      <c r="M471" s="100">
        <v>0</v>
      </c>
      <c r="N471" s="100">
        <v>0</v>
      </c>
      <c r="O471" s="100">
        <v>0</v>
      </c>
      <c r="P471" s="100">
        <v>0</v>
      </c>
    </row>
    <row r="472" spans="1:16" ht="20.100000000000001" customHeight="1">
      <c r="A472" s="98" t="s">
        <v>1578</v>
      </c>
      <c r="B472" s="98" t="s">
        <v>1554</v>
      </c>
      <c r="C472" s="98" t="s">
        <v>1572</v>
      </c>
      <c r="D472" s="98" t="s">
        <v>1623</v>
      </c>
      <c r="E472" s="99" t="s">
        <v>557</v>
      </c>
      <c r="F472" s="100">
        <v>70000</v>
      </c>
      <c r="G472" s="100">
        <v>0</v>
      </c>
      <c r="H472" s="100">
        <v>70000</v>
      </c>
      <c r="I472" s="100">
        <v>0</v>
      </c>
      <c r="J472" s="100">
        <v>0</v>
      </c>
      <c r="K472" s="100">
        <v>0</v>
      </c>
      <c r="L472" s="100">
        <v>0</v>
      </c>
      <c r="M472" s="100">
        <v>0</v>
      </c>
      <c r="N472" s="100">
        <v>0</v>
      </c>
      <c r="O472" s="100">
        <v>0</v>
      </c>
      <c r="P472" s="100">
        <v>0</v>
      </c>
    </row>
    <row r="473" spans="1:16" ht="20.100000000000001" customHeight="1">
      <c r="A473" s="98"/>
      <c r="B473" s="98"/>
      <c r="C473" s="98"/>
      <c r="D473" s="98" t="s">
        <v>1726</v>
      </c>
      <c r="E473" s="99" t="s">
        <v>1727</v>
      </c>
      <c r="F473" s="100">
        <v>54870000</v>
      </c>
      <c r="G473" s="100">
        <v>0</v>
      </c>
      <c r="H473" s="100">
        <v>680000</v>
      </c>
      <c r="I473" s="100">
        <v>0</v>
      </c>
      <c r="J473" s="100">
        <v>0</v>
      </c>
      <c r="K473" s="100">
        <v>0</v>
      </c>
      <c r="L473" s="100">
        <v>54190000</v>
      </c>
      <c r="M473" s="100">
        <v>0</v>
      </c>
      <c r="N473" s="100">
        <v>0</v>
      </c>
      <c r="O473" s="100">
        <v>0</v>
      </c>
      <c r="P473" s="100">
        <v>0</v>
      </c>
    </row>
    <row r="474" spans="1:16" ht="20.100000000000001" customHeight="1">
      <c r="A474" s="98"/>
      <c r="B474" s="98"/>
      <c r="C474" s="98"/>
      <c r="D474" s="98" t="s">
        <v>1728</v>
      </c>
      <c r="E474" s="99" t="s">
        <v>1729</v>
      </c>
      <c r="F474" s="100">
        <v>50300000</v>
      </c>
      <c r="G474" s="100">
        <v>0</v>
      </c>
      <c r="H474" s="100">
        <v>0</v>
      </c>
      <c r="I474" s="100">
        <v>0</v>
      </c>
      <c r="J474" s="100">
        <v>0</v>
      </c>
      <c r="K474" s="100">
        <v>0</v>
      </c>
      <c r="L474" s="100">
        <v>50300000</v>
      </c>
      <c r="M474" s="100">
        <v>0</v>
      </c>
      <c r="N474" s="100">
        <v>0</v>
      </c>
      <c r="O474" s="100">
        <v>0</v>
      </c>
      <c r="P474" s="100">
        <v>0</v>
      </c>
    </row>
    <row r="475" spans="1:16" ht="20.100000000000001" customHeight="1">
      <c r="A475" s="98" t="s">
        <v>1598</v>
      </c>
      <c r="B475" s="98" t="s">
        <v>1552</v>
      </c>
      <c r="C475" s="98" t="s">
        <v>1572</v>
      </c>
      <c r="D475" s="98" t="s">
        <v>1623</v>
      </c>
      <c r="E475" s="99" t="s">
        <v>1064</v>
      </c>
      <c r="F475" s="100">
        <v>50000000</v>
      </c>
      <c r="G475" s="100">
        <v>0</v>
      </c>
      <c r="H475" s="100">
        <v>0</v>
      </c>
      <c r="I475" s="100">
        <v>0</v>
      </c>
      <c r="J475" s="100">
        <v>0</v>
      </c>
      <c r="K475" s="100">
        <v>0</v>
      </c>
      <c r="L475" s="100">
        <v>50000000</v>
      </c>
      <c r="M475" s="100">
        <v>0</v>
      </c>
      <c r="N475" s="100">
        <v>0</v>
      </c>
      <c r="O475" s="100">
        <v>0</v>
      </c>
      <c r="P475" s="100">
        <v>0</v>
      </c>
    </row>
    <row r="476" spans="1:16" ht="20.100000000000001" customHeight="1">
      <c r="A476" s="98" t="s">
        <v>1609</v>
      </c>
      <c r="B476" s="98" t="s">
        <v>1550</v>
      </c>
      <c r="C476" s="98" t="s">
        <v>1572</v>
      </c>
      <c r="D476" s="98" t="s">
        <v>1623</v>
      </c>
      <c r="E476" s="99" t="s">
        <v>1216</v>
      </c>
      <c r="F476" s="100">
        <v>300000</v>
      </c>
      <c r="G476" s="100">
        <v>0</v>
      </c>
      <c r="H476" s="100">
        <v>0</v>
      </c>
      <c r="I476" s="100">
        <v>0</v>
      </c>
      <c r="J476" s="100">
        <v>0</v>
      </c>
      <c r="K476" s="100">
        <v>0</v>
      </c>
      <c r="L476" s="100">
        <v>300000</v>
      </c>
      <c r="M476" s="100">
        <v>0</v>
      </c>
      <c r="N476" s="100">
        <v>0</v>
      </c>
      <c r="O476" s="100">
        <v>0</v>
      </c>
      <c r="P476" s="100">
        <v>0</v>
      </c>
    </row>
    <row r="477" spans="1:16" ht="20.100000000000001" customHeight="1">
      <c r="A477" s="98"/>
      <c r="B477" s="98"/>
      <c r="C477" s="98"/>
      <c r="D477" s="98" t="s">
        <v>1730</v>
      </c>
      <c r="E477" s="99" t="s">
        <v>1731</v>
      </c>
      <c r="F477" s="100">
        <v>90000</v>
      </c>
      <c r="G477" s="100">
        <v>0</v>
      </c>
      <c r="H477" s="100">
        <v>90000</v>
      </c>
      <c r="I477" s="100">
        <v>0</v>
      </c>
      <c r="J477" s="100">
        <v>0</v>
      </c>
      <c r="K477" s="100">
        <v>0</v>
      </c>
      <c r="L477" s="100">
        <v>0</v>
      </c>
      <c r="M477" s="100">
        <v>0</v>
      </c>
      <c r="N477" s="100">
        <v>0</v>
      </c>
      <c r="O477" s="100">
        <v>0</v>
      </c>
      <c r="P477" s="100">
        <v>0</v>
      </c>
    </row>
    <row r="478" spans="1:16" ht="20.100000000000001" customHeight="1">
      <c r="A478" s="98" t="s">
        <v>1609</v>
      </c>
      <c r="B478" s="98" t="s">
        <v>1550</v>
      </c>
      <c r="C478" s="98" t="s">
        <v>1610</v>
      </c>
      <c r="D478" s="98" t="s">
        <v>1623</v>
      </c>
      <c r="E478" s="99" t="s">
        <v>1199</v>
      </c>
      <c r="F478" s="100">
        <v>90000</v>
      </c>
      <c r="G478" s="100">
        <v>0</v>
      </c>
      <c r="H478" s="100">
        <v>90000</v>
      </c>
      <c r="I478" s="100">
        <v>0</v>
      </c>
      <c r="J478" s="100">
        <v>0</v>
      </c>
      <c r="K478" s="100">
        <v>0</v>
      </c>
      <c r="L478" s="100">
        <v>0</v>
      </c>
      <c r="M478" s="100">
        <v>0</v>
      </c>
      <c r="N478" s="100">
        <v>0</v>
      </c>
      <c r="O478" s="100">
        <v>0</v>
      </c>
      <c r="P478" s="100">
        <v>0</v>
      </c>
    </row>
    <row r="479" spans="1:16" ht="20.100000000000001" customHeight="1">
      <c r="A479" s="98"/>
      <c r="B479" s="98"/>
      <c r="C479" s="98"/>
      <c r="D479" s="98" t="s">
        <v>1732</v>
      </c>
      <c r="E479" s="99" t="s">
        <v>1733</v>
      </c>
      <c r="F479" s="100">
        <v>3890000</v>
      </c>
      <c r="G479" s="100">
        <v>0</v>
      </c>
      <c r="H479" s="100">
        <v>0</v>
      </c>
      <c r="I479" s="100">
        <v>0</v>
      </c>
      <c r="J479" s="100">
        <v>0</v>
      </c>
      <c r="K479" s="100">
        <v>0</v>
      </c>
      <c r="L479" s="100">
        <v>3890000</v>
      </c>
      <c r="M479" s="100">
        <v>0</v>
      </c>
      <c r="N479" s="100">
        <v>0</v>
      </c>
      <c r="O479" s="100">
        <v>0</v>
      </c>
      <c r="P479" s="100">
        <v>0</v>
      </c>
    </row>
    <row r="480" spans="1:16" ht="20.100000000000001" customHeight="1">
      <c r="A480" s="98" t="s">
        <v>1609</v>
      </c>
      <c r="B480" s="98" t="s">
        <v>1550</v>
      </c>
      <c r="C480" s="98" t="s">
        <v>1554</v>
      </c>
      <c r="D480" s="98" t="s">
        <v>1623</v>
      </c>
      <c r="E480" s="99" t="s">
        <v>1193</v>
      </c>
      <c r="F480" s="100">
        <v>3890000</v>
      </c>
      <c r="G480" s="100">
        <v>0</v>
      </c>
      <c r="H480" s="100">
        <v>0</v>
      </c>
      <c r="I480" s="100">
        <v>0</v>
      </c>
      <c r="J480" s="100">
        <v>0</v>
      </c>
      <c r="K480" s="100">
        <v>0</v>
      </c>
      <c r="L480" s="100">
        <v>3890000</v>
      </c>
      <c r="M480" s="100">
        <v>0</v>
      </c>
      <c r="N480" s="100">
        <v>0</v>
      </c>
      <c r="O480" s="100">
        <v>0</v>
      </c>
      <c r="P480" s="100">
        <v>0</v>
      </c>
    </row>
    <row r="481" spans="1:16" ht="20.100000000000001" customHeight="1">
      <c r="A481" s="98"/>
      <c r="B481" s="98"/>
      <c r="C481" s="98"/>
      <c r="D481" s="98" t="s">
        <v>1734</v>
      </c>
      <c r="E481" s="99" t="s">
        <v>1735</v>
      </c>
      <c r="F481" s="100">
        <v>40000</v>
      </c>
      <c r="G481" s="100">
        <v>0</v>
      </c>
      <c r="H481" s="100">
        <v>40000</v>
      </c>
      <c r="I481" s="100">
        <v>0</v>
      </c>
      <c r="J481" s="100">
        <v>0</v>
      </c>
      <c r="K481" s="100">
        <v>0</v>
      </c>
      <c r="L481" s="100">
        <v>0</v>
      </c>
      <c r="M481" s="100">
        <v>0</v>
      </c>
      <c r="N481" s="100">
        <v>0</v>
      </c>
      <c r="O481" s="100">
        <v>0</v>
      </c>
      <c r="P481" s="100">
        <v>0</v>
      </c>
    </row>
    <row r="482" spans="1:16" ht="20.100000000000001" customHeight="1">
      <c r="A482" s="98" t="s">
        <v>1609</v>
      </c>
      <c r="B482" s="98" t="s">
        <v>1550</v>
      </c>
      <c r="C482" s="98" t="s">
        <v>1569</v>
      </c>
      <c r="D482" s="98" t="s">
        <v>1623</v>
      </c>
      <c r="E482" s="99" t="s">
        <v>1213</v>
      </c>
      <c r="F482" s="100">
        <v>40000</v>
      </c>
      <c r="G482" s="100">
        <v>0</v>
      </c>
      <c r="H482" s="100">
        <v>40000</v>
      </c>
      <c r="I482" s="100">
        <v>0</v>
      </c>
      <c r="J482" s="100">
        <v>0</v>
      </c>
      <c r="K482" s="100">
        <v>0</v>
      </c>
      <c r="L482" s="100">
        <v>0</v>
      </c>
      <c r="M482" s="100">
        <v>0</v>
      </c>
      <c r="N482" s="100">
        <v>0</v>
      </c>
      <c r="O482" s="100">
        <v>0</v>
      </c>
      <c r="P482" s="100">
        <v>0</v>
      </c>
    </row>
    <row r="483" spans="1:16" ht="20.100000000000001" customHeight="1">
      <c r="A483" s="98"/>
      <c r="B483" s="98"/>
      <c r="C483" s="98"/>
      <c r="D483" s="98" t="s">
        <v>1736</v>
      </c>
      <c r="E483" s="99" t="s">
        <v>1737</v>
      </c>
      <c r="F483" s="100">
        <v>550000</v>
      </c>
      <c r="G483" s="100">
        <v>0</v>
      </c>
      <c r="H483" s="100">
        <v>550000</v>
      </c>
      <c r="I483" s="100">
        <v>0</v>
      </c>
      <c r="J483" s="100">
        <v>0</v>
      </c>
      <c r="K483" s="100">
        <v>0</v>
      </c>
      <c r="L483" s="100">
        <v>0</v>
      </c>
      <c r="M483" s="100">
        <v>0</v>
      </c>
      <c r="N483" s="100">
        <v>0</v>
      </c>
      <c r="O483" s="100">
        <v>0</v>
      </c>
      <c r="P483" s="100">
        <v>0</v>
      </c>
    </row>
    <row r="484" spans="1:16" ht="20.100000000000001" customHeight="1">
      <c r="A484" s="98" t="s">
        <v>1609</v>
      </c>
      <c r="B484" s="98" t="s">
        <v>1550</v>
      </c>
      <c r="C484" s="98" t="s">
        <v>1586</v>
      </c>
      <c r="D484" s="98" t="s">
        <v>1623</v>
      </c>
      <c r="E484" s="99" t="s">
        <v>1197</v>
      </c>
      <c r="F484" s="100">
        <v>550000</v>
      </c>
      <c r="G484" s="100">
        <v>0</v>
      </c>
      <c r="H484" s="100">
        <v>550000</v>
      </c>
      <c r="I484" s="100">
        <v>0</v>
      </c>
      <c r="J484" s="100">
        <v>0</v>
      </c>
      <c r="K484" s="100">
        <v>0</v>
      </c>
      <c r="L484" s="100">
        <v>0</v>
      </c>
      <c r="M484" s="100">
        <v>0</v>
      </c>
      <c r="N484" s="100">
        <v>0</v>
      </c>
      <c r="O484" s="100">
        <v>0</v>
      </c>
      <c r="P484" s="100">
        <v>0</v>
      </c>
    </row>
    <row r="485" spans="1:16" ht="20.100000000000001" customHeight="1">
      <c r="A485" s="98"/>
      <c r="B485" s="98"/>
      <c r="C485" s="98"/>
      <c r="D485" s="98" t="s">
        <v>1738</v>
      </c>
      <c r="E485" s="99" t="s">
        <v>1739</v>
      </c>
      <c r="F485" s="100">
        <v>4120000</v>
      </c>
      <c r="G485" s="100">
        <v>0</v>
      </c>
      <c r="H485" s="100">
        <v>60000</v>
      </c>
      <c r="I485" s="100">
        <v>60000</v>
      </c>
      <c r="J485" s="100">
        <v>0</v>
      </c>
      <c r="K485" s="100">
        <v>0</v>
      </c>
      <c r="L485" s="100">
        <v>0</v>
      </c>
      <c r="M485" s="100">
        <v>0</v>
      </c>
      <c r="N485" s="100">
        <v>0</v>
      </c>
      <c r="O485" s="100">
        <v>0</v>
      </c>
      <c r="P485" s="100">
        <v>4000000</v>
      </c>
    </row>
    <row r="486" spans="1:16" ht="20.100000000000001" customHeight="1">
      <c r="A486" s="98"/>
      <c r="B486" s="98"/>
      <c r="C486" s="98"/>
      <c r="D486" s="98" t="s">
        <v>1740</v>
      </c>
      <c r="E486" s="99" t="s">
        <v>1741</v>
      </c>
      <c r="F486" s="100">
        <v>4120000</v>
      </c>
      <c r="G486" s="100">
        <v>0</v>
      </c>
      <c r="H486" s="100">
        <v>60000</v>
      </c>
      <c r="I486" s="100">
        <v>60000</v>
      </c>
      <c r="J486" s="100">
        <v>0</v>
      </c>
      <c r="K486" s="100">
        <v>0</v>
      </c>
      <c r="L486" s="100">
        <v>0</v>
      </c>
      <c r="M486" s="100">
        <v>0</v>
      </c>
      <c r="N486" s="100">
        <v>0</v>
      </c>
      <c r="O486" s="100">
        <v>0</v>
      </c>
      <c r="P486" s="100">
        <v>4000000</v>
      </c>
    </row>
    <row r="487" spans="1:16" ht="20.100000000000001" customHeight="1">
      <c r="A487" s="98" t="s">
        <v>1549</v>
      </c>
      <c r="B487" s="98" t="s">
        <v>1560</v>
      </c>
      <c r="C487" s="98" t="s">
        <v>1550</v>
      </c>
      <c r="D487" s="98" t="s">
        <v>1623</v>
      </c>
      <c r="E487" s="99" t="s">
        <v>251</v>
      </c>
      <c r="F487" s="100">
        <v>120000</v>
      </c>
      <c r="G487" s="100">
        <v>0</v>
      </c>
      <c r="H487" s="100">
        <v>60000</v>
      </c>
      <c r="I487" s="100">
        <v>60000</v>
      </c>
      <c r="J487" s="100">
        <v>0</v>
      </c>
      <c r="K487" s="100">
        <v>0</v>
      </c>
      <c r="L487" s="100">
        <v>0</v>
      </c>
      <c r="M487" s="100">
        <v>0</v>
      </c>
      <c r="N487" s="100">
        <v>0</v>
      </c>
      <c r="O487" s="100">
        <v>0</v>
      </c>
      <c r="P487" s="100">
        <v>0</v>
      </c>
    </row>
    <row r="488" spans="1:16" ht="20.100000000000001" customHeight="1">
      <c r="A488" s="98" t="s">
        <v>1598</v>
      </c>
      <c r="B488" s="98" t="s">
        <v>1552</v>
      </c>
      <c r="C488" s="98" t="s">
        <v>1572</v>
      </c>
      <c r="D488" s="98" t="s">
        <v>1623</v>
      </c>
      <c r="E488" s="99" t="s">
        <v>1064</v>
      </c>
      <c r="F488" s="100">
        <v>4000000</v>
      </c>
      <c r="G488" s="100">
        <v>0</v>
      </c>
      <c r="H488" s="100">
        <v>0</v>
      </c>
      <c r="I488" s="100">
        <v>0</v>
      </c>
      <c r="J488" s="100">
        <v>0</v>
      </c>
      <c r="K488" s="100">
        <v>0</v>
      </c>
      <c r="L488" s="100">
        <v>0</v>
      </c>
      <c r="M488" s="100">
        <v>0</v>
      </c>
      <c r="N488" s="100">
        <v>0</v>
      </c>
      <c r="O488" s="100">
        <v>0</v>
      </c>
      <c r="P488" s="100">
        <v>4000000</v>
      </c>
    </row>
    <row r="489" spans="1:16" ht="20.100000000000001" customHeight="1">
      <c r="A489" s="98"/>
      <c r="B489" s="98"/>
      <c r="C489" s="98"/>
      <c r="D489" s="98" t="s">
        <v>1746</v>
      </c>
      <c r="E489" s="99" t="s">
        <v>1747</v>
      </c>
      <c r="F489" s="100">
        <v>20000</v>
      </c>
      <c r="G489" s="100">
        <v>0</v>
      </c>
      <c r="H489" s="100">
        <v>0</v>
      </c>
      <c r="I489" s="100">
        <v>0</v>
      </c>
      <c r="J489" s="100">
        <v>0</v>
      </c>
      <c r="K489" s="100">
        <v>0</v>
      </c>
      <c r="L489" s="100">
        <v>0</v>
      </c>
      <c r="M489" s="100">
        <v>0</v>
      </c>
      <c r="N489" s="100">
        <v>20000</v>
      </c>
      <c r="O489" s="100">
        <v>0</v>
      </c>
      <c r="P489" s="100">
        <v>0</v>
      </c>
    </row>
    <row r="490" spans="1:16" ht="20.100000000000001" customHeight="1">
      <c r="A490" s="98"/>
      <c r="B490" s="98"/>
      <c r="C490" s="98"/>
      <c r="D490" s="98" t="s">
        <v>1748</v>
      </c>
      <c r="E490" s="99" t="s">
        <v>1749</v>
      </c>
      <c r="F490" s="100">
        <v>20000</v>
      </c>
      <c r="G490" s="100">
        <v>0</v>
      </c>
      <c r="H490" s="100">
        <v>0</v>
      </c>
      <c r="I490" s="100">
        <v>0</v>
      </c>
      <c r="J490" s="100">
        <v>0</v>
      </c>
      <c r="K490" s="100">
        <v>0</v>
      </c>
      <c r="L490" s="100">
        <v>0</v>
      </c>
      <c r="M490" s="100">
        <v>0</v>
      </c>
      <c r="N490" s="100">
        <v>20000</v>
      </c>
      <c r="O490" s="100">
        <v>0</v>
      </c>
      <c r="P490" s="100">
        <v>0</v>
      </c>
    </row>
    <row r="491" spans="1:16" ht="20.100000000000001" customHeight="1">
      <c r="A491" s="98" t="s">
        <v>1612</v>
      </c>
      <c r="B491" s="98" t="s">
        <v>1551</v>
      </c>
      <c r="C491" s="98" t="s">
        <v>1550</v>
      </c>
      <c r="D491" s="98" t="s">
        <v>1623</v>
      </c>
      <c r="E491" s="99" t="s">
        <v>251</v>
      </c>
      <c r="F491" s="100">
        <v>20000</v>
      </c>
      <c r="G491" s="100">
        <v>0</v>
      </c>
      <c r="H491" s="100">
        <v>0</v>
      </c>
      <c r="I491" s="100">
        <v>0</v>
      </c>
      <c r="J491" s="100">
        <v>0</v>
      </c>
      <c r="K491" s="100">
        <v>0</v>
      </c>
      <c r="L491" s="100">
        <v>0</v>
      </c>
      <c r="M491" s="100">
        <v>0</v>
      </c>
      <c r="N491" s="100">
        <v>20000</v>
      </c>
      <c r="O491" s="100">
        <v>0</v>
      </c>
      <c r="P491" s="100">
        <v>0</v>
      </c>
    </row>
    <row r="492" spans="1:16" ht="20.100000000000001" customHeight="1">
      <c r="A492" s="98"/>
      <c r="B492" s="98"/>
      <c r="C492" s="98"/>
      <c r="D492" s="98" t="s">
        <v>1750</v>
      </c>
      <c r="E492" s="99" t="s">
        <v>1751</v>
      </c>
      <c r="F492" s="100">
        <v>4150000</v>
      </c>
      <c r="G492" s="100">
        <v>2525800</v>
      </c>
      <c r="H492" s="100">
        <v>0</v>
      </c>
      <c r="I492" s="100">
        <v>0</v>
      </c>
      <c r="J492" s="100">
        <v>0</v>
      </c>
      <c r="K492" s="100">
        <v>0</v>
      </c>
      <c r="L492" s="100">
        <v>0</v>
      </c>
      <c r="M492" s="100">
        <v>0</v>
      </c>
      <c r="N492" s="100">
        <v>0</v>
      </c>
      <c r="O492" s="100">
        <v>0</v>
      </c>
      <c r="P492" s="100">
        <v>1624200</v>
      </c>
    </row>
    <row r="493" spans="1:16" ht="20.100000000000001" customHeight="1">
      <c r="A493" s="98"/>
      <c r="B493" s="98"/>
      <c r="C493" s="98"/>
      <c r="D493" s="98" t="s">
        <v>1752</v>
      </c>
      <c r="E493" s="99" t="s">
        <v>1753</v>
      </c>
      <c r="F493" s="100">
        <v>4150000</v>
      </c>
      <c r="G493" s="100">
        <v>2525800</v>
      </c>
      <c r="H493" s="100">
        <v>0</v>
      </c>
      <c r="I493" s="100">
        <v>0</v>
      </c>
      <c r="J493" s="100">
        <v>0</v>
      </c>
      <c r="K493" s="100">
        <v>0</v>
      </c>
      <c r="L493" s="100">
        <v>0</v>
      </c>
      <c r="M493" s="100">
        <v>0</v>
      </c>
      <c r="N493" s="100">
        <v>0</v>
      </c>
      <c r="O493" s="100">
        <v>0</v>
      </c>
      <c r="P493" s="100">
        <v>1624200</v>
      </c>
    </row>
    <row r="494" spans="1:16" ht="20.100000000000001" customHeight="1">
      <c r="A494" s="98" t="s">
        <v>1618</v>
      </c>
      <c r="B494" s="98" t="s">
        <v>1550</v>
      </c>
      <c r="C494" s="98" t="s">
        <v>1550</v>
      </c>
      <c r="D494" s="98" t="s">
        <v>1623</v>
      </c>
      <c r="E494" s="99" t="s">
        <v>251</v>
      </c>
      <c r="F494" s="100">
        <v>4000000</v>
      </c>
      <c r="G494" s="100">
        <v>2525800</v>
      </c>
      <c r="H494" s="100">
        <v>0</v>
      </c>
      <c r="I494" s="100">
        <v>0</v>
      </c>
      <c r="J494" s="100">
        <v>0</v>
      </c>
      <c r="K494" s="100">
        <v>0</v>
      </c>
      <c r="L494" s="100">
        <v>0</v>
      </c>
      <c r="M494" s="100">
        <v>0</v>
      </c>
      <c r="N494" s="100">
        <v>0</v>
      </c>
      <c r="O494" s="100">
        <v>0</v>
      </c>
      <c r="P494" s="100">
        <v>1474200</v>
      </c>
    </row>
    <row r="495" spans="1:16" ht="20.100000000000001" customHeight="1">
      <c r="A495" s="98" t="s">
        <v>1618</v>
      </c>
      <c r="B495" s="98" t="s">
        <v>1550</v>
      </c>
      <c r="C495" s="98" t="s">
        <v>1572</v>
      </c>
      <c r="D495" s="98" t="s">
        <v>1623</v>
      </c>
      <c r="E495" s="99" t="s">
        <v>2593</v>
      </c>
      <c r="F495" s="100">
        <v>150000</v>
      </c>
      <c r="G495" s="100">
        <v>0</v>
      </c>
      <c r="H495" s="100">
        <v>0</v>
      </c>
      <c r="I495" s="100">
        <v>0</v>
      </c>
      <c r="J495" s="100">
        <v>0</v>
      </c>
      <c r="K495" s="100">
        <v>0</v>
      </c>
      <c r="L495" s="100">
        <v>0</v>
      </c>
      <c r="M495" s="100">
        <v>0</v>
      </c>
      <c r="N495" s="100">
        <v>0</v>
      </c>
      <c r="O495" s="100">
        <v>0</v>
      </c>
      <c r="P495" s="100">
        <v>150000</v>
      </c>
    </row>
    <row r="496" spans="1:16" ht="20.100000000000001" customHeight="1">
      <c r="A496" s="98"/>
      <c r="B496" s="98"/>
      <c r="C496" s="98"/>
      <c r="D496" s="98" t="s">
        <v>1758</v>
      </c>
      <c r="E496" s="99" t="s">
        <v>1759</v>
      </c>
      <c r="F496" s="100">
        <v>1300000</v>
      </c>
      <c r="G496" s="100">
        <v>494400</v>
      </c>
      <c r="H496" s="100">
        <v>505000</v>
      </c>
      <c r="I496" s="100">
        <v>300600</v>
      </c>
      <c r="J496" s="100">
        <v>0</v>
      </c>
      <c r="K496" s="100">
        <v>0</v>
      </c>
      <c r="L496" s="100">
        <v>0</v>
      </c>
      <c r="M496" s="100">
        <v>0</v>
      </c>
      <c r="N496" s="100">
        <v>0</v>
      </c>
      <c r="O496" s="100">
        <v>0</v>
      </c>
      <c r="P496" s="100">
        <v>0</v>
      </c>
    </row>
    <row r="497" spans="1:16" ht="20.100000000000001" customHeight="1">
      <c r="A497" s="98"/>
      <c r="B497" s="98"/>
      <c r="C497" s="98"/>
      <c r="D497" s="98" t="s">
        <v>1760</v>
      </c>
      <c r="E497" s="99" t="s">
        <v>1761</v>
      </c>
      <c r="F497" s="100">
        <v>1200000</v>
      </c>
      <c r="G497" s="100">
        <v>494400</v>
      </c>
      <c r="H497" s="100">
        <v>405000</v>
      </c>
      <c r="I497" s="100">
        <v>300600</v>
      </c>
      <c r="J497" s="100">
        <v>0</v>
      </c>
      <c r="K497" s="100">
        <v>0</v>
      </c>
      <c r="L497" s="100">
        <v>0</v>
      </c>
      <c r="M497" s="100">
        <v>0</v>
      </c>
      <c r="N497" s="100">
        <v>0</v>
      </c>
      <c r="O497" s="100">
        <v>0</v>
      </c>
      <c r="P497" s="100">
        <v>0</v>
      </c>
    </row>
    <row r="498" spans="1:16" ht="20.100000000000001" customHeight="1">
      <c r="A498" s="98" t="s">
        <v>1549</v>
      </c>
      <c r="B498" s="98" t="s">
        <v>1571</v>
      </c>
      <c r="C498" s="98" t="s">
        <v>1551</v>
      </c>
      <c r="D498" s="98" t="s">
        <v>1623</v>
      </c>
      <c r="E498" s="99" t="s">
        <v>252</v>
      </c>
      <c r="F498" s="100">
        <v>30000</v>
      </c>
      <c r="G498" s="100">
        <v>0</v>
      </c>
      <c r="H498" s="100">
        <v>30000</v>
      </c>
      <c r="I498" s="100">
        <v>0</v>
      </c>
      <c r="J498" s="100">
        <v>0</v>
      </c>
      <c r="K498" s="100">
        <v>0</v>
      </c>
      <c r="L498" s="100">
        <v>0</v>
      </c>
      <c r="M498" s="100">
        <v>0</v>
      </c>
      <c r="N498" s="100">
        <v>0</v>
      </c>
      <c r="O498" s="100">
        <v>0</v>
      </c>
      <c r="P498" s="100">
        <v>0</v>
      </c>
    </row>
    <row r="499" spans="1:16" ht="20.100000000000001" customHeight="1">
      <c r="A499" s="98" t="s">
        <v>1549</v>
      </c>
      <c r="B499" s="98" t="s">
        <v>1571</v>
      </c>
      <c r="C499" s="98" t="s">
        <v>1557</v>
      </c>
      <c r="D499" s="98" t="s">
        <v>1623</v>
      </c>
      <c r="E499" s="99" t="s">
        <v>392</v>
      </c>
      <c r="F499" s="100">
        <v>150000</v>
      </c>
      <c r="G499" s="100">
        <v>0</v>
      </c>
      <c r="H499" s="100">
        <v>150000</v>
      </c>
      <c r="I499" s="100">
        <v>0</v>
      </c>
      <c r="J499" s="100">
        <v>0</v>
      </c>
      <c r="K499" s="100">
        <v>0</v>
      </c>
      <c r="L499" s="100">
        <v>0</v>
      </c>
      <c r="M499" s="100">
        <v>0</v>
      </c>
      <c r="N499" s="100">
        <v>0</v>
      </c>
      <c r="O499" s="100">
        <v>0</v>
      </c>
      <c r="P499" s="100">
        <v>0</v>
      </c>
    </row>
    <row r="500" spans="1:16" ht="20.100000000000001" customHeight="1">
      <c r="A500" s="98" t="s">
        <v>1549</v>
      </c>
      <c r="B500" s="98" t="s">
        <v>1571</v>
      </c>
      <c r="C500" s="98" t="s">
        <v>1558</v>
      </c>
      <c r="D500" s="98" t="s">
        <v>1623</v>
      </c>
      <c r="E500" s="99" t="s">
        <v>393</v>
      </c>
      <c r="F500" s="100">
        <v>180000</v>
      </c>
      <c r="G500" s="100">
        <v>0</v>
      </c>
      <c r="H500" s="100">
        <v>180000</v>
      </c>
      <c r="I500" s="100">
        <v>0</v>
      </c>
      <c r="J500" s="100">
        <v>0</v>
      </c>
      <c r="K500" s="100">
        <v>0</v>
      </c>
      <c r="L500" s="100">
        <v>0</v>
      </c>
      <c r="M500" s="100">
        <v>0</v>
      </c>
      <c r="N500" s="100">
        <v>0</v>
      </c>
      <c r="O500" s="100">
        <v>0</v>
      </c>
      <c r="P500" s="100">
        <v>0</v>
      </c>
    </row>
    <row r="501" spans="1:16" ht="20.100000000000001" customHeight="1">
      <c r="A501" s="98" t="s">
        <v>1549</v>
      </c>
      <c r="B501" s="98" t="s">
        <v>1571</v>
      </c>
      <c r="C501" s="98" t="s">
        <v>1559</v>
      </c>
      <c r="D501" s="98" t="s">
        <v>1623</v>
      </c>
      <c r="E501" s="99" t="s">
        <v>355</v>
      </c>
      <c r="F501" s="100">
        <v>15000</v>
      </c>
      <c r="G501" s="100">
        <v>0</v>
      </c>
      <c r="H501" s="100">
        <v>15000</v>
      </c>
      <c r="I501" s="100">
        <v>0</v>
      </c>
      <c r="J501" s="100">
        <v>0</v>
      </c>
      <c r="K501" s="100">
        <v>0</v>
      </c>
      <c r="L501" s="100">
        <v>0</v>
      </c>
      <c r="M501" s="100">
        <v>0</v>
      </c>
      <c r="N501" s="100">
        <v>0</v>
      </c>
      <c r="O501" s="100">
        <v>0</v>
      </c>
      <c r="P501" s="100">
        <v>0</v>
      </c>
    </row>
    <row r="502" spans="1:16" ht="20.100000000000001" customHeight="1">
      <c r="A502" s="98" t="s">
        <v>1549</v>
      </c>
      <c r="B502" s="98" t="s">
        <v>1571</v>
      </c>
      <c r="C502" s="98" t="s">
        <v>1572</v>
      </c>
      <c r="D502" s="98" t="s">
        <v>1623</v>
      </c>
      <c r="E502" s="99" t="s">
        <v>394</v>
      </c>
      <c r="F502" s="100">
        <v>825000</v>
      </c>
      <c r="G502" s="100">
        <v>494400</v>
      </c>
      <c r="H502" s="100">
        <v>30000</v>
      </c>
      <c r="I502" s="100">
        <v>300600</v>
      </c>
      <c r="J502" s="100">
        <v>0</v>
      </c>
      <c r="K502" s="100">
        <v>0</v>
      </c>
      <c r="L502" s="100">
        <v>0</v>
      </c>
      <c r="M502" s="100">
        <v>0</v>
      </c>
      <c r="N502" s="100">
        <v>0</v>
      </c>
      <c r="O502" s="100">
        <v>0</v>
      </c>
      <c r="P502" s="100">
        <v>0</v>
      </c>
    </row>
    <row r="503" spans="1:16" ht="20.100000000000001" customHeight="1">
      <c r="A503" s="98"/>
      <c r="B503" s="98"/>
      <c r="C503" s="98"/>
      <c r="D503" s="98" t="s">
        <v>1762</v>
      </c>
      <c r="E503" s="99" t="s">
        <v>1763</v>
      </c>
      <c r="F503" s="100">
        <v>100000</v>
      </c>
      <c r="G503" s="100">
        <v>0</v>
      </c>
      <c r="H503" s="100">
        <v>100000</v>
      </c>
      <c r="I503" s="100">
        <v>0</v>
      </c>
      <c r="J503" s="100">
        <v>0</v>
      </c>
      <c r="K503" s="100">
        <v>0</v>
      </c>
      <c r="L503" s="100">
        <v>0</v>
      </c>
      <c r="M503" s="100">
        <v>0</v>
      </c>
      <c r="N503" s="100">
        <v>0</v>
      </c>
      <c r="O503" s="100">
        <v>0</v>
      </c>
      <c r="P503" s="100">
        <v>0</v>
      </c>
    </row>
    <row r="504" spans="1:16" ht="20.100000000000001" customHeight="1">
      <c r="A504" s="98" t="s">
        <v>1549</v>
      </c>
      <c r="B504" s="98" t="s">
        <v>1571</v>
      </c>
      <c r="C504" s="98" t="s">
        <v>1556</v>
      </c>
      <c r="D504" s="98" t="s">
        <v>1623</v>
      </c>
      <c r="E504" s="99" t="s">
        <v>260</v>
      </c>
      <c r="F504" s="100">
        <v>100000</v>
      </c>
      <c r="G504" s="100">
        <v>0</v>
      </c>
      <c r="H504" s="100">
        <v>100000</v>
      </c>
      <c r="I504" s="100">
        <v>0</v>
      </c>
      <c r="J504" s="100">
        <v>0</v>
      </c>
      <c r="K504" s="100">
        <v>0</v>
      </c>
      <c r="L504" s="100">
        <v>0</v>
      </c>
      <c r="M504" s="100">
        <v>0</v>
      </c>
      <c r="N504" s="100">
        <v>0</v>
      </c>
      <c r="O504" s="100">
        <v>0</v>
      </c>
      <c r="P504" s="100">
        <v>0</v>
      </c>
    </row>
    <row r="505" spans="1:16" ht="20.100000000000001" customHeight="1">
      <c r="A505" s="98"/>
      <c r="B505" s="98"/>
      <c r="C505" s="98"/>
      <c r="D505" s="98" t="s">
        <v>1764</v>
      </c>
      <c r="E505" s="99" t="s">
        <v>1765</v>
      </c>
      <c r="F505" s="100">
        <v>10000000</v>
      </c>
      <c r="G505" s="100">
        <v>0</v>
      </c>
      <c r="H505" s="100">
        <v>0</v>
      </c>
      <c r="I505" s="100">
        <v>0</v>
      </c>
      <c r="J505" s="100">
        <v>0</v>
      </c>
      <c r="K505" s="100">
        <v>0</v>
      </c>
      <c r="L505" s="100">
        <v>10000000</v>
      </c>
      <c r="M505" s="100">
        <v>0</v>
      </c>
      <c r="N505" s="100">
        <v>0</v>
      </c>
      <c r="O505" s="100">
        <v>0</v>
      </c>
      <c r="P505" s="100">
        <v>0</v>
      </c>
    </row>
    <row r="506" spans="1:16" ht="20.100000000000001" customHeight="1">
      <c r="A506" s="98"/>
      <c r="B506" s="98"/>
      <c r="C506" s="98"/>
      <c r="D506" s="98" t="s">
        <v>1766</v>
      </c>
      <c r="E506" s="99" t="s">
        <v>1767</v>
      </c>
      <c r="F506" s="100">
        <v>10000000</v>
      </c>
      <c r="G506" s="100">
        <v>0</v>
      </c>
      <c r="H506" s="100">
        <v>0</v>
      </c>
      <c r="I506" s="100">
        <v>0</v>
      </c>
      <c r="J506" s="100">
        <v>0</v>
      </c>
      <c r="K506" s="100">
        <v>0</v>
      </c>
      <c r="L506" s="100">
        <v>10000000</v>
      </c>
      <c r="M506" s="100">
        <v>0</v>
      </c>
      <c r="N506" s="100">
        <v>0</v>
      </c>
      <c r="O506" s="100">
        <v>0</v>
      </c>
      <c r="P506" s="100">
        <v>0</v>
      </c>
    </row>
    <row r="507" spans="1:16" ht="20.100000000000001" customHeight="1">
      <c r="A507" s="98" t="s">
        <v>1598</v>
      </c>
      <c r="B507" s="98" t="s">
        <v>1552</v>
      </c>
      <c r="C507" s="98" t="s">
        <v>1572</v>
      </c>
      <c r="D507" s="98" t="s">
        <v>1623</v>
      </c>
      <c r="E507" s="99" t="s">
        <v>1064</v>
      </c>
      <c r="F507" s="100">
        <v>10000000</v>
      </c>
      <c r="G507" s="100">
        <v>0</v>
      </c>
      <c r="H507" s="100">
        <v>0</v>
      </c>
      <c r="I507" s="100">
        <v>0</v>
      </c>
      <c r="J507" s="100">
        <v>0</v>
      </c>
      <c r="K507" s="100">
        <v>0</v>
      </c>
      <c r="L507" s="100">
        <v>10000000</v>
      </c>
      <c r="M507" s="100">
        <v>0</v>
      </c>
      <c r="N507" s="100">
        <v>0</v>
      </c>
      <c r="O507" s="100">
        <v>0</v>
      </c>
      <c r="P507" s="100">
        <v>0</v>
      </c>
    </row>
    <row r="508" spans="1:16" ht="20.100000000000001" customHeight="1">
      <c r="A508" s="98"/>
      <c r="B508" s="98"/>
      <c r="C508" s="98"/>
      <c r="D508" s="98" t="s">
        <v>1549</v>
      </c>
      <c r="E508" s="99" t="s">
        <v>1768</v>
      </c>
      <c r="F508" s="100">
        <v>70180000</v>
      </c>
      <c r="G508" s="100">
        <v>0</v>
      </c>
      <c r="H508" s="100">
        <v>20927500</v>
      </c>
      <c r="I508" s="100">
        <v>23665000</v>
      </c>
      <c r="J508" s="100">
        <v>0</v>
      </c>
      <c r="K508" s="100">
        <v>0</v>
      </c>
      <c r="L508" s="100">
        <v>25587500</v>
      </c>
      <c r="M508" s="100">
        <v>0</v>
      </c>
      <c r="N508" s="100">
        <v>0</v>
      </c>
      <c r="O508" s="100">
        <v>0</v>
      </c>
      <c r="P508" s="100">
        <v>0</v>
      </c>
    </row>
    <row r="509" spans="1:16" ht="20.100000000000001" customHeight="1">
      <c r="A509" s="98"/>
      <c r="B509" s="98"/>
      <c r="C509" s="98"/>
      <c r="D509" s="98" t="s">
        <v>1771</v>
      </c>
      <c r="E509" s="99" t="s">
        <v>1772</v>
      </c>
      <c r="F509" s="100">
        <v>60200000</v>
      </c>
      <c r="G509" s="100">
        <v>0</v>
      </c>
      <c r="H509" s="100">
        <v>14827500</v>
      </c>
      <c r="I509" s="100">
        <v>20785000</v>
      </c>
      <c r="J509" s="100">
        <v>0</v>
      </c>
      <c r="K509" s="100">
        <v>0</v>
      </c>
      <c r="L509" s="100">
        <v>24587500</v>
      </c>
      <c r="M509" s="100">
        <v>0</v>
      </c>
      <c r="N509" s="100">
        <v>0</v>
      </c>
      <c r="O509" s="100">
        <v>0</v>
      </c>
      <c r="P509" s="100">
        <v>0</v>
      </c>
    </row>
    <row r="510" spans="1:16" ht="20.100000000000001" customHeight="1">
      <c r="A510" s="98" t="s">
        <v>1579</v>
      </c>
      <c r="B510" s="98" t="s">
        <v>1550</v>
      </c>
      <c r="C510" s="98" t="s">
        <v>1572</v>
      </c>
      <c r="D510" s="98" t="s">
        <v>1623</v>
      </c>
      <c r="E510" s="99" t="s">
        <v>633</v>
      </c>
      <c r="F510" s="100">
        <v>9525000</v>
      </c>
      <c r="G510" s="100">
        <v>0</v>
      </c>
      <c r="H510" s="100">
        <v>4060000</v>
      </c>
      <c r="I510" s="100">
        <v>5000</v>
      </c>
      <c r="J510" s="100">
        <v>0</v>
      </c>
      <c r="K510" s="100">
        <v>0</v>
      </c>
      <c r="L510" s="100">
        <v>5460000</v>
      </c>
      <c r="M510" s="100">
        <v>0</v>
      </c>
      <c r="N510" s="100">
        <v>0</v>
      </c>
      <c r="O510" s="100">
        <v>0</v>
      </c>
      <c r="P510" s="100">
        <v>0</v>
      </c>
    </row>
    <row r="511" spans="1:16" ht="20.100000000000001" customHeight="1">
      <c r="A511" s="98" t="s">
        <v>1579</v>
      </c>
      <c r="B511" s="98" t="s">
        <v>1551</v>
      </c>
      <c r="C511" s="98" t="s">
        <v>1550</v>
      </c>
      <c r="D511" s="98" t="s">
        <v>1623</v>
      </c>
      <c r="E511" s="99" t="s">
        <v>635</v>
      </c>
      <c r="F511" s="100">
        <v>725000</v>
      </c>
      <c r="G511" s="100">
        <v>0</v>
      </c>
      <c r="H511" s="100">
        <v>0</v>
      </c>
      <c r="I511" s="100">
        <v>0</v>
      </c>
      <c r="J511" s="100">
        <v>0</v>
      </c>
      <c r="K511" s="100">
        <v>0</v>
      </c>
      <c r="L511" s="100">
        <v>725000</v>
      </c>
      <c r="M511" s="100">
        <v>0</v>
      </c>
      <c r="N511" s="100">
        <v>0</v>
      </c>
      <c r="O511" s="100">
        <v>0</v>
      </c>
      <c r="P511" s="100">
        <v>0</v>
      </c>
    </row>
    <row r="512" spans="1:16" ht="20.100000000000001" customHeight="1">
      <c r="A512" s="98" t="s">
        <v>1579</v>
      </c>
      <c r="B512" s="98" t="s">
        <v>1551</v>
      </c>
      <c r="C512" s="98" t="s">
        <v>1551</v>
      </c>
      <c r="D512" s="98" t="s">
        <v>1623</v>
      </c>
      <c r="E512" s="99" t="s">
        <v>636</v>
      </c>
      <c r="F512" s="100">
        <v>5457500</v>
      </c>
      <c r="G512" s="100">
        <v>0</v>
      </c>
      <c r="H512" s="100">
        <v>2257500</v>
      </c>
      <c r="I512" s="100">
        <v>3200000</v>
      </c>
      <c r="J512" s="100">
        <v>0</v>
      </c>
      <c r="K512" s="100">
        <v>0</v>
      </c>
      <c r="L512" s="100">
        <v>0</v>
      </c>
      <c r="M512" s="100">
        <v>0</v>
      </c>
      <c r="N512" s="100">
        <v>0</v>
      </c>
      <c r="O512" s="100">
        <v>0</v>
      </c>
      <c r="P512" s="100">
        <v>0</v>
      </c>
    </row>
    <row r="513" spans="1:16" ht="20.100000000000001" customHeight="1">
      <c r="A513" s="98" t="s">
        <v>1579</v>
      </c>
      <c r="B513" s="98" t="s">
        <v>1551</v>
      </c>
      <c r="C513" s="98" t="s">
        <v>1552</v>
      </c>
      <c r="D513" s="98" t="s">
        <v>1623</v>
      </c>
      <c r="E513" s="99" t="s">
        <v>637</v>
      </c>
      <c r="F513" s="100">
        <v>730000</v>
      </c>
      <c r="G513" s="100">
        <v>0</v>
      </c>
      <c r="H513" s="100">
        <v>730000</v>
      </c>
      <c r="I513" s="100">
        <v>0</v>
      </c>
      <c r="J513" s="100">
        <v>0</v>
      </c>
      <c r="K513" s="100">
        <v>0</v>
      </c>
      <c r="L513" s="100">
        <v>0</v>
      </c>
      <c r="M513" s="100">
        <v>0</v>
      </c>
      <c r="N513" s="100">
        <v>0</v>
      </c>
      <c r="O513" s="100">
        <v>0</v>
      </c>
      <c r="P513" s="100">
        <v>0</v>
      </c>
    </row>
    <row r="514" spans="1:16" ht="20.100000000000001" customHeight="1">
      <c r="A514" s="98" t="s">
        <v>1579</v>
      </c>
      <c r="B514" s="98" t="s">
        <v>1551</v>
      </c>
      <c r="C514" s="98" t="s">
        <v>1557</v>
      </c>
      <c r="D514" s="98" t="s">
        <v>1623</v>
      </c>
      <c r="E514" s="99" t="s">
        <v>638</v>
      </c>
      <c r="F514" s="100">
        <v>3500000</v>
      </c>
      <c r="G514" s="100">
        <v>0</v>
      </c>
      <c r="H514" s="100">
        <v>0</v>
      </c>
      <c r="I514" s="100">
        <v>2500000</v>
      </c>
      <c r="J514" s="100">
        <v>0</v>
      </c>
      <c r="K514" s="100">
        <v>0</v>
      </c>
      <c r="L514" s="100">
        <v>1000000</v>
      </c>
      <c r="M514" s="100">
        <v>0</v>
      </c>
      <c r="N514" s="100">
        <v>0</v>
      </c>
      <c r="O514" s="100">
        <v>0</v>
      </c>
      <c r="P514" s="100">
        <v>0</v>
      </c>
    </row>
    <row r="515" spans="1:16" ht="20.100000000000001" customHeight="1">
      <c r="A515" s="98" t="s">
        <v>1579</v>
      </c>
      <c r="B515" s="98" t="s">
        <v>1551</v>
      </c>
      <c r="C515" s="98" t="s">
        <v>1572</v>
      </c>
      <c r="D515" s="98" t="s">
        <v>1623</v>
      </c>
      <c r="E515" s="99" t="s">
        <v>642</v>
      </c>
      <c r="F515" s="100">
        <v>28262500</v>
      </c>
      <c r="G515" s="100">
        <v>0</v>
      </c>
      <c r="H515" s="100">
        <v>7780000</v>
      </c>
      <c r="I515" s="100">
        <v>15080000</v>
      </c>
      <c r="J515" s="100">
        <v>0</v>
      </c>
      <c r="K515" s="100">
        <v>0</v>
      </c>
      <c r="L515" s="100">
        <v>5402500</v>
      </c>
      <c r="M515" s="100">
        <v>0</v>
      </c>
      <c r="N515" s="100">
        <v>0</v>
      </c>
      <c r="O515" s="100">
        <v>0</v>
      </c>
      <c r="P515" s="100">
        <v>0</v>
      </c>
    </row>
    <row r="516" spans="1:16" ht="20.100000000000001" customHeight="1">
      <c r="A516" s="98" t="s">
        <v>1579</v>
      </c>
      <c r="B516" s="98" t="s">
        <v>1585</v>
      </c>
      <c r="C516" s="98" t="s">
        <v>1550</v>
      </c>
      <c r="D516" s="98" t="s">
        <v>1623</v>
      </c>
      <c r="E516" s="99" t="s">
        <v>687</v>
      </c>
      <c r="F516" s="100">
        <v>2950000</v>
      </c>
      <c r="G516" s="100">
        <v>0</v>
      </c>
      <c r="H516" s="100">
        <v>0</v>
      </c>
      <c r="I516" s="100">
        <v>0</v>
      </c>
      <c r="J516" s="100">
        <v>0</v>
      </c>
      <c r="K516" s="100">
        <v>0</v>
      </c>
      <c r="L516" s="100">
        <v>2950000</v>
      </c>
      <c r="M516" s="100">
        <v>0</v>
      </c>
      <c r="N516" s="100">
        <v>0</v>
      </c>
      <c r="O516" s="100">
        <v>0</v>
      </c>
      <c r="P516" s="100">
        <v>0</v>
      </c>
    </row>
    <row r="517" spans="1:16" ht="20.100000000000001" customHeight="1">
      <c r="A517" s="98" t="s">
        <v>1579</v>
      </c>
      <c r="B517" s="98" t="s">
        <v>1585</v>
      </c>
      <c r="C517" s="98" t="s">
        <v>1558</v>
      </c>
      <c r="D517" s="98" t="s">
        <v>1623</v>
      </c>
      <c r="E517" s="99" t="s">
        <v>691</v>
      </c>
      <c r="F517" s="100">
        <v>2400000</v>
      </c>
      <c r="G517" s="100">
        <v>0</v>
      </c>
      <c r="H517" s="100">
        <v>0</v>
      </c>
      <c r="I517" s="100">
        <v>0</v>
      </c>
      <c r="J517" s="100">
        <v>0</v>
      </c>
      <c r="K517" s="100">
        <v>0</v>
      </c>
      <c r="L517" s="100">
        <v>2400000</v>
      </c>
      <c r="M517" s="100">
        <v>0</v>
      </c>
      <c r="N517" s="100">
        <v>0</v>
      </c>
      <c r="O517" s="100">
        <v>0</v>
      </c>
      <c r="P517" s="100">
        <v>0</v>
      </c>
    </row>
    <row r="518" spans="1:16" ht="20.100000000000001" customHeight="1">
      <c r="A518" s="98" t="s">
        <v>1579</v>
      </c>
      <c r="B518" s="98" t="s">
        <v>1585</v>
      </c>
      <c r="C518" s="98" t="s">
        <v>1572</v>
      </c>
      <c r="D518" s="98" t="s">
        <v>1623</v>
      </c>
      <c r="E518" s="99" t="s">
        <v>692</v>
      </c>
      <c r="F518" s="100">
        <v>6650000</v>
      </c>
      <c r="G518" s="100">
        <v>0</v>
      </c>
      <c r="H518" s="100">
        <v>0</v>
      </c>
      <c r="I518" s="100">
        <v>0</v>
      </c>
      <c r="J518" s="100">
        <v>0</v>
      </c>
      <c r="K518" s="100">
        <v>0</v>
      </c>
      <c r="L518" s="100">
        <v>6650000</v>
      </c>
      <c r="M518" s="100">
        <v>0</v>
      </c>
      <c r="N518" s="100">
        <v>0</v>
      </c>
      <c r="O518" s="100">
        <v>0</v>
      </c>
      <c r="P518" s="100">
        <v>0</v>
      </c>
    </row>
    <row r="519" spans="1:16" ht="20.100000000000001" customHeight="1">
      <c r="A519" s="98"/>
      <c r="B519" s="98"/>
      <c r="C519" s="98"/>
      <c r="D519" s="98" t="s">
        <v>1773</v>
      </c>
      <c r="E519" s="99" t="s">
        <v>1774</v>
      </c>
      <c r="F519" s="100">
        <v>40000</v>
      </c>
      <c r="G519" s="100">
        <v>0</v>
      </c>
      <c r="H519" s="100">
        <v>40000</v>
      </c>
      <c r="I519" s="100">
        <v>0</v>
      </c>
      <c r="J519" s="100">
        <v>0</v>
      </c>
      <c r="K519" s="100">
        <v>0</v>
      </c>
      <c r="L519" s="100">
        <v>0</v>
      </c>
      <c r="M519" s="100">
        <v>0</v>
      </c>
      <c r="N519" s="100">
        <v>0</v>
      </c>
      <c r="O519" s="100">
        <v>0</v>
      </c>
      <c r="P519" s="100">
        <v>0</v>
      </c>
    </row>
    <row r="520" spans="1:16" ht="20.100000000000001" customHeight="1">
      <c r="A520" s="98" t="s">
        <v>1579</v>
      </c>
      <c r="B520" s="98" t="s">
        <v>1550</v>
      </c>
      <c r="C520" s="98" t="s">
        <v>1572</v>
      </c>
      <c r="D520" s="98" t="s">
        <v>1623</v>
      </c>
      <c r="E520" s="99" t="s">
        <v>633</v>
      </c>
      <c r="F520" s="100">
        <v>40000</v>
      </c>
      <c r="G520" s="100">
        <v>0</v>
      </c>
      <c r="H520" s="100">
        <v>40000</v>
      </c>
      <c r="I520" s="100">
        <v>0</v>
      </c>
      <c r="J520" s="100">
        <v>0</v>
      </c>
      <c r="K520" s="100">
        <v>0</v>
      </c>
      <c r="L520" s="100">
        <v>0</v>
      </c>
      <c r="M520" s="100">
        <v>0</v>
      </c>
      <c r="N520" s="100">
        <v>0</v>
      </c>
      <c r="O520" s="100">
        <v>0</v>
      </c>
      <c r="P520" s="100">
        <v>0</v>
      </c>
    </row>
    <row r="521" spans="1:16" ht="20.100000000000001" customHeight="1">
      <c r="A521" s="98"/>
      <c r="B521" s="98"/>
      <c r="C521" s="98"/>
      <c r="D521" s="98" t="s">
        <v>1775</v>
      </c>
      <c r="E521" s="99" t="s">
        <v>1776</v>
      </c>
      <c r="F521" s="100">
        <v>1000000</v>
      </c>
      <c r="G521" s="100">
        <v>0</v>
      </c>
      <c r="H521" s="100">
        <v>0</v>
      </c>
      <c r="I521" s="100">
        <v>0</v>
      </c>
      <c r="J521" s="100">
        <v>0</v>
      </c>
      <c r="K521" s="100">
        <v>0</v>
      </c>
      <c r="L521" s="100">
        <v>1000000</v>
      </c>
      <c r="M521" s="100">
        <v>0</v>
      </c>
      <c r="N521" s="100">
        <v>0</v>
      </c>
      <c r="O521" s="100">
        <v>0</v>
      </c>
      <c r="P521" s="100">
        <v>0</v>
      </c>
    </row>
    <row r="522" spans="1:16" ht="20.100000000000001" customHeight="1">
      <c r="A522" s="98" t="s">
        <v>1579</v>
      </c>
      <c r="B522" s="98" t="s">
        <v>1551</v>
      </c>
      <c r="C522" s="98" t="s">
        <v>1557</v>
      </c>
      <c r="D522" s="98" t="s">
        <v>1623</v>
      </c>
      <c r="E522" s="99" t="s">
        <v>638</v>
      </c>
      <c r="F522" s="100">
        <v>1000000</v>
      </c>
      <c r="G522" s="100">
        <v>0</v>
      </c>
      <c r="H522" s="100">
        <v>0</v>
      </c>
      <c r="I522" s="100">
        <v>0</v>
      </c>
      <c r="J522" s="100">
        <v>0</v>
      </c>
      <c r="K522" s="100">
        <v>0</v>
      </c>
      <c r="L522" s="100">
        <v>1000000</v>
      </c>
      <c r="M522" s="100">
        <v>0</v>
      </c>
      <c r="N522" s="100">
        <v>0</v>
      </c>
      <c r="O522" s="100">
        <v>0</v>
      </c>
      <c r="P522" s="100">
        <v>0</v>
      </c>
    </row>
    <row r="523" spans="1:16" ht="20.100000000000001" customHeight="1">
      <c r="A523" s="98"/>
      <c r="B523" s="98"/>
      <c r="C523" s="98"/>
      <c r="D523" s="98" t="s">
        <v>1781</v>
      </c>
      <c r="E523" s="99" t="s">
        <v>1782</v>
      </c>
      <c r="F523" s="100">
        <v>60000</v>
      </c>
      <c r="G523" s="100">
        <v>0</v>
      </c>
      <c r="H523" s="100">
        <v>60000</v>
      </c>
      <c r="I523" s="100">
        <v>0</v>
      </c>
      <c r="J523" s="100">
        <v>0</v>
      </c>
      <c r="K523" s="100">
        <v>0</v>
      </c>
      <c r="L523" s="100">
        <v>0</v>
      </c>
      <c r="M523" s="100">
        <v>0</v>
      </c>
      <c r="N523" s="100">
        <v>0</v>
      </c>
      <c r="O523" s="100">
        <v>0</v>
      </c>
      <c r="P523" s="100">
        <v>0</v>
      </c>
    </row>
    <row r="524" spans="1:16" ht="20.100000000000001" customHeight="1">
      <c r="A524" s="98" t="s">
        <v>1579</v>
      </c>
      <c r="B524" s="98" t="s">
        <v>1555</v>
      </c>
      <c r="C524" s="98" t="s">
        <v>1551</v>
      </c>
      <c r="D524" s="98" t="s">
        <v>1623</v>
      </c>
      <c r="E524" s="99" t="s">
        <v>679</v>
      </c>
      <c r="F524" s="100">
        <v>40000</v>
      </c>
      <c r="G524" s="100">
        <v>0</v>
      </c>
      <c r="H524" s="100">
        <v>40000</v>
      </c>
      <c r="I524" s="100">
        <v>0</v>
      </c>
      <c r="J524" s="100">
        <v>0</v>
      </c>
      <c r="K524" s="100">
        <v>0</v>
      </c>
      <c r="L524" s="100">
        <v>0</v>
      </c>
      <c r="M524" s="100">
        <v>0</v>
      </c>
      <c r="N524" s="100">
        <v>0</v>
      </c>
      <c r="O524" s="100">
        <v>0</v>
      </c>
      <c r="P524" s="100">
        <v>0</v>
      </c>
    </row>
    <row r="525" spans="1:16" ht="20.100000000000001" customHeight="1">
      <c r="A525" s="98" t="s">
        <v>1581</v>
      </c>
      <c r="B525" s="98" t="s">
        <v>1554</v>
      </c>
      <c r="C525" s="98" t="s">
        <v>1550</v>
      </c>
      <c r="D525" s="98" t="s">
        <v>1623</v>
      </c>
      <c r="E525" s="99" t="s">
        <v>722</v>
      </c>
      <c r="F525" s="100">
        <v>20000</v>
      </c>
      <c r="G525" s="100">
        <v>0</v>
      </c>
      <c r="H525" s="100">
        <v>20000</v>
      </c>
      <c r="I525" s="100">
        <v>0</v>
      </c>
      <c r="J525" s="100">
        <v>0</v>
      </c>
      <c r="K525" s="100">
        <v>0</v>
      </c>
      <c r="L525" s="100">
        <v>0</v>
      </c>
      <c r="M525" s="100">
        <v>0</v>
      </c>
      <c r="N525" s="100">
        <v>0</v>
      </c>
      <c r="O525" s="100">
        <v>0</v>
      </c>
      <c r="P525" s="100">
        <v>0</v>
      </c>
    </row>
    <row r="526" spans="1:16" ht="20.100000000000001" customHeight="1">
      <c r="A526" s="98"/>
      <c r="B526" s="98"/>
      <c r="C526" s="98"/>
      <c r="D526" s="98" t="s">
        <v>1864</v>
      </c>
      <c r="E526" s="99" t="s">
        <v>1865</v>
      </c>
      <c r="F526" s="100">
        <v>8880000</v>
      </c>
      <c r="G526" s="100">
        <v>0</v>
      </c>
      <c r="H526" s="100">
        <v>6000000</v>
      </c>
      <c r="I526" s="100">
        <v>2880000</v>
      </c>
      <c r="J526" s="100">
        <v>0</v>
      </c>
      <c r="K526" s="100">
        <v>0</v>
      </c>
      <c r="L526" s="100">
        <v>0</v>
      </c>
      <c r="M526" s="100">
        <v>0</v>
      </c>
      <c r="N526" s="100">
        <v>0</v>
      </c>
      <c r="O526" s="100">
        <v>0</v>
      </c>
      <c r="P526" s="100">
        <v>0</v>
      </c>
    </row>
    <row r="527" spans="1:16" ht="20.100000000000001" customHeight="1">
      <c r="A527" s="98" t="s">
        <v>1579</v>
      </c>
      <c r="B527" s="98" t="s">
        <v>1551</v>
      </c>
      <c r="C527" s="98" t="s">
        <v>1550</v>
      </c>
      <c r="D527" s="98" t="s">
        <v>1623</v>
      </c>
      <c r="E527" s="99" t="s">
        <v>635</v>
      </c>
      <c r="F527" s="100">
        <v>80000</v>
      </c>
      <c r="G527" s="100">
        <v>0</v>
      </c>
      <c r="H527" s="100">
        <v>0</v>
      </c>
      <c r="I527" s="100">
        <v>80000</v>
      </c>
      <c r="J527" s="100">
        <v>0</v>
      </c>
      <c r="K527" s="100">
        <v>0</v>
      </c>
      <c r="L527" s="100">
        <v>0</v>
      </c>
      <c r="M527" s="100">
        <v>0</v>
      </c>
      <c r="N527" s="100">
        <v>0</v>
      </c>
      <c r="O527" s="100">
        <v>0</v>
      </c>
      <c r="P527" s="100">
        <v>0</v>
      </c>
    </row>
    <row r="528" spans="1:16" ht="20.100000000000001" customHeight="1">
      <c r="A528" s="98" t="s">
        <v>1579</v>
      </c>
      <c r="B528" s="98" t="s">
        <v>1551</v>
      </c>
      <c r="C528" s="98" t="s">
        <v>1557</v>
      </c>
      <c r="D528" s="98" t="s">
        <v>1623</v>
      </c>
      <c r="E528" s="99" t="s">
        <v>638</v>
      </c>
      <c r="F528" s="100">
        <v>400000</v>
      </c>
      <c r="G528" s="100">
        <v>0</v>
      </c>
      <c r="H528" s="100">
        <v>0</v>
      </c>
      <c r="I528" s="100">
        <v>400000</v>
      </c>
      <c r="J528" s="100">
        <v>0</v>
      </c>
      <c r="K528" s="100">
        <v>0</v>
      </c>
      <c r="L528" s="100">
        <v>0</v>
      </c>
      <c r="M528" s="100">
        <v>0</v>
      </c>
      <c r="N528" s="100">
        <v>0</v>
      </c>
      <c r="O528" s="100">
        <v>0</v>
      </c>
      <c r="P528" s="100">
        <v>0</v>
      </c>
    </row>
    <row r="529" spans="1:16" ht="20.100000000000001" customHeight="1">
      <c r="A529" s="98" t="s">
        <v>1579</v>
      </c>
      <c r="B529" s="98" t="s">
        <v>1551</v>
      </c>
      <c r="C529" s="98" t="s">
        <v>1558</v>
      </c>
      <c r="D529" s="98" t="s">
        <v>1623</v>
      </c>
      <c r="E529" s="99" t="s">
        <v>639</v>
      </c>
      <c r="F529" s="100">
        <v>600000</v>
      </c>
      <c r="G529" s="100">
        <v>0</v>
      </c>
      <c r="H529" s="100">
        <v>0</v>
      </c>
      <c r="I529" s="100">
        <v>600000</v>
      </c>
      <c r="J529" s="100">
        <v>0</v>
      </c>
      <c r="K529" s="100">
        <v>0</v>
      </c>
      <c r="L529" s="100">
        <v>0</v>
      </c>
      <c r="M529" s="100">
        <v>0</v>
      </c>
      <c r="N529" s="100">
        <v>0</v>
      </c>
      <c r="O529" s="100">
        <v>0</v>
      </c>
      <c r="P529" s="100">
        <v>0</v>
      </c>
    </row>
    <row r="530" spans="1:16" ht="20.100000000000001" customHeight="1">
      <c r="A530" s="98" t="s">
        <v>1579</v>
      </c>
      <c r="B530" s="98" t="s">
        <v>1551</v>
      </c>
      <c r="C530" s="98" t="s">
        <v>1572</v>
      </c>
      <c r="D530" s="98" t="s">
        <v>1623</v>
      </c>
      <c r="E530" s="99" t="s">
        <v>642</v>
      </c>
      <c r="F530" s="100">
        <v>7610000</v>
      </c>
      <c r="G530" s="100">
        <v>0</v>
      </c>
      <c r="H530" s="100">
        <v>6000000</v>
      </c>
      <c r="I530" s="100">
        <v>1610000</v>
      </c>
      <c r="J530" s="100">
        <v>0</v>
      </c>
      <c r="K530" s="100">
        <v>0</v>
      </c>
      <c r="L530" s="100">
        <v>0</v>
      </c>
      <c r="M530" s="100">
        <v>0</v>
      </c>
      <c r="N530" s="100">
        <v>0</v>
      </c>
      <c r="O530" s="100">
        <v>0</v>
      </c>
      <c r="P530" s="100">
        <v>0</v>
      </c>
    </row>
    <row r="531" spans="1:16" ht="20.100000000000001" customHeight="1">
      <c r="A531" s="98" t="s">
        <v>1579</v>
      </c>
      <c r="B531" s="98" t="s">
        <v>1552</v>
      </c>
      <c r="C531" s="98" t="s">
        <v>1551</v>
      </c>
      <c r="D531" s="98" t="s">
        <v>1623</v>
      </c>
      <c r="E531" s="99" t="s">
        <v>645</v>
      </c>
      <c r="F531" s="100">
        <v>190000</v>
      </c>
      <c r="G531" s="100">
        <v>0</v>
      </c>
      <c r="H531" s="100">
        <v>0</v>
      </c>
      <c r="I531" s="100">
        <v>190000</v>
      </c>
      <c r="J531" s="100">
        <v>0</v>
      </c>
      <c r="K531" s="100">
        <v>0</v>
      </c>
      <c r="L531" s="100">
        <v>0</v>
      </c>
      <c r="M531" s="100">
        <v>0</v>
      </c>
      <c r="N531" s="100">
        <v>0</v>
      </c>
      <c r="O531" s="100">
        <v>0</v>
      </c>
      <c r="P531" s="100">
        <v>0</v>
      </c>
    </row>
    <row r="532" spans="1:16" ht="20.100000000000001" customHeight="1">
      <c r="A532" s="98"/>
      <c r="B532" s="98"/>
      <c r="C532" s="98"/>
      <c r="D532" s="98" t="s">
        <v>1575</v>
      </c>
      <c r="E532" s="99" t="s">
        <v>1868</v>
      </c>
      <c r="F532" s="100">
        <v>70000</v>
      </c>
      <c r="G532" s="100">
        <v>0</v>
      </c>
      <c r="H532" s="100">
        <v>70000</v>
      </c>
      <c r="I532" s="100">
        <v>0</v>
      </c>
      <c r="J532" s="100">
        <v>0</v>
      </c>
      <c r="K532" s="100">
        <v>0</v>
      </c>
      <c r="L532" s="100">
        <v>0</v>
      </c>
      <c r="M532" s="100">
        <v>0</v>
      </c>
      <c r="N532" s="100">
        <v>0</v>
      </c>
      <c r="O532" s="100">
        <v>0</v>
      </c>
      <c r="P532" s="100">
        <v>0</v>
      </c>
    </row>
    <row r="533" spans="1:16" ht="20.100000000000001" customHeight="1">
      <c r="A533" s="98"/>
      <c r="B533" s="98"/>
      <c r="C533" s="98"/>
      <c r="D533" s="98" t="s">
        <v>1869</v>
      </c>
      <c r="E533" s="99" t="s">
        <v>1870</v>
      </c>
      <c r="F533" s="100">
        <v>70000</v>
      </c>
      <c r="G533" s="100">
        <v>0</v>
      </c>
      <c r="H533" s="100">
        <v>70000</v>
      </c>
      <c r="I533" s="100">
        <v>0</v>
      </c>
      <c r="J533" s="100">
        <v>0</v>
      </c>
      <c r="K533" s="100">
        <v>0</v>
      </c>
      <c r="L533" s="100">
        <v>0</v>
      </c>
      <c r="M533" s="100">
        <v>0</v>
      </c>
      <c r="N533" s="100">
        <v>0</v>
      </c>
      <c r="O533" s="100">
        <v>0</v>
      </c>
      <c r="P533" s="100">
        <v>0</v>
      </c>
    </row>
    <row r="534" spans="1:16" ht="20.100000000000001" customHeight="1">
      <c r="A534" s="98" t="s">
        <v>1581</v>
      </c>
      <c r="B534" s="98" t="s">
        <v>1554</v>
      </c>
      <c r="C534" s="98" t="s">
        <v>1550</v>
      </c>
      <c r="D534" s="98" t="s">
        <v>1623</v>
      </c>
      <c r="E534" s="99" t="s">
        <v>722</v>
      </c>
      <c r="F534" s="100">
        <v>70000</v>
      </c>
      <c r="G534" s="100">
        <v>0</v>
      </c>
      <c r="H534" s="100">
        <v>70000</v>
      </c>
      <c r="I534" s="100">
        <v>0</v>
      </c>
      <c r="J534" s="100">
        <v>0</v>
      </c>
      <c r="K534" s="100">
        <v>0</v>
      </c>
      <c r="L534" s="100">
        <v>0</v>
      </c>
      <c r="M534" s="100">
        <v>0</v>
      </c>
      <c r="N534" s="100">
        <v>0</v>
      </c>
      <c r="O534" s="100">
        <v>0</v>
      </c>
      <c r="P534" s="100">
        <v>0</v>
      </c>
    </row>
    <row r="535" spans="1:16" ht="20.100000000000001" customHeight="1">
      <c r="A535" s="98"/>
      <c r="B535" s="98"/>
      <c r="C535" s="98"/>
      <c r="D535" s="98" t="s">
        <v>1578</v>
      </c>
      <c r="E535" s="99" t="s">
        <v>1871</v>
      </c>
      <c r="F535" s="100">
        <v>200000</v>
      </c>
      <c r="G535" s="100">
        <v>0</v>
      </c>
      <c r="H535" s="100">
        <v>200000</v>
      </c>
      <c r="I535" s="100">
        <v>0</v>
      </c>
      <c r="J535" s="100">
        <v>0</v>
      </c>
      <c r="K535" s="100">
        <v>0</v>
      </c>
      <c r="L535" s="100">
        <v>0</v>
      </c>
      <c r="M535" s="100">
        <v>0</v>
      </c>
      <c r="N535" s="100">
        <v>0</v>
      </c>
      <c r="O535" s="100">
        <v>0</v>
      </c>
      <c r="P535" s="100">
        <v>0</v>
      </c>
    </row>
    <row r="536" spans="1:16" ht="20.100000000000001" customHeight="1">
      <c r="A536" s="98"/>
      <c r="B536" s="98"/>
      <c r="C536" s="98"/>
      <c r="D536" s="98" t="s">
        <v>1872</v>
      </c>
      <c r="E536" s="99" t="s">
        <v>1873</v>
      </c>
      <c r="F536" s="100">
        <v>200000</v>
      </c>
      <c r="G536" s="100">
        <v>0</v>
      </c>
      <c r="H536" s="100">
        <v>200000</v>
      </c>
      <c r="I536" s="100">
        <v>0</v>
      </c>
      <c r="J536" s="100">
        <v>0</v>
      </c>
      <c r="K536" s="100">
        <v>0</v>
      </c>
      <c r="L536" s="100">
        <v>0</v>
      </c>
      <c r="M536" s="100">
        <v>0</v>
      </c>
      <c r="N536" s="100">
        <v>0</v>
      </c>
      <c r="O536" s="100">
        <v>0</v>
      </c>
      <c r="P536" s="100">
        <v>0</v>
      </c>
    </row>
    <row r="537" spans="1:16" ht="20.100000000000001" customHeight="1">
      <c r="A537" s="98" t="s">
        <v>1581</v>
      </c>
      <c r="B537" s="98" t="s">
        <v>1580</v>
      </c>
      <c r="C537" s="98" t="s">
        <v>1551</v>
      </c>
      <c r="D537" s="98" t="s">
        <v>1623</v>
      </c>
      <c r="E537" s="99" t="s">
        <v>727</v>
      </c>
      <c r="F537" s="100">
        <v>200000</v>
      </c>
      <c r="G537" s="100">
        <v>0</v>
      </c>
      <c r="H537" s="100">
        <v>200000</v>
      </c>
      <c r="I537" s="100">
        <v>0</v>
      </c>
      <c r="J537" s="100">
        <v>0</v>
      </c>
      <c r="K537" s="100">
        <v>0</v>
      </c>
      <c r="L537" s="100">
        <v>0</v>
      </c>
      <c r="M537" s="100">
        <v>0</v>
      </c>
      <c r="N537" s="100">
        <v>0</v>
      </c>
      <c r="O537" s="100">
        <v>0</v>
      </c>
      <c r="P537" s="100">
        <v>0</v>
      </c>
    </row>
    <row r="538" spans="1:16" ht="20.100000000000001" customHeight="1">
      <c r="A538" s="98"/>
      <c r="B538" s="98"/>
      <c r="C538" s="98"/>
      <c r="D538" s="98" t="s">
        <v>1579</v>
      </c>
      <c r="E538" s="99" t="s">
        <v>1874</v>
      </c>
      <c r="F538" s="100">
        <v>31364000</v>
      </c>
      <c r="G538" s="100">
        <v>0</v>
      </c>
      <c r="H538" s="100">
        <v>364000</v>
      </c>
      <c r="I538" s="100">
        <v>0</v>
      </c>
      <c r="J538" s="100">
        <v>0</v>
      </c>
      <c r="K538" s="100">
        <v>0</v>
      </c>
      <c r="L538" s="100">
        <v>30000000</v>
      </c>
      <c r="M538" s="100">
        <v>0</v>
      </c>
      <c r="N538" s="100">
        <v>0</v>
      </c>
      <c r="O538" s="100">
        <v>0</v>
      </c>
      <c r="P538" s="100">
        <v>1000000</v>
      </c>
    </row>
    <row r="539" spans="1:16" ht="20.100000000000001" customHeight="1">
      <c r="A539" s="98"/>
      <c r="B539" s="98"/>
      <c r="C539" s="98"/>
      <c r="D539" s="98" t="s">
        <v>1875</v>
      </c>
      <c r="E539" s="99" t="s">
        <v>1876</v>
      </c>
      <c r="F539" s="100">
        <v>31134000</v>
      </c>
      <c r="G539" s="100">
        <v>0</v>
      </c>
      <c r="H539" s="100">
        <v>134000</v>
      </c>
      <c r="I539" s="100">
        <v>0</v>
      </c>
      <c r="J539" s="100">
        <v>0</v>
      </c>
      <c r="K539" s="100">
        <v>0</v>
      </c>
      <c r="L539" s="100">
        <v>30000000</v>
      </c>
      <c r="M539" s="100">
        <v>0</v>
      </c>
      <c r="N539" s="100">
        <v>0</v>
      </c>
      <c r="O539" s="100">
        <v>0</v>
      </c>
      <c r="P539" s="100">
        <v>1000000</v>
      </c>
    </row>
    <row r="540" spans="1:16" ht="20.100000000000001" customHeight="1">
      <c r="A540" s="98" t="s">
        <v>1582</v>
      </c>
      <c r="B540" s="98" t="s">
        <v>1550</v>
      </c>
      <c r="C540" s="98" t="s">
        <v>1610</v>
      </c>
      <c r="D540" s="98" t="s">
        <v>1623</v>
      </c>
      <c r="E540" s="99" t="s">
        <v>2548</v>
      </c>
      <c r="F540" s="100">
        <v>68000</v>
      </c>
      <c r="G540" s="100">
        <v>0</v>
      </c>
      <c r="H540" s="100">
        <v>68000</v>
      </c>
      <c r="I540" s="100">
        <v>0</v>
      </c>
      <c r="J540" s="100">
        <v>0</v>
      </c>
      <c r="K540" s="100">
        <v>0</v>
      </c>
      <c r="L540" s="100">
        <v>0</v>
      </c>
      <c r="M540" s="100">
        <v>0</v>
      </c>
      <c r="N540" s="100">
        <v>0</v>
      </c>
      <c r="O540" s="100">
        <v>0</v>
      </c>
      <c r="P540" s="100">
        <v>0</v>
      </c>
    </row>
    <row r="541" spans="1:16" ht="20.100000000000001" customHeight="1">
      <c r="A541" s="98" t="s">
        <v>1582</v>
      </c>
      <c r="B541" s="98" t="s">
        <v>1550</v>
      </c>
      <c r="C541" s="98" t="s">
        <v>1572</v>
      </c>
      <c r="D541" s="98" t="s">
        <v>1623</v>
      </c>
      <c r="E541" s="99" t="s">
        <v>1588</v>
      </c>
      <c r="F541" s="100">
        <v>20000</v>
      </c>
      <c r="G541" s="100">
        <v>0</v>
      </c>
      <c r="H541" s="100">
        <v>20000</v>
      </c>
      <c r="I541" s="100">
        <v>0</v>
      </c>
      <c r="J541" s="100">
        <v>0</v>
      </c>
      <c r="K541" s="100">
        <v>0</v>
      </c>
      <c r="L541" s="100">
        <v>0</v>
      </c>
      <c r="M541" s="100">
        <v>0</v>
      </c>
      <c r="N541" s="100">
        <v>0</v>
      </c>
      <c r="O541" s="100">
        <v>0</v>
      </c>
      <c r="P541" s="100">
        <v>0</v>
      </c>
    </row>
    <row r="542" spans="1:16" ht="20.100000000000001" customHeight="1">
      <c r="A542" s="98" t="s">
        <v>1582</v>
      </c>
      <c r="B542" s="98" t="s">
        <v>1552</v>
      </c>
      <c r="C542" s="98" t="s">
        <v>1580</v>
      </c>
      <c r="D542" s="98" t="s">
        <v>1623</v>
      </c>
      <c r="E542" s="99" t="s">
        <v>772</v>
      </c>
      <c r="F542" s="100">
        <v>26000</v>
      </c>
      <c r="G542" s="100">
        <v>0</v>
      </c>
      <c r="H542" s="100">
        <v>26000</v>
      </c>
      <c r="I542" s="100">
        <v>0</v>
      </c>
      <c r="J542" s="100">
        <v>0</v>
      </c>
      <c r="K542" s="100">
        <v>0</v>
      </c>
      <c r="L542" s="100">
        <v>0</v>
      </c>
      <c r="M542" s="100">
        <v>0</v>
      </c>
      <c r="N542" s="100">
        <v>0</v>
      </c>
      <c r="O542" s="100">
        <v>0</v>
      </c>
      <c r="P542" s="100">
        <v>0</v>
      </c>
    </row>
    <row r="543" spans="1:16" ht="20.100000000000001" customHeight="1">
      <c r="A543" s="98" t="s">
        <v>1582</v>
      </c>
      <c r="B543" s="98" t="s">
        <v>1552</v>
      </c>
      <c r="C543" s="98" t="s">
        <v>1555</v>
      </c>
      <c r="D543" s="98" t="s">
        <v>1623</v>
      </c>
      <c r="E543" s="99" t="s">
        <v>773</v>
      </c>
      <c r="F543" s="100">
        <v>20000</v>
      </c>
      <c r="G543" s="100">
        <v>0</v>
      </c>
      <c r="H543" s="100">
        <v>20000</v>
      </c>
      <c r="I543" s="100">
        <v>0</v>
      </c>
      <c r="J543" s="100">
        <v>0</v>
      </c>
      <c r="K543" s="100">
        <v>0</v>
      </c>
      <c r="L543" s="100">
        <v>0</v>
      </c>
      <c r="M543" s="100">
        <v>0</v>
      </c>
      <c r="N543" s="100">
        <v>0</v>
      </c>
      <c r="O543" s="100">
        <v>0</v>
      </c>
      <c r="P543" s="100">
        <v>0</v>
      </c>
    </row>
    <row r="544" spans="1:16" ht="20.100000000000001" customHeight="1">
      <c r="A544" s="98" t="s">
        <v>1582</v>
      </c>
      <c r="B544" s="98" t="s">
        <v>1572</v>
      </c>
      <c r="C544" s="98" t="s">
        <v>1572</v>
      </c>
      <c r="D544" s="98" t="s">
        <v>1623</v>
      </c>
      <c r="E544" s="99" t="s">
        <v>2550</v>
      </c>
      <c r="F544" s="100">
        <v>1000000</v>
      </c>
      <c r="G544" s="100">
        <v>0</v>
      </c>
      <c r="H544" s="100">
        <v>0</v>
      </c>
      <c r="I544" s="100">
        <v>0</v>
      </c>
      <c r="J544" s="100">
        <v>0</v>
      </c>
      <c r="K544" s="100">
        <v>0</v>
      </c>
      <c r="L544" s="100">
        <v>0</v>
      </c>
      <c r="M544" s="100">
        <v>0</v>
      </c>
      <c r="N544" s="100">
        <v>0</v>
      </c>
      <c r="O544" s="100">
        <v>0</v>
      </c>
      <c r="P544" s="100">
        <v>1000000</v>
      </c>
    </row>
    <row r="545" spans="1:16" ht="20.100000000000001" customHeight="1">
      <c r="A545" s="98" t="s">
        <v>1598</v>
      </c>
      <c r="B545" s="98" t="s">
        <v>1552</v>
      </c>
      <c r="C545" s="98" t="s">
        <v>1572</v>
      </c>
      <c r="D545" s="98" t="s">
        <v>1623</v>
      </c>
      <c r="E545" s="99" t="s">
        <v>1064</v>
      </c>
      <c r="F545" s="100">
        <v>30000000</v>
      </c>
      <c r="G545" s="100">
        <v>0</v>
      </c>
      <c r="H545" s="100">
        <v>0</v>
      </c>
      <c r="I545" s="100">
        <v>0</v>
      </c>
      <c r="J545" s="100">
        <v>0</v>
      </c>
      <c r="K545" s="100">
        <v>0</v>
      </c>
      <c r="L545" s="100">
        <v>30000000</v>
      </c>
      <c r="M545" s="100">
        <v>0</v>
      </c>
      <c r="N545" s="100">
        <v>0</v>
      </c>
      <c r="O545" s="100">
        <v>0</v>
      </c>
      <c r="P545" s="100">
        <v>0</v>
      </c>
    </row>
    <row r="546" spans="1:16" ht="20.100000000000001" customHeight="1">
      <c r="A546" s="98"/>
      <c r="B546" s="98"/>
      <c r="C546" s="98"/>
      <c r="D546" s="98" t="s">
        <v>1877</v>
      </c>
      <c r="E546" s="99" t="s">
        <v>1878</v>
      </c>
      <c r="F546" s="100">
        <v>30000</v>
      </c>
      <c r="G546" s="100">
        <v>0</v>
      </c>
      <c r="H546" s="100">
        <v>30000</v>
      </c>
      <c r="I546" s="100">
        <v>0</v>
      </c>
      <c r="J546" s="100">
        <v>0</v>
      </c>
      <c r="K546" s="100">
        <v>0</v>
      </c>
      <c r="L546" s="100">
        <v>0</v>
      </c>
      <c r="M546" s="100">
        <v>0</v>
      </c>
      <c r="N546" s="100">
        <v>0</v>
      </c>
      <c r="O546" s="100">
        <v>0</v>
      </c>
      <c r="P546" s="100">
        <v>0</v>
      </c>
    </row>
    <row r="547" spans="1:16" ht="20.100000000000001" customHeight="1">
      <c r="A547" s="98" t="s">
        <v>1582</v>
      </c>
      <c r="B547" s="98" t="s">
        <v>1550</v>
      </c>
      <c r="C547" s="98" t="s">
        <v>1557</v>
      </c>
      <c r="D547" s="98" t="s">
        <v>1623</v>
      </c>
      <c r="E547" s="99" t="s">
        <v>753</v>
      </c>
      <c r="F547" s="100">
        <v>30000</v>
      </c>
      <c r="G547" s="100">
        <v>0</v>
      </c>
      <c r="H547" s="100">
        <v>30000</v>
      </c>
      <c r="I547" s="100">
        <v>0</v>
      </c>
      <c r="J547" s="100">
        <v>0</v>
      </c>
      <c r="K547" s="100">
        <v>0</v>
      </c>
      <c r="L547" s="100">
        <v>0</v>
      </c>
      <c r="M547" s="100">
        <v>0</v>
      </c>
      <c r="N547" s="100">
        <v>0</v>
      </c>
      <c r="O547" s="100">
        <v>0</v>
      </c>
      <c r="P547" s="100">
        <v>0</v>
      </c>
    </row>
    <row r="548" spans="1:16" ht="20.100000000000001" customHeight="1">
      <c r="A548" s="98"/>
      <c r="B548" s="98"/>
      <c r="C548" s="98"/>
      <c r="D548" s="98" t="s">
        <v>1881</v>
      </c>
      <c r="E548" s="99" t="s">
        <v>1882</v>
      </c>
      <c r="F548" s="100">
        <v>100000</v>
      </c>
      <c r="G548" s="100">
        <v>0</v>
      </c>
      <c r="H548" s="100">
        <v>100000</v>
      </c>
      <c r="I548" s="100">
        <v>0</v>
      </c>
      <c r="J548" s="100">
        <v>0</v>
      </c>
      <c r="K548" s="100">
        <v>0</v>
      </c>
      <c r="L548" s="100">
        <v>0</v>
      </c>
      <c r="M548" s="100">
        <v>0</v>
      </c>
      <c r="N548" s="100">
        <v>0</v>
      </c>
      <c r="O548" s="100">
        <v>0</v>
      </c>
      <c r="P548" s="100">
        <v>0</v>
      </c>
    </row>
    <row r="549" spans="1:16" ht="20.100000000000001" customHeight="1">
      <c r="A549" s="98" t="s">
        <v>1582</v>
      </c>
      <c r="B549" s="98" t="s">
        <v>1550</v>
      </c>
      <c r="C549" s="98" t="s">
        <v>1585</v>
      </c>
      <c r="D549" s="98" t="s">
        <v>1623</v>
      </c>
      <c r="E549" s="99" t="s">
        <v>758</v>
      </c>
      <c r="F549" s="100">
        <v>100000</v>
      </c>
      <c r="G549" s="100">
        <v>0</v>
      </c>
      <c r="H549" s="100">
        <v>100000</v>
      </c>
      <c r="I549" s="100">
        <v>0</v>
      </c>
      <c r="J549" s="100">
        <v>0</v>
      </c>
      <c r="K549" s="100">
        <v>0</v>
      </c>
      <c r="L549" s="100">
        <v>0</v>
      </c>
      <c r="M549" s="100">
        <v>0</v>
      </c>
      <c r="N549" s="100">
        <v>0</v>
      </c>
      <c r="O549" s="100">
        <v>0</v>
      </c>
      <c r="P549" s="100">
        <v>0</v>
      </c>
    </row>
    <row r="550" spans="1:16" ht="20.100000000000001" customHeight="1">
      <c r="A550" s="98"/>
      <c r="B550" s="98"/>
      <c r="C550" s="98"/>
      <c r="D550" s="98" t="s">
        <v>1883</v>
      </c>
      <c r="E550" s="99" t="s">
        <v>1884</v>
      </c>
      <c r="F550" s="100">
        <v>80000</v>
      </c>
      <c r="G550" s="100">
        <v>0</v>
      </c>
      <c r="H550" s="100">
        <v>80000</v>
      </c>
      <c r="I550" s="100">
        <v>0</v>
      </c>
      <c r="J550" s="100">
        <v>0</v>
      </c>
      <c r="K550" s="100">
        <v>0</v>
      </c>
      <c r="L550" s="100">
        <v>0</v>
      </c>
      <c r="M550" s="100">
        <v>0</v>
      </c>
      <c r="N550" s="100">
        <v>0</v>
      </c>
      <c r="O550" s="100">
        <v>0</v>
      </c>
      <c r="P550" s="100">
        <v>0</v>
      </c>
    </row>
    <row r="551" spans="1:16" ht="20.100000000000001" customHeight="1">
      <c r="A551" s="98" t="s">
        <v>1582</v>
      </c>
      <c r="B551" s="98" t="s">
        <v>1550</v>
      </c>
      <c r="C551" s="98" t="s">
        <v>1586</v>
      </c>
      <c r="D551" s="98" t="s">
        <v>1623</v>
      </c>
      <c r="E551" s="99" t="s">
        <v>1587</v>
      </c>
      <c r="F551" s="100">
        <v>80000</v>
      </c>
      <c r="G551" s="100">
        <v>0</v>
      </c>
      <c r="H551" s="100">
        <v>80000</v>
      </c>
      <c r="I551" s="100">
        <v>0</v>
      </c>
      <c r="J551" s="100">
        <v>0</v>
      </c>
      <c r="K551" s="100">
        <v>0</v>
      </c>
      <c r="L551" s="100">
        <v>0</v>
      </c>
      <c r="M551" s="100">
        <v>0</v>
      </c>
      <c r="N551" s="100">
        <v>0</v>
      </c>
      <c r="O551" s="100">
        <v>0</v>
      </c>
      <c r="P551" s="100">
        <v>0</v>
      </c>
    </row>
    <row r="552" spans="1:16" ht="20.100000000000001" customHeight="1">
      <c r="A552" s="98"/>
      <c r="B552" s="98"/>
      <c r="C552" s="98"/>
      <c r="D552" s="98" t="s">
        <v>1885</v>
      </c>
      <c r="E552" s="99" t="s">
        <v>1886</v>
      </c>
      <c r="F552" s="100">
        <v>20000</v>
      </c>
      <c r="G552" s="100">
        <v>0</v>
      </c>
      <c r="H552" s="100">
        <v>20000</v>
      </c>
      <c r="I552" s="100">
        <v>0</v>
      </c>
      <c r="J552" s="100">
        <v>0</v>
      </c>
      <c r="K552" s="100">
        <v>0</v>
      </c>
      <c r="L552" s="100">
        <v>0</v>
      </c>
      <c r="M552" s="100">
        <v>0</v>
      </c>
      <c r="N552" s="100">
        <v>0</v>
      </c>
      <c r="O552" s="100">
        <v>0</v>
      </c>
      <c r="P552" s="100">
        <v>0</v>
      </c>
    </row>
    <row r="553" spans="1:16" ht="20.100000000000001" customHeight="1">
      <c r="A553" s="98" t="s">
        <v>1582</v>
      </c>
      <c r="B553" s="98" t="s">
        <v>1551</v>
      </c>
      <c r="C553" s="98" t="s">
        <v>1558</v>
      </c>
      <c r="D553" s="98" t="s">
        <v>1623</v>
      </c>
      <c r="E553" s="99" t="s">
        <v>765</v>
      </c>
      <c r="F553" s="100">
        <v>20000</v>
      </c>
      <c r="G553" s="100">
        <v>0</v>
      </c>
      <c r="H553" s="100">
        <v>20000</v>
      </c>
      <c r="I553" s="100">
        <v>0</v>
      </c>
      <c r="J553" s="100">
        <v>0</v>
      </c>
      <c r="K553" s="100">
        <v>0</v>
      </c>
      <c r="L553" s="100">
        <v>0</v>
      </c>
      <c r="M553" s="100">
        <v>0</v>
      </c>
      <c r="N553" s="100">
        <v>0</v>
      </c>
      <c r="O553" s="100">
        <v>0</v>
      </c>
      <c r="P553" s="100">
        <v>0</v>
      </c>
    </row>
    <row r="554" spans="1:16" ht="20.100000000000001" customHeight="1">
      <c r="A554" s="98"/>
      <c r="B554" s="98"/>
      <c r="C554" s="98"/>
      <c r="D554" s="98" t="s">
        <v>1589</v>
      </c>
      <c r="E554" s="99" t="s">
        <v>1889</v>
      </c>
      <c r="F554" s="100">
        <v>1200000</v>
      </c>
      <c r="G554" s="100">
        <v>0</v>
      </c>
      <c r="H554" s="100">
        <v>20000</v>
      </c>
      <c r="I554" s="100">
        <v>0</v>
      </c>
      <c r="J554" s="100">
        <v>0</v>
      </c>
      <c r="K554" s="100">
        <v>0</v>
      </c>
      <c r="L554" s="100">
        <v>1180000</v>
      </c>
      <c r="M554" s="100">
        <v>0</v>
      </c>
      <c r="N554" s="100">
        <v>0</v>
      </c>
      <c r="O554" s="100">
        <v>0</v>
      </c>
      <c r="P554" s="100">
        <v>0</v>
      </c>
    </row>
    <row r="555" spans="1:16" ht="20.100000000000001" customHeight="1">
      <c r="A555" s="98"/>
      <c r="B555" s="98"/>
      <c r="C555" s="98"/>
      <c r="D555" s="98" t="s">
        <v>1890</v>
      </c>
      <c r="E555" s="99" t="s">
        <v>1891</v>
      </c>
      <c r="F555" s="100">
        <v>1200000</v>
      </c>
      <c r="G555" s="100">
        <v>0</v>
      </c>
      <c r="H555" s="100">
        <v>20000</v>
      </c>
      <c r="I555" s="100">
        <v>0</v>
      </c>
      <c r="J555" s="100">
        <v>0</v>
      </c>
      <c r="K555" s="100">
        <v>0</v>
      </c>
      <c r="L555" s="100">
        <v>1180000</v>
      </c>
      <c r="M555" s="100">
        <v>0</v>
      </c>
      <c r="N555" s="100">
        <v>0</v>
      </c>
      <c r="O555" s="100">
        <v>0</v>
      </c>
      <c r="P555" s="100">
        <v>0</v>
      </c>
    </row>
    <row r="556" spans="1:16" ht="20.100000000000001" customHeight="1">
      <c r="A556" s="98" t="s">
        <v>1549</v>
      </c>
      <c r="B556" s="98" t="s">
        <v>1561</v>
      </c>
      <c r="C556" s="98" t="s">
        <v>1557</v>
      </c>
      <c r="D556" s="98" t="s">
        <v>1623</v>
      </c>
      <c r="E556" s="99" t="s">
        <v>369</v>
      </c>
      <c r="F556" s="100">
        <v>1200000</v>
      </c>
      <c r="G556" s="100">
        <v>0</v>
      </c>
      <c r="H556" s="100">
        <v>20000</v>
      </c>
      <c r="I556" s="100">
        <v>0</v>
      </c>
      <c r="J556" s="100">
        <v>0</v>
      </c>
      <c r="K556" s="100">
        <v>0</v>
      </c>
      <c r="L556" s="100">
        <v>1180000</v>
      </c>
      <c r="M556" s="100">
        <v>0</v>
      </c>
      <c r="N556" s="100">
        <v>0</v>
      </c>
      <c r="O556" s="100">
        <v>0</v>
      </c>
      <c r="P556" s="100">
        <v>0</v>
      </c>
    </row>
    <row r="557" spans="1:16" ht="20.100000000000001" customHeight="1">
      <c r="A557" s="98"/>
      <c r="B557" s="98"/>
      <c r="C557" s="98"/>
      <c r="D557" s="98" t="s">
        <v>1892</v>
      </c>
      <c r="E557" s="99" t="s">
        <v>1893</v>
      </c>
      <c r="F557" s="100">
        <v>1800000</v>
      </c>
      <c r="G557" s="100">
        <v>0</v>
      </c>
      <c r="H557" s="100">
        <v>1750000</v>
      </c>
      <c r="I557" s="100">
        <v>0</v>
      </c>
      <c r="J557" s="100">
        <v>0</v>
      </c>
      <c r="K557" s="100">
        <v>0</v>
      </c>
      <c r="L557" s="100">
        <v>50000</v>
      </c>
      <c r="M557" s="100">
        <v>0</v>
      </c>
      <c r="N557" s="100">
        <v>0</v>
      </c>
      <c r="O557" s="100">
        <v>0</v>
      </c>
      <c r="P557" s="100">
        <v>0</v>
      </c>
    </row>
    <row r="558" spans="1:16" ht="20.100000000000001" customHeight="1">
      <c r="A558" s="98"/>
      <c r="B558" s="98"/>
      <c r="C558" s="98"/>
      <c r="D558" s="98" t="s">
        <v>1894</v>
      </c>
      <c r="E558" s="99" t="s">
        <v>1895</v>
      </c>
      <c r="F558" s="100">
        <v>1800000</v>
      </c>
      <c r="G558" s="100">
        <v>0</v>
      </c>
      <c r="H558" s="100">
        <v>1750000</v>
      </c>
      <c r="I558" s="100">
        <v>0</v>
      </c>
      <c r="J558" s="100">
        <v>0</v>
      </c>
      <c r="K558" s="100">
        <v>0</v>
      </c>
      <c r="L558" s="100">
        <v>50000</v>
      </c>
      <c r="M558" s="100">
        <v>0</v>
      </c>
      <c r="N558" s="100">
        <v>0</v>
      </c>
      <c r="O558" s="100">
        <v>0</v>
      </c>
      <c r="P558" s="100">
        <v>0</v>
      </c>
    </row>
    <row r="559" spans="1:16" ht="20.100000000000001" customHeight="1">
      <c r="A559" s="98" t="s">
        <v>1597</v>
      </c>
      <c r="B559" s="98" t="s">
        <v>1550</v>
      </c>
      <c r="C559" s="98" t="s">
        <v>1550</v>
      </c>
      <c r="D559" s="98" t="s">
        <v>1623</v>
      </c>
      <c r="E559" s="99" t="s">
        <v>251</v>
      </c>
      <c r="F559" s="100">
        <v>446000</v>
      </c>
      <c r="G559" s="100">
        <v>0</v>
      </c>
      <c r="H559" s="100">
        <v>396000</v>
      </c>
      <c r="I559" s="100">
        <v>0</v>
      </c>
      <c r="J559" s="100">
        <v>0</v>
      </c>
      <c r="K559" s="100">
        <v>0</v>
      </c>
      <c r="L559" s="100">
        <v>50000</v>
      </c>
      <c r="M559" s="100">
        <v>0</v>
      </c>
      <c r="N559" s="100">
        <v>0</v>
      </c>
      <c r="O559" s="100">
        <v>0</v>
      </c>
      <c r="P559" s="100">
        <v>0</v>
      </c>
    </row>
    <row r="560" spans="1:16" ht="20.100000000000001" customHeight="1">
      <c r="A560" s="98" t="s">
        <v>1597</v>
      </c>
      <c r="B560" s="98" t="s">
        <v>1550</v>
      </c>
      <c r="C560" s="98" t="s">
        <v>1551</v>
      </c>
      <c r="D560" s="98" t="s">
        <v>1623</v>
      </c>
      <c r="E560" s="99" t="s">
        <v>252</v>
      </c>
      <c r="F560" s="100">
        <v>320000</v>
      </c>
      <c r="G560" s="100">
        <v>0</v>
      </c>
      <c r="H560" s="100">
        <v>320000</v>
      </c>
      <c r="I560" s="100">
        <v>0</v>
      </c>
      <c r="J560" s="100">
        <v>0</v>
      </c>
      <c r="K560" s="100">
        <v>0</v>
      </c>
      <c r="L560" s="100">
        <v>0</v>
      </c>
      <c r="M560" s="100">
        <v>0</v>
      </c>
      <c r="N560" s="100">
        <v>0</v>
      </c>
      <c r="O560" s="100">
        <v>0</v>
      </c>
      <c r="P560" s="100">
        <v>0</v>
      </c>
    </row>
    <row r="561" spans="1:16" ht="20.100000000000001" customHeight="1">
      <c r="A561" s="98" t="s">
        <v>1597</v>
      </c>
      <c r="B561" s="98" t="s">
        <v>1550</v>
      </c>
      <c r="C561" s="98" t="s">
        <v>1557</v>
      </c>
      <c r="D561" s="98" t="s">
        <v>1623</v>
      </c>
      <c r="E561" s="99" t="s">
        <v>2568</v>
      </c>
      <c r="F561" s="100">
        <v>100000</v>
      </c>
      <c r="G561" s="100">
        <v>0</v>
      </c>
      <c r="H561" s="100">
        <v>100000</v>
      </c>
      <c r="I561" s="100">
        <v>0</v>
      </c>
      <c r="J561" s="100">
        <v>0</v>
      </c>
      <c r="K561" s="100">
        <v>0</v>
      </c>
      <c r="L561" s="100">
        <v>0</v>
      </c>
      <c r="M561" s="100">
        <v>0</v>
      </c>
      <c r="N561" s="100">
        <v>0</v>
      </c>
      <c r="O561" s="100">
        <v>0</v>
      </c>
      <c r="P561" s="100">
        <v>0</v>
      </c>
    </row>
    <row r="562" spans="1:16" ht="20.100000000000001" customHeight="1">
      <c r="A562" s="98" t="s">
        <v>1597</v>
      </c>
      <c r="B562" s="98" t="s">
        <v>1552</v>
      </c>
      <c r="C562" s="98" t="s">
        <v>1550</v>
      </c>
      <c r="D562" s="98" t="s">
        <v>1623</v>
      </c>
      <c r="E562" s="99" t="s">
        <v>991</v>
      </c>
      <c r="F562" s="100">
        <v>109000</v>
      </c>
      <c r="G562" s="100">
        <v>0</v>
      </c>
      <c r="H562" s="100">
        <v>109000</v>
      </c>
      <c r="I562" s="100">
        <v>0</v>
      </c>
      <c r="J562" s="100">
        <v>0</v>
      </c>
      <c r="K562" s="100">
        <v>0</v>
      </c>
      <c r="L562" s="100">
        <v>0</v>
      </c>
      <c r="M562" s="100">
        <v>0</v>
      </c>
      <c r="N562" s="100">
        <v>0</v>
      </c>
      <c r="O562" s="100">
        <v>0</v>
      </c>
      <c r="P562" s="100">
        <v>0</v>
      </c>
    </row>
    <row r="563" spans="1:16" ht="20.100000000000001" customHeight="1">
      <c r="A563" s="98" t="s">
        <v>1597</v>
      </c>
      <c r="B563" s="98" t="s">
        <v>1552</v>
      </c>
      <c r="C563" s="98" t="s">
        <v>1551</v>
      </c>
      <c r="D563" s="98" t="s">
        <v>1623</v>
      </c>
      <c r="E563" s="99" t="s">
        <v>992</v>
      </c>
      <c r="F563" s="100">
        <v>20000</v>
      </c>
      <c r="G563" s="100">
        <v>0</v>
      </c>
      <c r="H563" s="100">
        <v>20000</v>
      </c>
      <c r="I563" s="100">
        <v>0</v>
      </c>
      <c r="J563" s="100">
        <v>0</v>
      </c>
      <c r="K563" s="100">
        <v>0</v>
      </c>
      <c r="L563" s="100">
        <v>0</v>
      </c>
      <c r="M563" s="100">
        <v>0</v>
      </c>
      <c r="N563" s="100">
        <v>0</v>
      </c>
      <c r="O563" s="100">
        <v>0</v>
      </c>
      <c r="P563" s="100">
        <v>0</v>
      </c>
    </row>
    <row r="564" spans="1:16" ht="20.100000000000001" customHeight="1">
      <c r="A564" s="98" t="s">
        <v>1597</v>
      </c>
      <c r="B564" s="98" t="s">
        <v>1552</v>
      </c>
      <c r="C564" s="98" t="s">
        <v>1557</v>
      </c>
      <c r="D564" s="98" t="s">
        <v>1623</v>
      </c>
      <c r="E564" s="99" t="s">
        <v>994</v>
      </c>
      <c r="F564" s="100">
        <v>10000</v>
      </c>
      <c r="G564" s="100">
        <v>0</v>
      </c>
      <c r="H564" s="100">
        <v>10000</v>
      </c>
      <c r="I564" s="100">
        <v>0</v>
      </c>
      <c r="J564" s="100">
        <v>0</v>
      </c>
      <c r="K564" s="100">
        <v>0</v>
      </c>
      <c r="L564" s="100">
        <v>0</v>
      </c>
      <c r="M564" s="100">
        <v>0</v>
      </c>
      <c r="N564" s="100">
        <v>0</v>
      </c>
      <c r="O564" s="100">
        <v>0</v>
      </c>
      <c r="P564" s="100">
        <v>0</v>
      </c>
    </row>
    <row r="565" spans="1:16" ht="20.100000000000001" customHeight="1">
      <c r="A565" s="98" t="s">
        <v>1597</v>
      </c>
      <c r="B565" s="98" t="s">
        <v>1557</v>
      </c>
      <c r="C565" s="98" t="s">
        <v>1550</v>
      </c>
      <c r="D565" s="98" t="s">
        <v>1623</v>
      </c>
      <c r="E565" s="99" t="s">
        <v>1000</v>
      </c>
      <c r="F565" s="100">
        <v>150000</v>
      </c>
      <c r="G565" s="100">
        <v>0</v>
      </c>
      <c r="H565" s="100">
        <v>150000</v>
      </c>
      <c r="I565" s="100">
        <v>0</v>
      </c>
      <c r="J565" s="100">
        <v>0</v>
      </c>
      <c r="K565" s="100">
        <v>0</v>
      </c>
      <c r="L565" s="100">
        <v>0</v>
      </c>
      <c r="M565" s="100">
        <v>0</v>
      </c>
      <c r="N565" s="100">
        <v>0</v>
      </c>
      <c r="O565" s="100">
        <v>0</v>
      </c>
      <c r="P565" s="100">
        <v>0</v>
      </c>
    </row>
    <row r="566" spans="1:16" ht="20.100000000000001" customHeight="1">
      <c r="A566" s="98" t="s">
        <v>1597</v>
      </c>
      <c r="B566" s="98" t="s">
        <v>1557</v>
      </c>
      <c r="C566" s="98" t="s">
        <v>1552</v>
      </c>
      <c r="D566" s="98" t="s">
        <v>1623</v>
      </c>
      <c r="E566" s="99" t="s">
        <v>1002</v>
      </c>
      <c r="F566" s="100">
        <v>15000</v>
      </c>
      <c r="G566" s="100">
        <v>0</v>
      </c>
      <c r="H566" s="100">
        <v>15000</v>
      </c>
      <c r="I566" s="100">
        <v>0</v>
      </c>
      <c r="J566" s="100">
        <v>0</v>
      </c>
      <c r="K566" s="100">
        <v>0</v>
      </c>
      <c r="L566" s="100">
        <v>0</v>
      </c>
      <c r="M566" s="100">
        <v>0</v>
      </c>
      <c r="N566" s="100">
        <v>0</v>
      </c>
      <c r="O566" s="100">
        <v>0</v>
      </c>
      <c r="P566" s="100">
        <v>0</v>
      </c>
    </row>
    <row r="567" spans="1:16" ht="20.100000000000001" customHeight="1">
      <c r="A567" s="98" t="s">
        <v>1597</v>
      </c>
      <c r="B567" s="98" t="s">
        <v>1559</v>
      </c>
      <c r="C567" s="98" t="s">
        <v>1550</v>
      </c>
      <c r="D567" s="98" t="s">
        <v>1623</v>
      </c>
      <c r="E567" s="99" t="s">
        <v>2569</v>
      </c>
      <c r="F567" s="100">
        <v>300000</v>
      </c>
      <c r="G567" s="100">
        <v>0</v>
      </c>
      <c r="H567" s="100">
        <v>300000</v>
      </c>
      <c r="I567" s="100">
        <v>0</v>
      </c>
      <c r="J567" s="100">
        <v>0</v>
      </c>
      <c r="K567" s="100">
        <v>0</v>
      </c>
      <c r="L567" s="100">
        <v>0</v>
      </c>
      <c r="M567" s="100">
        <v>0</v>
      </c>
      <c r="N567" s="100">
        <v>0</v>
      </c>
      <c r="O567" s="100">
        <v>0</v>
      </c>
      <c r="P567" s="100">
        <v>0</v>
      </c>
    </row>
    <row r="568" spans="1:16" ht="20.100000000000001" customHeight="1">
      <c r="A568" s="98" t="s">
        <v>1597</v>
      </c>
      <c r="B568" s="98" t="s">
        <v>1559</v>
      </c>
      <c r="C568" s="98" t="s">
        <v>1551</v>
      </c>
      <c r="D568" s="98" t="s">
        <v>1623</v>
      </c>
      <c r="E568" s="99" t="s">
        <v>2570</v>
      </c>
      <c r="F568" s="100">
        <v>300000</v>
      </c>
      <c r="G568" s="100">
        <v>0</v>
      </c>
      <c r="H568" s="100">
        <v>300000</v>
      </c>
      <c r="I568" s="100">
        <v>0</v>
      </c>
      <c r="J568" s="100">
        <v>0</v>
      </c>
      <c r="K568" s="100">
        <v>0</v>
      </c>
      <c r="L568" s="100">
        <v>0</v>
      </c>
      <c r="M568" s="100">
        <v>0</v>
      </c>
      <c r="N568" s="100">
        <v>0</v>
      </c>
      <c r="O568" s="100">
        <v>0</v>
      </c>
      <c r="P568" s="100">
        <v>0</v>
      </c>
    </row>
    <row r="569" spans="1:16" ht="20.100000000000001" customHeight="1">
      <c r="A569" s="98" t="s">
        <v>1597</v>
      </c>
      <c r="B569" s="98" t="s">
        <v>1559</v>
      </c>
      <c r="C569" s="98" t="s">
        <v>1552</v>
      </c>
      <c r="D569" s="98" t="s">
        <v>1623</v>
      </c>
      <c r="E569" s="99" t="s">
        <v>1031</v>
      </c>
      <c r="F569" s="100">
        <v>30000</v>
      </c>
      <c r="G569" s="100">
        <v>0</v>
      </c>
      <c r="H569" s="100">
        <v>30000</v>
      </c>
      <c r="I569" s="100">
        <v>0</v>
      </c>
      <c r="J569" s="100">
        <v>0</v>
      </c>
      <c r="K569" s="100">
        <v>0</v>
      </c>
      <c r="L569" s="100">
        <v>0</v>
      </c>
      <c r="M569" s="100">
        <v>0</v>
      </c>
      <c r="N569" s="100">
        <v>0</v>
      </c>
      <c r="O569" s="100">
        <v>0</v>
      </c>
      <c r="P569" s="100">
        <v>0</v>
      </c>
    </row>
    <row r="570" spans="1:16" ht="20.100000000000001" customHeight="1">
      <c r="A570" s="98"/>
      <c r="B570" s="98"/>
      <c r="C570" s="98"/>
      <c r="D570" s="98" t="s">
        <v>1896</v>
      </c>
      <c r="E570" s="99" t="s">
        <v>1897</v>
      </c>
      <c r="F570" s="100">
        <v>80013700</v>
      </c>
      <c r="G570" s="100">
        <v>1075160</v>
      </c>
      <c r="H570" s="100">
        <v>3424280</v>
      </c>
      <c r="I570" s="100">
        <v>0</v>
      </c>
      <c r="J570" s="100">
        <v>0</v>
      </c>
      <c r="K570" s="100">
        <v>0</v>
      </c>
      <c r="L570" s="100">
        <v>75514260</v>
      </c>
      <c r="M570" s="100">
        <v>0</v>
      </c>
      <c r="N570" s="100">
        <v>0</v>
      </c>
      <c r="O570" s="100">
        <v>0</v>
      </c>
      <c r="P570" s="100">
        <v>0</v>
      </c>
    </row>
    <row r="571" spans="1:16" ht="20.100000000000001" customHeight="1">
      <c r="A571" s="98"/>
      <c r="B571" s="98"/>
      <c r="C571" s="98"/>
      <c r="D571" s="98" t="s">
        <v>1898</v>
      </c>
      <c r="E571" s="99" t="s">
        <v>1899</v>
      </c>
      <c r="F571" s="100">
        <v>76344400</v>
      </c>
      <c r="G571" s="100">
        <v>313950</v>
      </c>
      <c r="H571" s="100">
        <v>783220</v>
      </c>
      <c r="I571" s="100">
        <v>0</v>
      </c>
      <c r="J571" s="100">
        <v>0</v>
      </c>
      <c r="K571" s="100">
        <v>0</v>
      </c>
      <c r="L571" s="100">
        <v>75247230</v>
      </c>
      <c r="M571" s="100">
        <v>0</v>
      </c>
      <c r="N571" s="100">
        <v>0</v>
      </c>
      <c r="O571" s="100">
        <v>0</v>
      </c>
      <c r="P571" s="100">
        <v>0</v>
      </c>
    </row>
    <row r="572" spans="1:16" ht="20.100000000000001" customHeight="1">
      <c r="A572" s="98" t="s">
        <v>1598</v>
      </c>
      <c r="B572" s="98" t="s">
        <v>1550</v>
      </c>
      <c r="C572" s="98" t="s">
        <v>1550</v>
      </c>
      <c r="D572" s="98" t="s">
        <v>1623</v>
      </c>
      <c r="E572" s="99" t="s">
        <v>251</v>
      </c>
      <c r="F572" s="100">
        <v>738000</v>
      </c>
      <c r="G572" s="100">
        <v>313950</v>
      </c>
      <c r="H572" s="100">
        <v>336520</v>
      </c>
      <c r="I572" s="100">
        <v>0</v>
      </c>
      <c r="J572" s="100">
        <v>0</v>
      </c>
      <c r="K572" s="100">
        <v>0</v>
      </c>
      <c r="L572" s="100">
        <v>87530</v>
      </c>
      <c r="M572" s="100">
        <v>0</v>
      </c>
      <c r="N572" s="100">
        <v>0</v>
      </c>
      <c r="O572" s="100">
        <v>0</v>
      </c>
      <c r="P572" s="100">
        <v>0</v>
      </c>
    </row>
    <row r="573" spans="1:16" ht="20.100000000000001" customHeight="1">
      <c r="A573" s="98" t="s">
        <v>1598</v>
      </c>
      <c r="B573" s="98" t="s">
        <v>1550</v>
      </c>
      <c r="C573" s="98" t="s">
        <v>1554</v>
      </c>
      <c r="D573" s="98" t="s">
        <v>1623</v>
      </c>
      <c r="E573" s="99" t="s">
        <v>1054</v>
      </c>
      <c r="F573" s="100">
        <v>5000</v>
      </c>
      <c r="G573" s="100">
        <v>0</v>
      </c>
      <c r="H573" s="100">
        <v>5000</v>
      </c>
      <c r="I573" s="100">
        <v>0</v>
      </c>
      <c r="J573" s="100">
        <v>0</v>
      </c>
      <c r="K573" s="100">
        <v>0</v>
      </c>
      <c r="L573" s="100">
        <v>0</v>
      </c>
      <c r="M573" s="100">
        <v>0</v>
      </c>
      <c r="N573" s="100">
        <v>0</v>
      </c>
      <c r="O573" s="100">
        <v>0</v>
      </c>
      <c r="P573" s="100">
        <v>0</v>
      </c>
    </row>
    <row r="574" spans="1:16" ht="20.100000000000001" customHeight="1">
      <c r="A574" s="98" t="s">
        <v>1598</v>
      </c>
      <c r="B574" s="98" t="s">
        <v>1550</v>
      </c>
      <c r="C574" s="98" t="s">
        <v>1572</v>
      </c>
      <c r="D574" s="98" t="s">
        <v>1623</v>
      </c>
      <c r="E574" s="99" t="s">
        <v>1059</v>
      </c>
      <c r="F574" s="100">
        <v>25000</v>
      </c>
      <c r="G574" s="100">
        <v>0</v>
      </c>
      <c r="H574" s="100">
        <v>25000</v>
      </c>
      <c r="I574" s="100">
        <v>0</v>
      </c>
      <c r="J574" s="100">
        <v>0</v>
      </c>
      <c r="K574" s="100">
        <v>0</v>
      </c>
      <c r="L574" s="100">
        <v>0</v>
      </c>
      <c r="M574" s="100">
        <v>0</v>
      </c>
      <c r="N574" s="100">
        <v>0</v>
      </c>
      <c r="O574" s="100">
        <v>0</v>
      </c>
      <c r="P574" s="100">
        <v>0</v>
      </c>
    </row>
    <row r="575" spans="1:16" ht="20.100000000000001" customHeight="1">
      <c r="A575" s="98" t="s">
        <v>1598</v>
      </c>
      <c r="B575" s="98" t="s">
        <v>1552</v>
      </c>
      <c r="C575" s="98" t="s">
        <v>1552</v>
      </c>
      <c r="D575" s="98" t="s">
        <v>1623</v>
      </c>
      <c r="E575" s="99" t="s">
        <v>1063</v>
      </c>
      <c r="F575" s="100">
        <v>69701000</v>
      </c>
      <c r="G575" s="100">
        <v>0</v>
      </c>
      <c r="H575" s="100">
        <v>0</v>
      </c>
      <c r="I575" s="100">
        <v>0</v>
      </c>
      <c r="J575" s="100">
        <v>0</v>
      </c>
      <c r="K575" s="100">
        <v>0</v>
      </c>
      <c r="L575" s="100">
        <v>69701000</v>
      </c>
      <c r="M575" s="100">
        <v>0</v>
      </c>
      <c r="N575" s="100">
        <v>0</v>
      </c>
      <c r="O575" s="100">
        <v>0</v>
      </c>
      <c r="P575" s="100">
        <v>0</v>
      </c>
    </row>
    <row r="576" spans="1:16" ht="20.100000000000001" customHeight="1">
      <c r="A576" s="98" t="s">
        <v>1598</v>
      </c>
      <c r="B576" s="98" t="s">
        <v>1552</v>
      </c>
      <c r="C576" s="98" t="s">
        <v>1572</v>
      </c>
      <c r="D576" s="98" t="s">
        <v>1623</v>
      </c>
      <c r="E576" s="99" t="s">
        <v>1064</v>
      </c>
      <c r="F576" s="100">
        <v>4300400</v>
      </c>
      <c r="G576" s="100">
        <v>0</v>
      </c>
      <c r="H576" s="100">
        <v>176700</v>
      </c>
      <c r="I576" s="100">
        <v>0</v>
      </c>
      <c r="J576" s="100">
        <v>0</v>
      </c>
      <c r="K576" s="100">
        <v>0</v>
      </c>
      <c r="L576" s="100">
        <v>4123700</v>
      </c>
      <c r="M576" s="100">
        <v>0</v>
      </c>
      <c r="N576" s="100">
        <v>0</v>
      </c>
      <c r="O576" s="100">
        <v>0</v>
      </c>
      <c r="P576" s="100">
        <v>0</v>
      </c>
    </row>
    <row r="577" spans="1:16" ht="20.100000000000001" customHeight="1">
      <c r="A577" s="98" t="s">
        <v>1598</v>
      </c>
      <c r="B577" s="98" t="s">
        <v>2578</v>
      </c>
      <c r="C577" s="98" t="s">
        <v>1550</v>
      </c>
      <c r="D577" s="98" t="s">
        <v>1623</v>
      </c>
      <c r="E577" s="99" t="s">
        <v>1070</v>
      </c>
      <c r="F577" s="100">
        <v>55000</v>
      </c>
      <c r="G577" s="100">
        <v>0</v>
      </c>
      <c r="H577" s="100">
        <v>40000</v>
      </c>
      <c r="I577" s="100">
        <v>0</v>
      </c>
      <c r="J577" s="100">
        <v>0</v>
      </c>
      <c r="K577" s="100">
        <v>0</v>
      </c>
      <c r="L577" s="100">
        <v>15000</v>
      </c>
      <c r="M577" s="100">
        <v>0</v>
      </c>
      <c r="N577" s="100">
        <v>0</v>
      </c>
      <c r="O577" s="100">
        <v>0</v>
      </c>
      <c r="P577" s="100">
        <v>0</v>
      </c>
    </row>
    <row r="578" spans="1:16" ht="20.100000000000001" customHeight="1">
      <c r="A578" s="98" t="s">
        <v>1598</v>
      </c>
      <c r="B578" s="98" t="s">
        <v>2578</v>
      </c>
      <c r="C578" s="98" t="s">
        <v>1551</v>
      </c>
      <c r="D578" s="98" t="s">
        <v>1623</v>
      </c>
      <c r="E578" s="99" t="s">
        <v>1071</v>
      </c>
      <c r="F578" s="100">
        <v>320000</v>
      </c>
      <c r="G578" s="100">
        <v>0</v>
      </c>
      <c r="H578" s="100">
        <v>0</v>
      </c>
      <c r="I578" s="100">
        <v>0</v>
      </c>
      <c r="J578" s="100">
        <v>0</v>
      </c>
      <c r="K578" s="100">
        <v>0</v>
      </c>
      <c r="L578" s="100">
        <v>320000</v>
      </c>
      <c r="M578" s="100">
        <v>0</v>
      </c>
      <c r="N578" s="100">
        <v>0</v>
      </c>
      <c r="O578" s="100">
        <v>0</v>
      </c>
      <c r="P578" s="100">
        <v>0</v>
      </c>
    </row>
    <row r="579" spans="1:16" ht="20.100000000000001" customHeight="1">
      <c r="A579" s="98" t="s">
        <v>1616</v>
      </c>
      <c r="B579" s="98" t="s">
        <v>1550</v>
      </c>
      <c r="C579" s="98" t="s">
        <v>1558</v>
      </c>
      <c r="D579" s="98" t="s">
        <v>1623</v>
      </c>
      <c r="E579" s="99" t="s">
        <v>1420</v>
      </c>
      <c r="F579" s="100">
        <v>1200000</v>
      </c>
      <c r="G579" s="100">
        <v>0</v>
      </c>
      <c r="H579" s="100">
        <v>200000</v>
      </c>
      <c r="I579" s="100">
        <v>0</v>
      </c>
      <c r="J579" s="100">
        <v>0</v>
      </c>
      <c r="K579" s="100">
        <v>0</v>
      </c>
      <c r="L579" s="100">
        <v>1000000</v>
      </c>
      <c r="M579" s="100">
        <v>0</v>
      </c>
      <c r="N579" s="100">
        <v>0</v>
      </c>
      <c r="O579" s="100">
        <v>0</v>
      </c>
      <c r="P579" s="100">
        <v>0</v>
      </c>
    </row>
    <row r="580" spans="1:16" ht="20.100000000000001" customHeight="1">
      <c r="A580" s="98"/>
      <c r="B580" s="98"/>
      <c r="C580" s="98"/>
      <c r="D580" s="98" t="s">
        <v>1904</v>
      </c>
      <c r="E580" s="99" t="s">
        <v>1905</v>
      </c>
      <c r="F580" s="100">
        <v>979300</v>
      </c>
      <c r="G580" s="100">
        <v>761210</v>
      </c>
      <c r="H580" s="100">
        <v>1060</v>
      </c>
      <c r="I580" s="100">
        <v>0</v>
      </c>
      <c r="J580" s="100">
        <v>0</v>
      </c>
      <c r="K580" s="100">
        <v>0</v>
      </c>
      <c r="L580" s="100">
        <v>217030</v>
      </c>
      <c r="M580" s="100">
        <v>0</v>
      </c>
      <c r="N580" s="100">
        <v>0</v>
      </c>
      <c r="O580" s="100">
        <v>0</v>
      </c>
      <c r="P580" s="100">
        <v>0</v>
      </c>
    </row>
    <row r="581" spans="1:16" ht="20.100000000000001" customHeight="1">
      <c r="A581" s="98" t="s">
        <v>1598</v>
      </c>
      <c r="B581" s="98" t="s">
        <v>1550</v>
      </c>
      <c r="C581" s="98" t="s">
        <v>1572</v>
      </c>
      <c r="D581" s="98" t="s">
        <v>1623</v>
      </c>
      <c r="E581" s="99" t="s">
        <v>1059</v>
      </c>
      <c r="F581" s="100">
        <v>979300</v>
      </c>
      <c r="G581" s="100">
        <v>761210</v>
      </c>
      <c r="H581" s="100">
        <v>1060</v>
      </c>
      <c r="I581" s="100">
        <v>0</v>
      </c>
      <c r="J581" s="100">
        <v>0</v>
      </c>
      <c r="K581" s="100">
        <v>0</v>
      </c>
      <c r="L581" s="100">
        <v>217030</v>
      </c>
      <c r="M581" s="100">
        <v>0</v>
      </c>
      <c r="N581" s="100">
        <v>0</v>
      </c>
      <c r="O581" s="100">
        <v>0</v>
      </c>
      <c r="P581" s="100">
        <v>0</v>
      </c>
    </row>
    <row r="582" spans="1:16" ht="20.100000000000001" customHeight="1">
      <c r="A582" s="98"/>
      <c r="B582" s="98"/>
      <c r="C582" s="98"/>
      <c r="D582" s="98" t="s">
        <v>1910</v>
      </c>
      <c r="E582" s="99" t="s">
        <v>1911</v>
      </c>
      <c r="F582" s="100">
        <v>2690000</v>
      </c>
      <c r="G582" s="100">
        <v>0</v>
      </c>
      <c r="H582" s="100">
        <v>2640000</v>
      </c>
      <c r="I582" s="100">
        <v>0</v>
      </c>
      <c r="J582" s="100">
        <v>0</v>
      </c>
      <c r="K582" s="100">
        <v>0</v>
      </c>
      <c r="L582" s="100">
        <v>50000</v>
      </c>
      <c r="M582" s="100">
        <v>0</v>
      </c>
      <c r="N582" s="100">
        <v>0</v>
      </c>
      <c r="O582" s="100">
        <v>0</v>
      </c>
      <c r="P582" s="100">
        <v>0</v>
      </c>
    </row>
    <row r="583" spans="1:16" ht="20.100000000000001" customHeight="1">
      <c r="A583" s="98" t="s">
        <v>1598</v>
      </c>
      <c r="B583" s="98" t="s">
        <v>1572</v>
      </c>
      <c r="C583" s="98" t="s">
        <v>1550</v>
      </c>
      <c r="D583" s="98" t="s">
        <v>1623</v>
      </c>
      <c r="E583" s="99" t="s">
        <v>1073</v>
      </c>
      <c r="F583" s="100">
        <v>2690000</v>
      </c>
      <c r="G583" s="100">
        <v>0</v>
      </c>
      <c r="H583" s="100">
        <v>2640000</v>
      </c>
      <c r="I583" s="100">
        <v>0</v>
      </c>
      <c r="J583" s="100">
        <v>0</v>
      </c>
      <c r="K583" s="100">
        <v>0</v>
      </c>
      <c r="L583" s="100">
        <v>50000</v>
      </c>
      <c r="M583" s="100">
        <v>0</v>
      </c>
      <c r="N583" s="100">
        <v>0</v>
      </c>
      <c r="O583" s="100">
        <v>0</v>
      </c>
      <c r="P583" s="100">
        <v>0</v>
      </c>
    </row>
    <row r="584" spans="1:16" ht="20.100000000000001" customHeight="1">
      <c r="A584" s="98"/>
      <c r="B584" s="98"/>
      <c r="C584" s="98"/>
      <c r="D584" s="98" t="s">
        <v>1912</v>
      </c>
      <c r="E584" s="99" t="s">
        <v>1913</v>
      </c>
      <c r="F584" s="100">
        <v>15484600</v>
      </c>
      <c r="G584" s="100">
        <v>44250</v>
      </c>
      <c r="H584" s="100">
        <v>6751350</v>
      </c>
      <c r="I584" s="100">
        <v>220000</v>
      </c>
      <c r="J584" s="100">
        <v>0</v>
      </c>
      <c r="K584" s="100">
        <v>0</v>
      </c>
      <c r="L584" s="100">
        <v>8469000</v>
      </c>
      <c r="M584" s="100">
        <v>0</v>
      </c>
      <c r="N584" s="100">
        <v>0</v>
      </c>
      <c r="O584" s="100">
        <v>0</v>
      </c>
      <c r="P584" s="100">
        <v>0</v>
      </c>
    </row>
    <row r="585" spans="1:16" ht="20.100000000000001" customHeight="1">
      <c r="A585" s="98"/>
      <c r="B585" s="98"/>
      <c r="C585" s="98"/>
      <c r="D585" s="98" t="s">
        <v>1914</v>
      </c>
      <c r="E585" s="99" t="s">
        <v>1915</v>
      </c>
      <c r="F585" s="100">
        <v>9184600</v>
      </c>
      <c r="G585" s="100">
        <v>30000</v>
      </c>
      <c r="H585" s="100">
        <v>685600</v>
      </c>
      <c r="I585" s="100">
        <v>0</v>
      </c>
      <c r="J585" s="100">
        <v>0</v>
      </c>
      <c r="K585" s="100">
        <v>0</v>
      </c>
      <c r="L585" s="100">
        <v>8469000</v>
      </c>
      <c r="M585" s="100">
        <v>0</v>
      </c>
      <c r="N585" s="100">
        <v>0</v>
      </c>
      <c r="O585" s="100">
        <v>0</v>
      </c>
      <c r="P585" s="100">
        <v>0</v>
      </c>
    </row>
    <row r="586" spans="1:16" ht="20.100000000000001" customHeight="1">
      <c r="A586" s="98" t="s">
        <v>1598</v>
      </c>
      <c r="B586" s="98" t="s">
        <v>1550</v>
      </c>
      <c r="C586" s="98" t="s">
        <v>1550</v>
      </c>
      <c r="D586" s="98" t="s">
        <v>1623</v>
      </c>
      <c r="E586" s="99" t="s">
        <v>251</v>
      </c>
      <c r="F586" s="100">
        <v>165600</v>
      </c>
      <c r="G586" s="100">
        <v>0</v>
      </c>
      <c r="H586" s="100">
        <v>165600</v>
      </c>
      <c r="I586" s="100">
        <v>0</v>
      </c>
      <c r="J586" s="100">
        <v>0</v>
      </c>
      <c r="K586" s="100">
        <v>0</v>
      </c>
      <c r="L586" s="100">
        <v>0</v>
      </c>
      <c r="M586" s="100">
        <v>0</v>
      </c>
      <c r="N586" s="100">
        <v>0</v>
      </c>
      <c r="O586" s="100">
        <v>0</v>
      </c>
      <c r="P586" s="100">
        <v>0</v>
      </c>
    </row>
    <row r="587" spans="1:16" ht="20.100000000000001" customHeight="1">
      <c r="A587" s="98" t="s">
        <v>1598</v>
      </c>
      <c r="B587" s="98" t="s">
        <v>1550</v>
      </c>
      <c r="C587" s="98" t="s">
        <v>1551</v>
      </c>
      <c r="D587" s="98" t="s">
        <v>1623</v>
      </c>
      <c r="E587" s="99" t="s">
        <v>252</v>
      </c>
      <c r="F587" s="100">
        <v>35000</v>
      </c>
      <c r="G587" s="100">
        <v>0</v>
      </c>
      <c r="H587" s="100">
        <v>35000</v>
      </c>
      <c r="I587" s="100">
        <v>0</v>
      </c>
      <c r="J587" s="100">
        <v>0</v>
      </c>
      <c r="K587" s="100">
        <v>0</v>
      </c>
      <c r="L587" s="100">
        <v>0</v>
      </c>
      <c r="M587" s="100">
        <v>0</v>
      </c>
      <c r="N587" s="100">
        <v>0</v>
      </c>
      <c r="O587" s="100">
        <v>0</v>
      </c>
      <c r="P587" s="100">
        <v>0</v>
      </c>
    </row>
    <row r="588" spans="1:16" ht="20.100000000000001" customHeight="1">
      <c r="A588" s="98" t="s">
        <v>1598</v>
      </c>
      <c r="B588" s="98" t="s">
        <v>1550</v>
      </c>
      <c r="C588" s="98" t="s">
        <v>1557</v>
      </c>
      <c r="D588" s="98" t="s">
        <v>1623</v>
      </c>
      <c r="E588" s="99" t="s">
        <v>1052</v>
      </c>
      <c r="F588" s="100">
        <v>345000</v>
      </c>
      <c r="G588" s="100">
        <v>30000</v>
      </c>
      <c r="H588" s="100">
        <v>315000</v>
      </c>
      <c r="I588" s="100">
        <v>0</v>
      </c>
      <c r="J588" s="100">
        <v>0</v>
      </c>
      <c r="K588" s="100">
        <v>0</v>
      </c>
      <c r="L588" s="100">
        <v>0</v>
      </c>
      <c r="M588" s="100">
        <v>0</v>
      </c>
      <c r="N588" s="100">
        <v>0</v>
      </c>
      <c r="O588" s="100">
        <v>0</v>
      </c>
      <c r="P588" s="100">
        <v>0</v>
      </c>
    </row>
    <row r="589" spans="1:16" ht="20.100000000000001" customHeight="1">
      <c r="A589" s="98" t="s">
        <v>1598</v>
      </c>
      <c r="B589" s="98" t="s">
        <v>1552</v>
      </c>
      <c r="C589" s="98" t="s">
        <v>1552</v>
      </c>
      <c r="D589" s="98" t="s">
        <v>1623</v>
      </c>
      <c r="E589" s="99" t="s">
        <v>1063</v>
      </c>
      <c r="F589" s="100">
        <v>5469000</v>
      </c>
      <c r="G589" s="100">
        <v>0</v>
      </c>
      <c r="H589" s="100">
        <v>0</v>
      </c>
      <c r="I589" s="100">
        <v>0</v>
      </c>
      <c r="J589" s="100">
        <v>0</v>
      </c>
      <c r="K589" s="100">
        <v>0</v>
      </c>
      <c r="L589" s="100">
        <v>5469000</v>
      </c>
      <c r="M589" s="100">
        <v>0</v>
      </c>
      <c r="N589" s="100">
        <v>0</v>
      </c>
      <c r="O589" s="100">
        <v>0</v>
      </c>
      <c r="P589" s="100">
        <v>0</v>
      </c>
    </row>
    <row r="590" spans="1:16" ht="20.100000000000001" customHeight="1">
      <c r="A590" s="98" t="s">
        <v>1598</v>
      </c>
      <c r="B590" s="98" t="s">
        <v>1558</v>
      </c>
      <c r="C590" s="98" t="s">
        <v>1550</v>
      </c>
      <c r="D590" s="98" t="s">
        <v>1623</v>
      </c>
      <c r="E590" s="99" t="s">
        <v>1600</v>
      </c>
      <c r="F590" s="100">
        <v>3170000</v>
      </c>
      <c r="G590" s="100">
        <v>0</v>
      </c>
      <c r="H590" s="100">
        <v>170000</v>
      </c>
      <c r="I590" s="100">
        <v>0</v>
      </c>
      <c r="J590" s="100">
        <v>0</v>
      </c>
      <c r="K590" s="100">
        <v>0</v>
      </c>
      <c r="L590" s="100">
        <v>3000000</v>
      </c>
      <c r="M590" s="100">
        <v>0</v>
      </c>
      <c r="N590" s="100">
        <v>0</v>
      </c>
      <c r="O590" s="100">
        <v>0</v>
      </c>
      <c r="P590" s="100">
        <v>0</v>
      </c>
    </row>
    <row r="591" spans="1:16" ht="20.100000000000001" customHeight="1">
      <c r="A591" s="98"/>
      <c r="B591" s="98"/>
      <c r="C591" s="98"/>
      <c r="D591" s="98" t="s">
        <v>1916</v>
      </c>
      <c r="E591" s="99" t="s">
        <v>1917</v>
      </c>
      <c r="F591" s="100">
        <v>5800000</v>
      </c>
      <c r="G591" s="100">
        <v>0</v>
      </c>
      <c r="H591" s="100">
        <v>5580000</v>
      </c>
      <c r="I591" s="100">
        <v>220000</v>
      </c>
      <c r="J591" s="100">
        <v>0</v>
      </c>
      <c r="K591" s="100">
        <v>0</v>
      </c>
      <c r="L591" s="100">
        <v>0</v>
      </c>
      <c r="M591" s="100">
        <v>0</v>
      </c>
      <c r="N591" s="100">
        <v>0</v>
      </c>
      <c r="O591" s="100">
        <v>0</v>
      </c>
      <c r="P591" s="100">
        <v>0</v>
      </c>
    </row>
    <row r="592" spans="1:16" ht="20.100000000000001" customHeight="1">
      <c r="A592" s="98" t="s">
        <v>1598</v>
      </c>
      <c r="B592" s="98" t="s">
        <v>1558</v>
      </c>
      <c r="C592" s="98" t="s">
        <v>1550</v>
      </c>
      <c r="D592" s="98" t="s">
        <v>1623</v>
      </c>
      <c r="E592" s="99" t="s">
        <v>1600</v>
      </c>
      <c r="F592" s="100">
        <v>5800000</v>
      </c>
      <c r="G592" s="100">
        <v>0</v>
      </c>
      <c r="H592" s="100">
        <v>5580000</v>
      </c>
      <c r="I592" s="100">
        <v>220000</v>
      </c>
      <c r="J592" s="100">
        <v>0</v>
      </c>
      <c r="K592" s="100">
        <v>0</v>
      </c>
      <c r="L592" s="100">
        <v>0</v>
      </c>
      <c r="M592" s="100">
        <v>0</v>
      </c>
      <c r="N592" s="100">
        <v>0</v>
      </c>
      <c r="O592" s="100">
        <v>0</v>
      </c>
      <c r="P592" s="100">
        <v>0</v>
      </c>
    </row>
    <row r="593" spans="1:16" ht="20.100000000000001" customHeight="1">
      <c r="A593" s="98"/>
      <c r="B593" s="98"/>
      <c r="C593" s="98"/>
      <c r="D593" s="98" t="s">
        <v>1918</v>
      </c>
      <c r="E593" s="99" t="s">
        <v>1919</v>
      </c>
      <c r="F593" s="100">
        <v>500000</v>
      </c>
      <c r="G593" s="100">
        <v>14250</v>
      </c>
      <c r="H593" s="100">
        <v>485750</v>
      </c>
      <c r="I593" s="100">
        <v>0</v>
      </c>
      <c r="J593" s="100">
        <v>0</v>
      </c>
      <c r="K593" s="100">
        <v>0</v>
      </c>
      <c r="L593" s="100">
        <v>0</v>
      </c>
      <c r="M593" s="100">
        <v>0</v>
      </c>
      <c r="N593" s="100">
        <v>0</v>
      </c>
      <c r="O593" s="100">
        <v>0</v>
      </c>
      <c r="P593" s="100">
        <v>0</v>
      </c>
    </row>
    <row r="594" spans="1:16" ht="20.100000000000001" customHeight="1">
      <c r="A594" s="98" t="s">
        <v>1598</v>
      </c>
      <c r="B594" s="98" t="s">
        <v>1558</v>
      </c>
      <c r="C594" s="98" t="s">
        <v>1550</v>
      </c>
      <c r="D594" s="98" t="s">
        <v>1623</v>
      </c>
      <c r="E594" s="99" t="s">
        <v>1600</v>
      </c>
      <c r="F594" s="100">
        <v>500000</v>
      </c>
      <c r="G594" s="100">
        <v>14250</v>
      </c>
      <c r="H594" s="100">
        <v>485750</v>
      </c>
      <c r="I594" s="100">
        <v>0</v>
      </c>
      <c r="J594" s="100">
        <v>0</v>
      </c>
      <c r="K594" s="100">
        <v>0</v>
      </c>
      <c r="L594" s="100">
        <v>0</v>
      </c>
      <c r="M594" s="100">
        <v>0</v>
      </c>
      <c r="N594" s="100">
        <v>0</v>
      </c>
      <c r="O594" s="100">
        <v>0</v>
      </c>
      <c r="P594" s="100">
        <v>0</v>
      </c>
    </row>
    <row r="595" spans="1:16" ht="20.100000000000001" customHeight="1">
      <c r="A595" s="98"/>
      <c r="B595" s="98"/>
      <c r="C595" s="98"/>
      <c r="D595" s="98" t="s">
        <v>1920</v>
      </c>
      <c r="E595" s="99" t="s">
        <v>1921</v>
      </c>
      <c r="F595" s="100">
        <v>31930000</v>
      </c>
      <c r="G595" s="100">
        <v>0</v>
      </c>
      <c r="H595" s="100">
        <v>1900000</v>
      </c>
      <c r="I595" s="100">
        <v>0</v>
      </c>
      <c r="J595" s="100">
        <v>0</v>
      </c>
      <c r="K595" s="100">
        <v>0</v>
      </c>
      <c r="L595" s="100">
        <v>30000</v>
      </c>
      <c r="M595" s="100">
        <v>0</v>
      </c>
      <c r="N595" s="100">
        <v>0</v>
      </c>
      <c r="O595" s="100">
        <v>30000000</v>
      </c>
      <c r="P595" s="100">
        <v>0</v>
      </c>
    </row>
    <row r="596" spans="1:16" ht="20.100000000000001" customHeight="1">
      <c r="A596" s="98"/>
      <c r="B596" s="98"/>
      <c r="C596" s="98"/>
      <c r="D596" s="98" t="s">
        <v>1922</v>
      </c>
      <c r="E596" s="99" t="s">
        <v>1923</v>
      </c>
      <c r="F596" s="100">
        <v>1000000</v>
      </c>
      <c r="G596" s="100">
        <v>0</v>
      </c>
      <c r="H596" s="100">
        <v>1000000</v>
      </c>
      <c r="I596" s="100">
        <v>0</v>
      </c>
      <c r="J596" s="100">
        <v>0</v>
      </c>
      <c r="K596" s="100">
        <v>0</v>
      </c>
      <c r="L596" s="100">
        <v>0</v>
      </c>
      <c r="M596" s="100">
        <v>0</v>
      </c>
      <c r="N596" s="100">
        <v>0</v>
      </c>
      <c r="O596" s="100">
        <v>0</v>
      </c>
      <c r="P596" s="100">
        <v>0</v>
      </c>
    </row>
    <row r="597" spans="1:16" ht="20.100000000000001" customHeight="1">
      <c r="A597" s="98" t="s">
        <v>1589</v>
      </c>
      <c r="B597" s="98" t="s">
        <v>1550</v>
      </c>
      <c r="C597" s="98" t="s">
        <v>1550</v>
      </c>
      <c r="D597" s="98" t="s">
        <v>1623</v>
      </c>
      <c r="E597" s="99" t="s">
        <v>251</v>
      </c>
      <c r="F597" s="100">
        <v>746100</v>
      </c>
      <c r="G597" s="100">
        <v>0</v>
      </c>
      <c r="H597" s="100">
        <v>746100</v>
      </c>
      <c r="I597" s="100">
        <v>0</v>
      </c>
      <c r="J597" s="100">
        <v>0</v>
      </c>
      <c r="K597" s="100">
        <v>0</v>
      </c>
      <c r="L597" s="100">
        <v>0</v>
      </c>
      <c r="M597" s="100">
        <v>0</v>
      </c>
      <c r="N597" s="100">
        <v>0</v>
      </c>
      <c r="O597" s="100">
        <v>0</v>
      </c>
      <c r="P597" s="100">
        <v>0</v>
      </c>
    </row>
    <row r="598" spans="1:16" ht="20.100000000000001" customHeight="1">
      <c r="A598" s="98" t="s">
        <v>1589</v>
      </c>
      <c r="B598" s="98" t="s">
        <v>1550</v>
      </c>
      <c r="C598" s="98" t="s">
        <v>1558</v>
      </c>
      <c r="D598" s="98" t="s">
        <v>1623</v>
      </c>
      <c r="E598" s="99" t="s">
        <v>798</v>
      </c>
      <c r="F598" s="100">
        <v>161900</v>
      </c>
      <c r="G598" s="100">
        <v>0</v>
      </c>
      <c r="H598" s="100">
        <v>161900</v>
      </c>
      <c r="I598" s="100">
        <v>0</v>
      </c>
      <c r="J598" s="100">
        <v>0</v>
      </c>
      <c r="K598" s="100">
        <v>0</v>
      </c>
      <c r="L598" s="100">
        <v>0</v>
      </c>
      <c r="M598" s="100">
        <v>0</v>
      </c>
      <c r="N598" s="100">
        <v>0</v>
      </c>
      <c r="O598" s="100">
        <v>0</v>
      </c>
      <c r="P598" s="100">
        <v>0</v>
      </c>
    </row>
    <row r="599" spans="1:16" ht="20.100000000000001" customHeight="1">
      <c r="A599" s="98" t="s">
        <v>1589</v>
      </c>
      <c r="B599" s="98" t="s">
        <v>1550</v>
      </c>
      <c r="C599" s="98" t="s">
        <v>1610</v>
      </c>
      <c r="D599" s="98" t="s">
        <v>1623</v>
      </c>
      <c r="E599" s="99" t="s">
        <v>804</v>
      </c>
      <c r="F599" s="100">
        <v>92000</v>
      </c>
      <c r="G599" s="100">
        <v>0</v>
      </c>
      <c r="H599" s="100">
        <v>92000</v>
      </c>
      <c r="I599" s="100">
        <v>0</v>
      </c>
      <c r="J599" s="100">
        <v>0</v>
      </c>
      <c r="K599" s="100">
        <v>0</v>
      </c>
      <c r="L599" s="100">
        <v>0</v>
      </c>
      <c r="M599" s="100">
        <v>0</v>
      </c>
      <c r="N599" s="100">
        <v>0</v>
      </c>
      <c r="O599" s="100">
        <v>0</v>
      </c>
      <c r="P599" s="100">
        <v>0</v>
      </c>
    </row>
    <row r="600" spans="1:16" ht="20.100000000000001" customHeight="1">
      <c r="A600" s="98"/>
      <c r="B600" s="98"/>
      <c r="C600" s="98"/>
      <c r="D600" s="98" t="s">
        <v>1924</v>
      </c>
      <c r="E600" s="99" t="s">
        <v>1925</v>
      </c>
      <c r="F600" s="100">
        <v>30700000</v>
      </c>
      <c r="G600" s="100">
        <v>0</v>
      </c>
      <c r="H600" s="100">
        <v>700000</v>
      </c>
      <c r="I600" s="100">
        <v>0</v>
      </c>
      <c r="J600" s="100">
        <v>0</v>
      </c>
      <c r="K600" s="100">
        <v>0</v>
      </c>
      <c r="L600" s="100">
        <v>0</v>
      </c>
      <c r="M600" s="100">
        <v>0</v>
      </c>
      <c r="N600" s="100">
        <v>0</v>
      </c>
      <c r="O600" s="100">
        <v>30000000</v>
      </c>
      <c r="P600" s="100">
        <v>0</v>
      </c>
    </row>
    <row r="601" spans="1:16" ht="20.100000000000001" customHeight="1">
      <c r="A601" s="98" t="s">
        <v>1589</v>
      </c>
      <c r="B601" s="98" t="s">
        <v>1550</v>
      </c>
      <c r="C601" s="98" t="s">
        <v>1585</v>
      </c>
      <c r="D601" s="98" t="s">
        <v>1623</v>
      </c>
      <c r="E601" s="99" t="s">
        <v>801</v>
      </c>
      <c r="F601" s="100">
        <v>700000</v>
      </c>
      <c r="G601" s="100">
        <v>0</v>
      </c>
      <c r="H601" s="100">
        <v>700000</v>
      </c>
      <c r="I601" s="100">
        <v>0</v>
      </c>
      <c r="J601" s="100">
        <v>0</v>
      </c>
      <c r="K601" s="100">
        <v>0</v>
      </c>
      <c r="L601" s="100">
        <v>0</v>
      </c>
      <c r="M601" s="100">
        <v>0</v>
      </c>
      <c r="N601" s="100">
        <v>0</v>
      </c>
      <c r="O601" s="100">
        <v>0</v>
      </c>
      <c r="P601" s="100">
        <v>0</v>
      </c>
    </row>
    <row r="602" spans="1:16" ht="20.100000000000001" customHeight="1">
      <c r="A602" s="98" t="s">
        <v>1589</v>
      </c>
      <c r="B602" s="98" t="s">
        <v>1558</v>
      </c>
      <c r="C602" s="98" t="s">
        <v>1580</v>
      </c>
      <c r="D602" s="98" t="s">
        <v>1623</v>
      </c>
      <c r="E602" s="99" t="s">
        <v>831</v>
      </c>
      <c r="F602" s="100">
        <v>30000000</v>
      </c>
      <c r="G602" s="100">
        <v>0</v>
      </c>
      <c r="H602" s="100">
        <v>0</v>
      </c>
      <c r="I602" s="100">
        <v>0</v>
      </c>
      <c r="J602" s="100">
        <v>0</v>
      </c>
      <c r="K602" s="100">
        <v>0</v>
      </c>
      <c r="L602" s="100">
        <v>0</v>
      </c>
      <c r="M602" s="100">
        <v>0</v>
      </c>
      <c r="N602" s="100">
        <v>0</v>
      </c>
      <c r="O602" s="100">
        <v>30000000</v>
      </c>
      <c r="P602" s="100">
        <v>0</v>
      </c>
    </row>
    <row r="603" spans="1:16" ht="20.100000000000001" customHeight="1">
      <c r="A603" s="98"/>
      <c r="B603" s="98"/>
      <c r="C603" s="98"/>
      <c r="D603" s="98" t="s">
        <v>1926</v>
      </c>
      <c r="E603" s="99" t="s">
        <v>1927</v>
      </c>
      <c r="F603" s="100">
        <v>230000</v>
      </c>
      <c r="G603" s="100">
        <v>0</v>
      </c>
      <c r="H603" s="100">
        <v>200000</v>
      </c>
      <c r="I603" s="100">
        <v>0</v>
      </c>
      <c r="J603" s="100">
        <v>0</v>
      </c>
      <c r="K603" s="100">
        <v>0</v>
      </c>
      <c r="L603" s="100">
        <v>30000</v>
      </c>
      <c r="M603" s="100">
        <v>0</v>
      </c>
      <c r="N603" s="100">
        <v>0</v>
      </c>
      <c r="O603" s="100">
        <v>0</v>
      </c>
      <c r="P603" s="100">
        <v>0</v>
      </c>
    </row>
    <row r="604" spans="1:16" ht="20.100000000000001" customHeight="1">
      <c r="A604" s="98" t="s">
        <v>1589</v>
      </c>
      <c r="B604" s="98" t="s">
        <v>1550</v>
      </c>
      <c r="C604" s="98" t="s">
        <v>1585</v>
      </c>
      <c r="D604" s="98" t="s">
        <v>1623</v>
      </c>
      <c r="E604" s="99" t="s">
        <v>801</v>
      </c>
      <c r="F604" s="100">
        <v>230000</v>
      </c>
      <c r="G604" s="100">
        <v>0</v>
      </c>
      <c r="H604" s="100">
        <v>200000</v>
      </c>
      <c r="I604" s="100">
        <v>0</v>
      </c>
      <c r="J604" s="100">
        <v>0</v>
      </c>
      <c r="K604" s="100">
        <v>0</v>
      </c>
      <c r="L604" s="100">
        <v>30000</v>
      </c>
      <c r="M604" s="100">
        <v>0</v>
      </c>
      <c r="N604" s="100">
        <v>0</v>
      </c>
      <c r="O604" s="100">
        <v>0</v>
      </c>
      <c r="P604" s="100">
        <v>0</v>
      </c>
    </row>
    <row r="605" spans="1:16" ht="20.100000000000001" customHeight="1">
      <c r="A605" s="98"/>
      <c r="B605" s="98"/>
      <c r="C605" s="98"/>
      <c r="D605" s="98" t="s">
        <v>1928</v>
      </c>
      <c r="E605" s="99" t="s">
        <v>1929</v>
      </c>
      <c r="F605" s="100">
        <v>32123400</v>
      </c>
      <c r="G605" s="100">
        <v>0</v>
      </c>
      <c r="H605" s="100">
        <v>1579400</v>
      </c>
      <c r="I605" s="100">
        <v>30544000</v>
      </c>
      <c r="J605" s="100">
        <v>0</v>
      </c>
      <c r="K605" s="100">
        <v>0</v>
      </c>
      <c r="L605" s="100">
        <v>0</v>
      </c>
      <c r="M605" s="100">
        <v>0</v>
      </c>
      <c r="N605" s="100">
        <v>0</v>
      </c>
      <c r="O605" s="100">
        <v>0</v>
      </c>
      <c r="P605" s="100">
        <v>0</v>
      </c>
    </row>
    <row r="606" spans="1:16" ht="20.100000000000001" customHeight="1">
      <c r="A606" s="98"/>
      <c r="B606" s="98"/>
      <c r="C606" s="98"/>
      <c r="D606" s="98" t="s">
        <v>1930</v>
      </c>
      <c r="E606" s="99" t="s">
        <v>1931</v>
      </c>
      <c r="F606" s="100">
        <v>32023400</v>
      </c>
      <c r="G606" s="100">
        <v>0</v>
      </c>
      <c r="H606" s="100">
        <v>1489400</v>
      </c>
      <c r="I606" s="100">
        <v>30534000</v>
      </c>
      <c r="J606" s="100">
        <v>0</v>
      </c>
      <c r="K606" s="100">
        <v>0</v>
      </c>
      <c r="L606" s="100">
        <v>0</v>
      </c>
      <c r="M606" s="100">
        <v>0</v>
      </c>
      <c r="N606" s="100">
        <v>0</v>
      </c>
      <c r="O606" s="100">
        <v>0</v>
      </c>
      <c r="P606" s="100">
        <v>0</v>
      </c>
    </row>
    <row r="607" spans="1:16" ht="20.100000000000001" customHeight="1">
      <c r="A607" s="98" t="s">
        <v>1589</v>
      </c>
      <c r="B607" s="98" t="s">
        <v>1551</v>
      </c>
      <c r="C607" s="98" t="s">
        <v>1551</v>
      </c>
      <c r="D607" s="98" t="s">
        <v>1623</v>
      </c>
      <c r="E607" s="99" t="s">
        <v>252</v>
      </c>
      <c r="F607" s="100">
        <v>709287</v>
      </c>
      <c r="G607" s="100">
        <v>0</v>
      </c>
      <c r="H607" s="100">
        <v>709287</v>
      </c>
      <c r="I607" s="100">
        <v>0</v>
      </c>
      <c r="J607" s="100">
        <v>0</v>
      </c>
      <c r="K607" s="100">
        <v>0</v>
      </c>
      <c r="L607" s="100">
        <v>0</v>
      </c>
      <c r="M607" s="100">
        <v>0</v>
      </c>
      <c r="N607" s="100">
        <v>0</v>
      </c>
      <c r="O607" s="100">
        <v>0</v>
      </c>
      <c r="P607" s="100">
        <v>0</v>
      </c>
    </row>
    <row r="608" spans="1:16" ht="20.100000000000001" customHeight="1">
      <c r="A608" s="98" t="s">
        <v>1589</v>
      </c>
      <c r="B608" s="98" t="s">
        <v>1551</v>
      </c>
      <c r="C608" s="98" t="s">
        <v>1555</v>
      </c>
      <c r="D608" s="98" t="s">
        <v>1623</v>
      </c>
      <c r="E608" s="99" t="s">
        <v>811</v>
      </c>
      <c r="F608" s="100">
        <v>18113160</v>
      </c>
      <c r="G608" s="100">
        <v>0</v>
      </c>
      <c r="H608" s="100">
        <v>0</v>
      </c>
      <c r="I608" s="100">
        <v>18113160</v>
      </c>
      <c r="J608" s="100">
        <v>0</v>
      </c>
      <c r="K608" s="100">
        <v>0</v>
      </c>
      <c r="L608" s="100">
        <v>0</v>
      </c>
      <c r="M608" s="100">
        <v>0</v>
      </c>
      <c r="N608" s="100">
        <v>0</v>
      </c>
      <c r="O608" s="100">
        <v>0</v>
      </c>
      <c r="P608" s="100">
        <v>0</v>
      </c>
    </row>
    <row r="609" spans="1:16" ht="20.100000000000001" customHeight="1">
      <c r="A609" s="98" t="s">
        <v>1589</v>
      </c>
      <c r="B609" s="98" t="s">
        <v>1551</v>
      </c>
      <c r="C609" s="98" t="s">
        <v>1572</v>
      </c>
      <c r="D609" s="98" t="s">
        <v>1623</v>
      </c>
      <c r="E609" s="99" t="s">
        <v>813</v>
      </c>
      <c r="F609" s="100">
        <v>752000</v>
      </c>
      <c r="G609" s="100">
        <v>0</v>
      </c>
      <c r="H609" s="100">
        <v>522000</v>
      </c>
      <c r="I609" s="100">
        <v>230000</v>
      </c>
      <c r="J609" s="100">
        <v>0</v>
      </c>
      <c r="K609" s="100">
        <v>0</v>
      </c>
      <c r="L609" s="100">
        <v>0</v>
      </c>
      <c r="M609" s="100">
        <v>0</v>
      </c>
      <c r="N609" s="100">
        <v>0</v>
      </c>
      <c r="O609" s="100">
        <v>0</v>
      </c>
      <c r="P609" s="100">
        <v>0</v>
      </c>
    </row>
    <row r="610" spans="1:16" ht="20.100000000000001" customHeight="1">
      <c r="A610" s="98" t="s">
        <v>1589</v>
      </c>
      <c r="B610" s="98" t="s">
        <v>1586</v>
      </c>
      <c r="C610" s="98" t="s">
        <v>1550</v>
      </c>
      <c r="D610" s="98" t="s">
        <v>1623</v>
      </c>
      <c r="E610" s="99" t="s">
        <v>863</v>
      </c>
      <c r="F610" s="100">
        <v>54000</v>
      </c>
      <c r="G610" s="100">
        <v>0</v>
      </c>
      <c r="H610" s="100">
        <v>0</v>
      </c>
      <c r="I610" s="100">
        <v>54000</v>
      </c>
      <c r="J610" s="100">
        <v>0</v>
      </c>
      <c r="K610" s="100">
        <v>0</v>
      </c>
      <c r="L610" s="100">
        <v>0</v>
      </c>
      <c r="M610" s="100">
        <v>0</v>
      </c>
      <c r="N610" s="100">
        <v>0</v>
      </c>
      <c r="O610" s="100">
        <v>0</v>
      </c>
      <c r="P610" s="100">
        <v>0</v>
      </c>
    </row>
    <row r="611" spans="1:16" ht="20.100000000000001" customHeight="1">
      <c r="A611" s="98" t="s">
        <v>1589</v>
      </c>
      <c r="B611" s="98" t="s">
        <v>1586</v>
      </c>
      <c r="C611" s="98" t="s">
        <v>1558</v>
      </c>
      <c r="D611" s="98" t="s">
        <v>1623</v>
      </c>
      <c r="E611" s="99" t="s">
        <v>867</v>
      </c>
      <c r="F611" s="100">
        <v>258113</v>
      </c>
      <c r="G611" s="100">
        <v>0</v>
      </c>
      <c r="H611" s="100">
        <v>258113</v>
      </c>
      <c r="I611" s="100">
        <v>0</v>
      </c>
      <c r="J611" s="100">
        <v>0</v>
      </c>
      <c r="K611" s="100">
        <v>0</v>
      </c>
      <c r="L611" s="100">
        <v>0</v>
      </c>
      <c r="M611" s="100">
        <v>0</v>
      </c>
      <c r="N611" s="100">
        <v>0</v>
      </c>
      <c r="O611" s="100">
        <v>0</v>
      </c>
      <c r="P611" s="100">
        <v>0</v>
      </c>
    </row>
    <row r="612" spans="1:16" ht="20.100000000000001" customHeight="1">
      <c r="A612" s="98" t="s">
        <v>1589</v>
      </c>
      <c r="B612" s="98" t="s">
        <v>1559</v>
      </c>
      <c r="C612" s="98" t="s">
        <v>1580</v>
      </c>
      <c r="D612" s="98" t="s">
        <v>1623</v>
      </c>
      <c r="E612" s="99" t="s">
        <v>2555</v>
      </c>
      <c r="F612" s="100">
        <v>720000</v>
      </c>
      <c r="G612" s="100">
        <v>0</v>
      </c>
      <c r="H612" s="100">
        <v>0</v>
      </c>
      <c r="I612" s="100">
        <v>720000</v>
      </c>
      <c r="J612" s="100">
        <v>0</v>
      </c>
      <c r="K612" s="100">
        <v>0</v>
      </c>
      <c r="L612" s="100">
        <v>0</v>
      </c>
      <c r="M612" s="100">
        <v>0</v>
      </c>
      <c r="N612" s="100">
        <v>0</v>
      </c>
      <c r="O612" s="100">
        <v>0</v>
      </c>
      <c r="P612" s="100">
        <v>0</v>
      </c>
    </row>
    <row r="613" spans="1:16" ht="20.100000000000001" customHeight="1">
      <c r="A613" s="98" t="s">
        <v>1589</v>
      </c>
      <c r="B613" s="98" t="s">
        <v>2557</v>
      </c>
      <c r="C613" s="98" t="s">
        <v>1550</v>
      </c>
      <c r="D613" s="98" t="s">
        <v>1623</v>
      </c>
      <c r="E613" s="99" t="s">
        <v>2559</v>
      </c>
      <c r="F613" s="100">
        <v>173000</v>
      </c>
      <c r="G613" s="100">
        <v>0</v>
      </c>
      <c r="H613" s="100">
        <v>0</v>
      </c>
      <c r="I613" s="100">
        <v>173000</v>
      </c>
      <c r="J613" s="100">
        <v>0</v>
      </c>
      <c r="K613" s="100">
        <v>0</v>
      </c>
      <c r="L613" s="100">
        <v>0</v>
      </c>
      <c r="M613" s="100">
        <v>0</v>
      </c>
      <c r="N613" s="100">
        <v>0</v>
      </c>
      <c r="O613" s="100">
        <v>0</v>
      </c>
      <c r="P613" s="100">
        <v>0</v>
      </c>
    </row>
    <row r="614" spans="1:16" ht="20.100000000000001" customHeight="1">
      <c r="A614" s="98" t="s">
        <v>1589</v>
      </c>
      <c r="B614" s="98" t="s">
        <v>1572</v>
      </c>
      <c r="C614" s="98" t="s">
        <v>1550</v>
      </c>
      <c r="D614" s="98" t="s">
        <v>1623</v>
      </c>
      <c r="E614" s="99" t="s">
        <v>2563</v>
      </c>
      <c r="F614" s="100">
        <v>200640</v>
      </c>
      <c r="G614" s="100">
        <v>0</v>
      </c>
      <c r="H614" s="100">
        <v>0</v>
      </c>
      <c r="I614" s="100">
        <v>200640</v>
      </c>
      <c r="J614" s="100">
        <v>0</v>
      </c>
      <c r="K614" s="100">
        <v>0</v>
      </c>
      <c r="L614" s="100">
        <v>0</v>
      </c>
      <c r="M614" s="100">
        <v>0</v>
      </c>
      <c r="N614" s="100">
        <v>0</v>
      </c>
      <c r="O614" s="100">
        <v>0</v>
      </c>
      <c r="P614" s="100">
        <v>0</v>
      </c>
    </row>
    <row r="615" spans="1:16" ht="20.100000000000001" customHeight="1">
      <c r="A615" s="98" t="s">
        <v>1591</v>
      </c>
      <c r="B615" s="98" t="s">
        <v>1560</v>
      </c>
      <c r="C615" s="98" t="s">
        <v>1550</v>
      </c>
      <c r="D615" s="98" t="s">
        <v>1623</v>
      </c>
      <c r="E615" s="99" t="s">
        <v>948</v>
      </c>
      <c r="F615" s="100">
        <v>2787200</v>
      </c>
      <c r="G615" s="100">
        <v>0</v>
      </c>
      <c r="H615" s="100">
        <v>0</v>
      </c>
      <c r="I615" s="100">
        <v>2787200</v>
      </c>
      <c r="J615" s="100">
        <v>0</v>
      </c>
      <c r="K615" s="100">
        <v>0</v>
      </c>
      <c r="L615" s="100">
        <v>0</v>
      </c>
      <c r="M615" s="100">
        <v>0</v>
      </c>
      <c r="N615" s="100">
        <v>0</v>
      </c>
      <c r="O615" s="100">
        <v>0</v>
      </c>
      <c r="P615" s="100">
        <v>0</v>
      </c>
    </row>
    <row r="616" spans="1:16" ht="20.100000000000001" customHeight="1">
      <c r="A616" s="98" t="s">
        <v>1591</v>
      </c>
      <c r="B616" s="98" t="s">
        <v>2556</v>
      </c>
      <c r="C616" s="98" t="s">
        <v>1550</v>
      </c>
      <c r="D616" s="98" t="s">
        <v>1623</v>
      </c>
      <c r="E616" s="99" t="s">
        <v>975</v>
      </c>
      <c r="F616" s="100">
        <v>8256000</v>
      </c>
      <c r="G616" s="100">
        <v>0</v>
      </c>
      <c r="H616" s="100">
        <v>0</v>
      </c>
      <c r="I616" s="100">
        <v>8256000</v>
      </c>
      <c r="J616" s="100">
        <v>0</v>
      </c>
      <c r="K616" s="100">
        <v>0</v>
      </c>
      <c r="L616" s="100">
        <v>0</v>
      </c>
      <c r="M616" s="100">
        <v>0</v>
      </c>
      <c r="N616" s="100">
        <v>0</v>
      </c>
      <c r="O616" s="100">
        <v>0</v>
      </c>
      <c r="P616" s="100">
        <v>0</v>
      </c>
    </row>
    <row r="617" spans="1:16" ht="20.100000000000001" customHeight="1">
      <c r="A617" s="98"/>
      <c r="B617" s="98"/>
      <c r="C617" s="98"/>
      <c r="D617" s="98" t="s">
        <v>1932</v>
      </c>
      <c r="E617" s="99" t="s">
        <v>1933</v>
      </c>
      <c r="F617" s="100">
        <v>100000</v>
      </c>
      <c r="G617" s="100">
        <v>0</v>
      </c>
      <c r="H617" s="100">
        <v>90000</v>
      </c>
      <c r="I617" s="100">
        <v>10000</v>
      </c>
      <c r="J617" s="100">
        <v>0</v>
      </c>
      <c r="K617" s="100">
        <v>0</v>
      </c>
      <c r="L617" s="100">
        <v>0</v>
      </c>
      <c r="M617" s="100">
        <v>0</v>
      </c>
      <c r="N617" s="100">
        <v>0</v>
      </c>
      <c r="O617" s="100">
        <v>0</v>
      </c>
      <c r="P617" s="100">
        <v>0</v>
      </c>
    </row>
    <row r="618" spans="1:16" ht="20.100000000000001" customHeight="1">
      <c r="A618" s="98" t="s">
        <v>1589</v>
      </c>
      <c r="B618" s="98" t="s">
        <v>1586</v>
      </c>
      <c r="C618" s="98" t="s">
        <v>1558</v>
      </c>
      <c r="D618" s="98" t="s">
        <v>1623</v>
      </c>
      <c r="E618" s="99" t="s">
        <v>867</v>
      </c>
      <c r="F618" s="100">
        <v>100000</v>
      </c>
      <c r="G618" s="100">
        <v>0</v>
      </c>
      <c r="H618" s="100">
        <v>90000</v>
      </c>
      <c r="I618" s="100">
        <v>10000</v>
      </c>
      <c r="J618" s="100">
        <v>0</v>
      </c>
      <c r="K618" s="100">
        <v>0</v>
      </c>
      <c r="L618" s="100">
        <v>0</v>
      </c>
      <c r="M618" s="100">
        <v>0</v>
      </c>
      <c r="N618" s="100">
        <v>0</v>
      </c>
      <c r="O618" s="100">
        <v>0</v>
      </c>
      <c r="P618" s="100">
        <v>0</v>
      </c>
    </row>
    <row r="619" spans="1:16" ht="20.100000000000001" customHeight="1">
      <c r="A619" s="98"/>
      <c r="B619" s="98"/>
      <c r="C619" s="98"/>
      <c r="D619" s="98" t="s">
        <v>1934</v>
      </c>
      <c r="E619" s="99" t="s">
        <v>1935</v>
      </c>
      <c r="F619" s="100">
        <v>400000</v>
      </c>
      <c r="G619" s="100">
        <v>0</v>
      </c>
      <c r="H619" s="100">
        <v>147000</v>
      </c>
      <c r="I619" s="100">
        <v>189000</v>
      </c>
      <c r="J619" s="100">
        <v>0</v>
      </c>
      <c r="K619" s="100">
        <v>0</v>
      </c>
      <c r="L619" s="100">
        <v>64000</v>
      </c>
      <c r="M619" s="100">
        <v>0</v>
      </c>
      <c r="N619" s="100">
        <v>0</v>
      </c>
      <c r="O619" s="100">
        <v>0</v>
      </c>
      <c r="P619" s="100">
        <v>0</v>
      </c>
    </row>
    <row r="620" spans="1:16" ht="20.100000000000001" customHeight="1">
      <c r="A620" s="98"/>
      <c r="B620" s="98"/>
      <c r="C620" s="98"/>
      <c r="D620" s="98" t="s">
        <v>1936</v>
      </c>
      <c r="E620" s="99" t="s">
        <v>1937</v>
      </c>
      <c r="F620" s="100">
        <v>400000</v>
      </c>
      <c r="G620" s="100">
        <v>0</v>
      </c>
      <c r="H620" s="100">
        <v>147000</v>
      </c>
      <c r="I620" s="100">
        <v>189000</v>
      </c>
      <c r="J620" s="100">
        <v>0</v>
      </c>
      <c r="K620" s="100">
        <v>0</v>
      </c>
      <c r="L620" s="100">
        <v>64000</v>
      </c>
      <c r="M620" s="100">
        <v>0</v>
      </c>
      <c r="N620" s="100">
        <v>0</v>
      </c>
      <c r="O620" s="100">
        <v>0</v>
      </c>
      <c r="P620" s="100">
        <v>0</v>
      </c>
    </row>
    <row r="621" spans="1:16" ht="20.100000000000001" customHeight="1">
      <c r="A621" s="98" t="s">
        <v>1589</v>
      </c>
      <c r="B621" s="98" t="s">
        <v>1559</v>
      </c>
      <c r="C621" s="98" t="s">
        <v>1557</v>
      </c>
      <c r="D621" s="98" t="s">
        <v>1623</v>
      </c>
      <c r="E621" s="99" t="s">
        <v>870</v>
      </c>
      <c r="F621" s="100">
        <v>70000</v>
      </c>
      <c r="G621" s="100">
        <v>0</v>
      </c>
      <c r="H621" s="100">
        <v>10000</v>
      </c>
      <c r="I621" s="100">
        <v>60000</v>
      </c>
      <c r="J621" s="100">
        <v>0</v>
      </c>
      <c r="K621" s="100">
        <v>0</v>
      </c>
      <c r="L621" s="100">
        <v>0</v>
      </c>
      <c r="M621" s="100">
        <v>0</v>
      </c>
      <c r="N621" s="100">
        <v>0</v>
      </c>
      <c r="O621" s="100">
        <v>0</v>
      </c>
      <c r="P621" s="100">
        <v>0</v>
      </c>
    </row>
    <row r="622" spans="1:16" ht="20.100000000000001" customHeight="1">
      <c r="A622" s="98" t="s">
        <v>1589</v>
      </c>
      <c r="B622" s="98" t="s">
        <v>1559</v>
      </c>
      <c r="C622" s="98" t="s">
        <v>1558</v>
      </c>
      <c r="D622" s="98" t="s">
        <v>1623</v>
      </c>
      <c r="E622" s="99" t="s">
        <v>871</v>
      </c>
      <c r="F622" s="100">
        <v>49000</v>
      </c>
      <c r="G622" s="100">
        <v>0</v>
      </c>
      <c r="H622" s="100">
        <v>25000</v>
      </c>
      <c r="I622" s="100">
        <v>24000</v>
      </c>
      <c r="J622" s="100">
        <v>0</v>
      </c>
      <c r="K622" s="100">
        <v>0</v>
      </c>
      <c r="L622" s="100">
        <v>0</v>
      </c>
      <c r="M622" s="100">
        <v>0</v>
      </c>
      <c r="N622" s="100">
        <v>0</v>
      </c>
      <c r="O622" s="100">
        <v>0</v>
      </c>
      <c r="P622" s="100">
        <v>0</v>
      </c>
    </row>
    <row r="623" spans="1:16" ht="20.100000000000001" customHeight="1">
      <c r="A623" s="98" t="s">
        <v>1589</v>
      </c>
      <c r="B623" s="98" t="s">
        <v>1559</v>
      </c>
      <c r="C623" s="98" t="s">
        <v>1572</v>
      </c>
      <c r="D623" s="98" t="s">
        <v>1623</v>
      </c>
      <c r="E623" s="99" t="s">
        <v>874</v>
      </c>
      <c r="F623" s="100">
        <v>281000</v>
      </c>
      <c r="G623" s="100">
        <v>0</v>
      </c>
      <c r="H623" s="100">
        <v>112000</v>
      </c>
      <c r="I623" s="100">
        <v>105000</v>
      </c>
      <c r="J623" s="100">
        <v>0</v>
      </c>
      <c r="K623" s="100">
        <v>0</v>
      </c>
      <c r="L623" s="100">
        <v>64000</v>
      </c>
      <c r="M623" s="100">
        <v>0</v>
      </c>
      <c r="N623" s="100">
        <v>0</v>
      </c>
      <c r="O623" s="100">
        <v>0</v>
      </c>
      <c r="P623" s="100">
        <v>0</v>
      </c>
    </row>
    <row r="624" spans="1:16" ht="20.100000000000001" customHeight="1">
      <c r="A624" s="98"/>
      <c r="B624" s="98"/>
      <c r="C624" s="98"/>
      <c r="D624" s="98" t="s">
        <v>1938</v>
      </c>
      <c r="E624" s="99" t="s">
        <v>1939</v>
      </c>
      <c r="F624" s="100">
        <v>8381789</v>
      </c>
      <c r="G624" s="100">
        <v>0</v>
      </c>
      <c r="H624" s="100">
        <v>4472489</v>
      </c>
      <c r="I624" s="100">
        <v>3892500</v>
      </c>
      <c r="J624" s="100">
        <v>0</v>
      </c>
      <c r="K624" s="100">
        <v>0</v>
      </c>
      <c r="L624" s="100">
        <v>16800</v>
      </c>
      <c r="M624" s="100">
        <v>0</v>
      </c>
      <c r="N624" s="100">
        <v>0</v>
      </c>
      <c r="O624" s="100">
        <v>0</v>
      </c>
      <c r="P624" s="100">
        <v>0</v>
      </c>
    </row>
    <row r="625" spans="1:16" ht="20.100000000000001" customHeight="1">
      <c r="A625" s="98"/>
      <c r="B625" s="98"/>
      <c r="C625" s="98"/>
      <c r="D625" s="98" t="s">
        <v>1940</v>
      </c>
      <c r="E625" s="99" t="s">
        <v>1941</v>
      </c>
      <c r="F625" s="100">
        <v>4000000</v>
      </c>
      <c r="G625" s="100">
        <v>0</v>
      </c>
      <c r="H625" s="100">
        <v>1213500</v>
      </c>
      <c r="I625" s="100">
        <v>2769700</v>
      </c>
      <c r="J625" s="100">
        <v>0</v>
      </c>
      <c r="K625" s="100">
        <v>0</v>
      </c>
      <c r="L625" s="100">
        <v>16800</v>
      </c>
      <c r="M625" s="100">
        <v>0</v>
      </c>
      <c r="N625" s="100">
        <v>0</v>
      </c>
      <c r="O625" s="100">
        <v>0</v>
      </c>
      <c r="P625" s="100">
        <v>0</v>
      </c>
    </row>
    <row r="626" spans="1:16" ht="20.100000000000001" customHeight="1">
      <c r="A626" s="98" t="s">
        <v>1589</v>
      </c>
      <c r="B626" s="98" t="s">
        <v>2556</v>
      </c>
      <c r="C626" s="98" t="s">
        <v>1572</v>
      </c>
      <c r="D626" s="98" t="s">
        <v>1787</v>
      </c>
      <c r="E626" s="99" t="s">
        <v>881</v>
      </c>
      <c r="F626" s="100">
        <v>20000</v>
      </c>
      <c r="G626" s="100">
        <v>0</v>
      </c>
      <c r="H626" s="100">
        <v>20000</v>
      </c>
      <c r="I626" s="100">
        <v>0</v>
      </c>
      <c r="J626" s="100">
        <v>0</v>
      </c>
      <c r="K626" s="100">
        <v>0</v>
      </c>
      <c r="L626" s="100">
        <v>0</v>
      </c>
      <c r="M626" s="100">
        <v>0</v>
      </c>
      <c r="N626" s="100">
        <v>0</v>
      </c>
      <c r="O626" s="100">
        <v>0</v>
      </c>
      <c r="P626" s="100">
        <v>0</v>
      </c>
    </row>
    <row r="627" spans="1:16" ht="20.100000000000001" customHeight="1">
      <c r="A627" s="98" t="s">
        <v>1591</v>
      </c>
      <c r="B627" s="98" t="s">
        <v>1550</v>
      </c>
      <c r="C627" s="98" t="s">
        <v>1550</v>
      </c>
      <c r="D627" s="98" t="s">
        <v>1787</v>
      </c>
      <c r="E627" s="99" t="s">
        <v>251</v>
      </c>
      <c r="F627" s="100">
        <v>5000</v>
      </c>
      <c r="G627" s="100">
        <v>0</v>
      </c>
      <c r="H627" s="100">
        <v>0</v>
      </c>
      <c r="I627" s="100">
        <v>5000</v>
      </c>
      <c r="J627" s="100">
        <v>0</v>
      </c>
      <c r="K627" s="100">
        <v>0</v>
      </c>
      <c r="L627" s="100">
        <v>0</v>
      </c>
      <c r="M627" s="100">
        <v>0</v>
      </c>
      <c r="N627" s="100">
        <v>0</v>
      </c>
      <c r="O627" s="100">
        <v>0</v>
      </c>
      <c r="P627" s="100">
        <v>0</v>
      </c>
    </row>
    <row r="628" spans="1:16" ht="20.100000000000001" customHeight="1">
      <c r="A628" s="98" t="s">
        <v>1591</v>
      </c>
      <c r="B628" s="98" t="s">
        <v>1550</v>
      </c>
      <c r="C628" s="98" t="s">
        <v>1572</v>
      </c>
      <c r="D628" s="98" t="s">
        <v>1787</v>
      </c>
      <c r="E628" s="99" t="s">
        <v>1594</v>
      </c>
      <c r="F628" s="100">
        <v>64800</v>
      </c>
      <c r="G628" s="100">
        <v>0</v>
      </c>
      <c r="H628" s="100">
        <v>48000</v>
      </c>
      <c r="I628" s="100">
        <v>0</v>
      </c>
      <c r="J628" s="100">
        <v>0</v>
      </c>
      <c r="K628" s="100">
        <v>0</v>
      </c>
      <c r="L628" s="100">
        <v>16800</v>
      </c>
      <c r="M628" s="100">
        <v>0</v>
      </c>
      <c r="N628" s="100">
        <v>0</v>
      </c>
      <c r="O628" s="100">
        <v>0</v>
      </c>
      <c r="P628" s="100">
        <v>0</v>
      </c>
    </row>
    <row r="629" spans="1:16" ht="20.100000000000001" customHeight="1">
      <c r="A629" s="98" t="s">
        <v>1591</v>
      </c>
      <c r="B629" s="98" t="s">
        <v>1552</v>
      </c>
      <c r="C629" s="98" t="s">
        <v>1572</v>
      </c>
      <c r="D629" s="98" t="s">
        <v>1787</v>
      </c>
      <c r="E629" s="99" t="s">
        <v>928</v>
      </c>
      <c r="F629" s="100">
        <v>264700</v>
      </c>
      <c r="G629" s="100">
        <v>0</v>
      </c>
      <c r="H629" s="100">
        <v>0</v>
      </c>
      <c r="I629" s="100">
        <v>264700</v>
      </c>
      <c r="J629" s="100">
        <v>0</v>
      </c>
      <c r="K629" s="100">
        <v>0</v>
      </c>
      <c r="L629" s="100">
        <v>0</v>
      </c>
      <c r="M629" s="100">
        <v>0</v>
      </c>
      <c r="N629" s="100">
        <v>0</v>
      </c>
      <c r="O629" s="100">
        <v>0</v>
      </c>
      <c r="P629" s="100">
        <v>0</v>
      </c>
    </row>
    <row r="630" spans="1:16" ht="20.100000000000001" customHeight="1">
      <c r="A630" s="98" t="s">
        <v>1591</v>
      </c>
      <c r="B630" s="98" t="s">
        <v>1557</v>
      </c>
      <c r="C630" s="98" t="s">
        <v>1585</v>
      </c>
      <c r="D630" s="98" t="s">
        <v>1787</v>
      </c>
      <c r="E630" s="99" t="s">
        <v>938</v>
      </c>
      <c r="F630" s="100">
        <v>1081000</v>
      </c>
      <c r="G630" s="100">
        <v>0</v>
      </c>
      <c r="H630" s="100">
        <v>1081000</v>
      </c>
      <c r="I630" s="100">
        <v>0</v>
      </c>
      <c r="J630" s="100">
        <v>0</v>
      </c>
      <c r="K630" s="100">
        <v>0</v>
      </c>
      <c r="L630" s="100">
        <v>0</v>
      </c>
      <c r="M630" s="100">
        <v>0</v>
      </c>
      <c r="N630" s="100">
        <v>0</v>
      </c>
      <c r="O630" s="100">
        <v>0</v>
      </c>
      <c r="P630" s="100">
        <v>0</v>
      </c>
    </row>
    <row r="631" spans="1:16" ht="20.100000000000001" customHeight="1">
      <c r="A631" s="98" t="s">
        <v>1591</v>
      </c>
      <c r="B631" s="98" t="s">
        <v>1554</v>
      </c>
      <c r="C631" s="98" t="s">
        <v>1572</v>
      </c>
      <c r="D631" s="98" t="s">
        <v>1787</v>
      </c>
      <c r="E631" s="99" t="s">
        <v>953</v>
      </c>
      <c r="F631" s="100">
        <v>5000</v>
      </c>
      <c r="G631" s="100">
        <v>0</v>
      </c>
      <c r="H631" s="100">
        <v>5000</v>
      </c>
      <c r="I631" s="100">
        <v>0</v>
      </c>
      <c r="J631" s="100">
        <v>0</v>
      </c>
      <c r="K631" s="100">
        <v>0</v>
      </c>
      <c r="L631" s="100">
        <v>0</v>
      </c>
      <c r="M631" s="100">
        <v>0</v>
      </c>
      <c r="N631" s="100">
        <v>0</v>
      </c>
      <c r="O631" s="100">
        <v>0</v>
      </c>
      <c r="P631" s="100">
        <v>0</v>
      </c>
    </row>
    <row r="632" spans="1:16" ht="20.100000000000001" customHeight="1">
      <c r="A632" s="98" t="s">
        <v>1591</v>
      </c>
      <c r="B632" s="98" t="s">
        <v>1580</v>
      </c>
      <c r="C632" s="98" t="s">
        <v>1608</v>
      </c>
      <c r="D632" s="98" t="s">
        <v>1787</v>
      </c>
      <c r="E632" s="99" t="s">
        <v>956</v>
      </c>
      <c r="F632" s="100">
        <v>59500</v>
      </c>
      <c r="G632" s="100">
        <v>0</v>
      </c>
      <c r="H632" s="100">
        <v>59500</v>
      </c>
      <c r="I632" s="100">
        <v>0</v>
      </c>
      <c r="J632" s="100">
        <v>0</v>
      </c>
      <c r="K632" s="100">
        <v>0</v>
      </c>
      <c r="L632" s="100">
        <v>0</v>
      </c>
      <c r="M632" s="100">
        <v>0</v>
      </c>
      <c r="N632" s="100">
        <v>0</v>
      </c>
      <c r="O632" s="100">
        <v>0</v>
      </c>
      <c r="P632" s="100">
        <v>0</v>
      </c>
    </row>
    <row r="633" spans="1:16" ht="20.100000000000001" customHeight="1">
      <c r="A633" s="98" t="s">
        <v>1591</v>
      </c>
      <c r="B633" s="98" t="s">
        <v>1580</v>
      </c>
      <c r="C633" s="98" t="s">
        <v>1572</v>
      </c>
      <c r="D633" s="98" t="s">
        <v>1787</v>
      </c>
      <c r="E633" s="99" t="s">
        <v>957</v>
      </c>
      <c r="F633" s="100">
        <v>2500000</v>
      </c>
      <c r="G633" s="100">
        <v>0</v>
      </c>
      <c r="H633" s="100">
        <v>0</v>
      </c>
      <c r="I633" s="100">
        <v>2500000</v>
      </c>
      <c r="J633" s="100">
        <v>0</v>
      </c>
      <c r="K633" s="100">
        <v>0</v>
      </c>
      <c r="L633" s="100">
        <v>0</v>
      </c>
      <c r="M633" s="100">
        <v>0</v>
      </c>
      <c r="N633" s="100">
        <v>0</v>
      </c>
      <c r="O633" s="100">
        <v>0</v>
      </c>
      <c r="P633" s="100">
        <v>0</v>
      </c>
    </row>
    <row r="634" spans="1:16" ht="20.100000000000001" customHeight="1">
      <c r="A634" s="98"/>
      <c r="B634" s="98"/>
      <c r="C634" s="98"/>
      <c r="D634" s="98" t="s">
        <v>1944</v>
      </c>
      <c r="E634" s="99" t="s">
        <v>1945</v>
      </c>
      <c r="F634" s="100">
        <v>1079500</v>
      </c>
      <c r="G634" s="100">
        <v>0</v>
      </c>
      <c r="H634" s="100">
        <v>579500</v>
      </c>
      <c r="I634" s="100">
        <v>500000</v>
      </c>
      <c r="J634" s="100">
        <v>0</v>
      </c>
      <c r="K634" s="100">
        <v>0</v>
      </c>
      <c r="L634" s="100">
        <v>0</v>
      </c>
      <c r="M634" s="100">
        <v>0</v>
      </c>
      <c r="N634" s="100">
        <v>0</v>
      </c>
      <c r="O634" s="100">
        <v>0</v>
      </c>
      <c r="P634" s="100">
        <v>0</v>
      </c>
    </row>
    <row r="635" spans="1:16" ht="20.100000000000001" customHeight="1">
      <c r="A635" s="98" t="s">
        <v>1591</v>
      </c>
      <c r="B635" s="98" t="s">
        <v>1551</v>
      </c>
      <c r="C635" s="98" t="s">
        <v>1550</v>
      </c>
      <c r="D635" s="98" t="s">
        <v>1623</v>
      </c>
      <c r="E635" s="99" t="s">
        <v>913</v>
      </c>
      <c r="F635" s="100">
        <v>579500</v>
      </c>
      <c r="G635" s="100">
        <v>0</v>
      </c>
      <c r="H635" s="100">
        <v>579500</v>
      </c>
      <c r="I635" s="100">
        <v>0</v>
      </c>
      <c r="J635" s="100">
        <v>0</v>
      </c>
      <c r="K635" s="100">
        <v>0</v>
      </c>
      <c r="L635" s="100">
        <v>0</v>
      </c>
      <c r="M635" s="100">
        <v>0</v>
      </c>
      <c r="N635" s="100">
        <v>0</v>
      </c>
      <c r="O635" s="100">
        <v>0</v>
      </c>
      <c r="P635" s="100">
        <v>0</v>
      </c>
    </row>
    <row r="636" spans="1:16" ht="20.100000000000001" customHeight="1">
      <c r="A636" s="98" t="s">
        <v>1591</v>
      </c>
      <c r="B636" s="98" t="s">
        <v>1557</v>
      </c>
      <c r="C636" s="98" t="s">
        <v>1585</v>
      </c>
      <c r="D636" s="98" t="s">
        <v>1623</v>
      </c>
      <c r="E636" s="99" t="s">
        <v>938</v>
      </c>
      <c r="F636" s="100">
        <v>500000</v>
      </c>
      <c r="G636" s="100">
        <v>0</v>
      </c>
      <c r="H636" s="100">
        <v>0</v>
      </c>
      <c r="I636" s="100">
        <v>500000</v>
      </c>
      <c r="J636" s="100">
        <v>0</v>
      </c>
      <c r="K636" s="100">
        <v>0</v>
      </c>
      <c r="L636" s="100">
        <v>0</v>
      </c>
      <c r="M636" s="100">
        <v>0</v>
      </c>
      <c r="N636" s="100">
        <v>0</v>
      </c>
      <c r="O636" s="100">
        <v>0</v>
      </c>
      <c r="P636" s="100">
        <v>0</v>
      </c>
    </row>
    <row r="637" spans="1:16" ht="20.100000000000001" customHeight="1">
      <c r="A637" s="98"/>
      <c r="B637" s="98"/>
      <c r="C637" s="98"/>
      <c r="D637" s="98" t="s">
        <v>1946</v>
      </c>
      <c r="E637" s="99" t="s">
        <v>1947</v>
      </c>
      <c r="F637" s="100">
        <v>682500</v>
      </c>
      <c r="G637" s="100">
        <v>0</v>
      </c>
      <c r="H637" s="100">
        <v>182500</v>
      </c>
      <c r="I637" s="100">
        <v>500000</v>
      </c>
      <c r="J637" s="100">
        <v>0</v>
      </c>
      <c r="K637" s="100">
        <v>0</v>
      </c>
      <c r="L637" s="100">
        <v>0</v>
      </c>
      <c r="M637" s="100">
        <v>0</v>
      </c>
      <c r="N637" s="100">
        <v>0</v>
      </c>
      <c r="O637" s="100">
        <v>0</v>
      </c>
      <c r="P637" s="100">
        <v>0</v>
      </c>
    </row>
    <row r="638" spans="1:16" ht="20.100000000000001" customHeight="1">
      <c r="A638" s="98" t="s">
        <v>1591</v>
      </c>
      <c r="B638" s="98" t="s">
        <v>1551</v>
      </c>
      <c r="C638" s="98" t="s">
        <v>1551</v>
      </c>
      <c r="D638" s="98" t="s">
        <v>1623</v>
      </c>
      <c r="E638" s="99" t="s">
        <v>1595</v>
      </c>
      <c r="F638" s="100">
        <v>182500</v>
      </c>
      <c r="G638" s="100">
        <v>0</v>
      </c>
      <c r="H638" s="100">
        <v>182500</v>
      </c>
      <c r="I638" s="100">
        <v>0</v>
      </c>
      <c r="J638" s="100">
        <v>0</v>
      </c>
      <c r="K638" s="100">
        <v>0</v>
      </c>
      <c r="L638" s="100">
        <v>0</v>
      </c>
      <c r="M638" s="100">
        <v>0</v>
      </c>
      <c r="N638" s="100">
        <v>0</v>
      </c>
      <c r="O638" s="100">
        <v>0</v>
      </c>
      <c r="P638" s="100">
        <v>0</v>
      </c>
    </row>
    <row r="639" spans="1:16" ht="20.100000000000001" customHeight="1">
      <c r="A639" s="98" t="s">
        <v>1591</v>
      </c>
      <c r="B639" s="98" t="s">
        <v>1557</v>
      </c>
      <c r="C639" s="98" t="s">
        <v>1585</v>
      </c>
      <c r="D639" s="98" t="s">
        <v>1623</v>
      </c>
      <c r="E639" s="99" t="s">
        <v>938</v>
      </c>
      <c r="F639" s="100">
        <v>500000</v>
      </c>
      <c r="G639" s="100">
        <v>0</v>
      </c>
      <c r="H639" s="100">
        <v>0</v>
      </c>
      <c r="I639" s="100">
        <v>500000</v>
      </c>
      <c r="J639" s="100">
        <v>0</v>
      </c>
      <c r="K639" s="100">
        <v>0</v>
      </c>
      <c r="L639" s="100">
        <v>0</v>
      </c>
      <c r="M639" s="100">
        <v>0</v>
      </c>
      <c r="N639" s="100">
        <v>0</v>
      </c>
      <c r="O639" s="100">
        <v>0</v>
      </c>
      <c r="P639" s="100">
        <v>0</v>
      </c>
    </row>
    <row r="640" spans="1:16" ht="20.100000000000001" customHeight="1">
      <c r="A640" s="98"/>
      <c r="B640" s="98"/>
      <c r="C640" s="98"/>
      <c r="D640" s="98" t="s">
        <v>1948</v>
      </c>
      <c r="E640" s="99" t="s">
        <v>1949</v>
      </c>
      <c r="F640" s="100">
        <v>300000</v>
      </c>
      <c r="G640" s="100">
        <v>0</v>
      </c>
      <c r="H640" s="100">
        <v>300000</v>
      </c>
      <c r="I640" s="100">
        <v>0</v>
      </c>
      <c r="J640" s="100">
        <v>0</v>
      </c>
      <c r="K640" s="100">
        <v>0</v>
      </c>
      <c r="L640" s="100">
        <v>0</v>
      </c>
      <c r="M640" s="100">
        <v>0</v>
      </c>
      <c r="N640" s="100">
        <v>0</v>
      </c>
      <c r="O640" s="100">
        <v>0</v>
      </c>
      <c r="P640" s="100">
        <v>0</v>
      </c>
    </row>
    <row r="641" spans="1:16" ht="20.100000000000001" customHeight="1">
      <c r="A641" s="98" t="s">
        <v>1591</v>
      </c>
      <c r="B641" s="98" t="s">
        <v>1557</v>
      </c>
      <c r="C641" s="98" t="s">
        <v>1555</v>
      </c>
      <c r="D641" s="98" t="s">
        <v>1623</v>
      </c>
      <c r="E641" s="99" t="s">
        <v>937</v>
      </c>
      <c r="F641" s="100">
        <v>20000</v>
      </c>
      <c r="G641" s="100">
        <v>0</v>
      </c>
      <c r="H641" s="100">
        <v>20000</v>
      </c>
      <c r="I641" s="100">
        <v>0</v>
      </c>
      <c r="J641" s="100">
        <v>0</v>
      </c>
      <c r="K641" s="100">
        <v>0</v>
      </c>
      <c r="L641" s="100">
        <v>0</v>
      </c>
      <c r="M641" s="100">
        <v>0</v>
      </c>
      <c r="N641" s="100">
        <v>0</v>
      </c>
      <c r="O641" s="100">
        <v>0</v>
      </c>
      <c r="P641" s="100">
        <v>0</v>
      </c>
    </row>
    <row r="642" spans="1:16" ht="20.100000000000001" customHeight="1">
      <c r="A642" s="98" t="s">
        <v>1591</v>
      </c>
      <c r="B642" s="98" t="s">
        <v>1557</v>
      </c>
      <c r="C642" s="98" t="s">
        <v>1585</v>
      </c>
      <c r="D642" s="98" t="s">
        <v>1623</v>
      </c>
      <c r="E642" s="99" t="s">
        <v>938</v>
      </c>
      <c r="F642" s="100">
        <v>230000</v>
      </c>
      <c r="G642" s="100">
        <v>0</v>
      </c>
      <c r="H642" s="100">
        <v>230000</v>
      </c>
      <c r="I642" s="100">
        <v>0</v>
      </c>
      <c r="J642" s="100">
        <v>0</v>
      </c>
      <c r="K642" s="100">
        <v>0</v>
      </c>
      <c r="L642" s="100">
        <v>0</v>
      </c>
      <c r="M642" s="100">
        <v>0</v>
      </c>
      <c r="N642" s="100">
        <v>0</v>
      </c>
      <c r="O642" s="100">
        <v>0</v>
      </c>
      <c r="P642" s="100">
        <v>0</v>
      </c>
    </row>
    <row r="643" spans="1:16" ht="20.100000000000001" customHeight="1">
      <c r="A643" s="98" t="s">
        <v>1591</v>
      </c>
      <c r="B643" s="98" t="s">
        <v>1557</v>
      </c>
      <c r="C643" s="98" t="s">
        <v>1586</v>
      </c>
      <c r="D643" s="98" t="s">
        <v>1623</v>
      </c>
      <c r="E643" s="99" t="s">
        <v>939</v>
      </c>
      <c r="F643" s="100">
        <v>50000</v>
      </c>
      <c r="G643" s="100">
        <v>0</v>
      </c>
      <c r="H643" s="100">
        <v>50000</v>
      </c>
      <c r="I643" s="100">
        <v>0</v>
      </c>
      <c r="J643" s="100">
        <v>0</v>
      </c>
      <c r="K643" s="100">
        <v>0</v>
      </c>
      <c r="L643" s="100">
        <v>0</v>
      </c>
      <c r="M643" s="100">
        <v>0</v>
      </c>
      <c r="N643" s="100">
        <v>0</v>
      </c>
      <c r="O643" s="100">
        <v>0</v>
      </c>
      <c r="P643" s="100">
        <v>0</v>
      </c>
    </row>
    <row r="644" spans="1:16" ht="20.100000000000001" customHeight="1">
      <c r="A644" s="98"/>
      <c r="B644" s="98"/>
      <c r="C644" s="98"/>
      <c r="D644" s="98" t="s">
        <v>1950</v>
      </c>
      <c r="E644" s="99" t="s">
        <v>1951</v>
      </c>
      <c r="F644" s="100">
        <v>110000</v>
      </c>
      <c r="G644" s="100">
        <v>0</v>
      </c>
      <c r="H644" s="100">
        <v>110000</v>
      </c>
      <c r="I644" s="100">
        <v>0</v>
      </c>
      <c r="J644" s="100">
        <v>0</v>
      </c>
      <c r="K644" s="100">
        <v>0</v>
      </c>
      <c r="L644" s="100">
        <v>0</v>
      </c>
      <c r="M644" s="100">
        <v>0</v>
      </c>
      <c r="N644" s="100">
        <v>0</v>
      </c>
      <c r="O644" s="100">
        <v>0</v>
      </c>
      <c r="P644" s="100">
        <v>0</v>
      </c>
    </row>
    <row r="645" spans="1:16" ht="20.100000000000001" customHeight="1">
      <c r="A645" s="98" t="s">
        <v>1591</v>
      </c>
      <c r="B645" s="98" t="s">
        <v>1557</v>
      </c>
      <c r="C645" s="98" t="s">
        <v>1551</v>
      </c>
      <c r="D645" s="98" t="s">
        <v>1623</v>
      </c>
      <c r="E645" s="99" t="s">
        <v>931</v>
      </c>
      <c r="F645" s="100">
        <v>110000</v>
      </c>
      <c r="G645" s="100">
        <v>0</v>
      </c>
      <c r="H645" s="100">
        <v>110000</v>
      </c>
      <c r="I645" s="100">
        <v>0</v>
      </c>
      <c r="J645" s="100">
        <v>0</v>
      </c>
      <c r="K645" s="100">
        <v>0</v>
      </c>
      <c r="L645" s="100">
        <v>0</v>
      </c>
      <c r="M645" s="100">
        <v>0</v>
      </c>
      <c r="N645" s="100">
        <v>0</v>
      </c>
      <c r="O645" s="100">
        <v>0</v>
      </c>
      <c r="P645" s="100">
        <v>0</v>
      </c>
    </row>
    <row r="646" spans="1:16" ht="20.100000000000001" customHeight="1">
      <c r="A646" s="98"/>
      <c r="B646" s="98"/>
      <c r="C646" s="98"/>
      <c r="D646" s="98" t="s">
        <v>1952</v>
      </c>
      <c r="E646" s="99" t="s">
        <v>1953</v>
      </c>
      <c r="F646" s="100">
        <v>400000</v>
      </c>
      <c r="G646" s="100">
        <v>0</v>
      </c>
      <c r="H646" s="100">
        <v>277200</v>
      </c>
      <c r="I646" s="100">
        <v>122800</v>
      </c>
      <c r="J646" s="100">
        <v>0</v>
      </c>
      <c r="K646" s="100">
        <v>0</v>
      </c>
      <c r="L646" s="100">
        <v>0</v>
      </c>
      <c r="M646" s="100">
        <v>0</v>
      </c>
      <c r="N646" s="100">
        <v>0</v>
      </c>
      <c r="O646" s="100">
        <v>0</v>
      </c>
      <c r="P646" s="100">
        <v>0</v>
      </c>
    </row>
    <row r="647" spans="1:16" ht="20.100000000000001" customHeight="1">
      <c r="A647" s="98" t="s">
        <v>1591</v>
      </c>
      <c r="B647" s="98" t="s">
        <v>1557</v>
      </c>
      <c r="C647" s="98" t="s">
        <v>1552</v>
      </c>
      <c r="D647" s="98" t="s">
        <v>1623</v>
      </c>
      <c r="E647" s="99" t="s">
        <v>932</v>
      </c>
      <c r="F647" s="100">
        <v>77200</v>
      </c>
      <c r="G647" s="100">
        <v>0</v>
      </c>
      <c r="H647" s="100">
        <v>77200</v>
      </c>
      <c r="I647" s="100">
        <v>0</v>
      </c>
      <c r="J647" s="100">
        <v>0</v>
      </c>
      <c r="K647" s="100">
        <v>0</v>
      </c>
      <c r="L647" s="100">
        <v>0</v>
      </c>
      <c r="M647" s="100">
        <v>0</v>
      </c>
      <c r="N647" s="100">
        <v>0</v>
      </c>
      <c r="O647" s="100">
        <v>0</v>
      </c>
      <c r="P647" s="100">
        <v>0</v>
      </c>
    </row>
    <row r="648" spans="1:16" ht="20.100000000000001" customHeight="1">
      <c r="A648" s="98" t="s">
        <v>1591</v>
      </c>
      <c r="B648" s="98" t="s">
        <v>1557</v>
      </c>
      <c r="C648" s="98" t="s">
        <v>1585</v>
      </c>
      <c r="D648" s="98" t="s">
        <v>1623</v>
      </c>
      <c r="E648" s="99" t="s">
        <v>938</v>
      </c>
      <c r="F648" s="100">
        <v>322800</v>
      </c>
      <c r="G648" s="100">
        <v>0</v>
      </c>
      <c r="H648" s="100">
        <v>200000</v>
      </c>
      <c r="I648" s="100">
        <v>122800</v>
      </c>
      <c r="J648" s="100">
        <v>0</v>
      </c>
      <c r="K648" s="100">
        <v>0</v>
      </c>
      <c r="L648" s="100">
        <v>0</v>
      </c>
      <c r="M648" s="100">
        <v>0</v>
      </c>
      <c r="N648" s="100">
        <v>0</v>
      </c>
      <c r="O648" s="100">
        <v>0</v>
      </c>
      <c r="P648" s="100">
        <v>0</v>
      </c>
    </row>
    <row r="649" spans="1:16" ht="20.100000000000001" customHeight="1">
      <c r="A649" s="98"/>
      <c r="B649" s="98"/>
      <c r="C649" s="98"/>
      <c r="D649" s="98" t="s">
        <v>1954</v>
      </c>
      <c r="E649" s="99" t="s">
        <v>1955</v>
      </c>
      <c r="F649" s="100">
        <v>319393</v>
      </c>
      <c r="G649" s="100">
        <v>0</v>
      </c>
      <c r="H649" s="100">
        <v>319393</v>
      </c>
      <c r="I649" s="100">
        <v>0</v>
      </c>
      <c r="J649" s="100">
        <v>0</v>
      </c>
      <c r="K649" s="100">
        <v>0</v>
      </c>
      <c r="L649" s="100">
        <v>0</v>
      </c>
      <c r="M649" s="100">
        <v>0</v>
      </c>
      <c r="N649" s="100">
        <v>0</v>
      </c>
      <c r="O649" s="100">
        <v>0</v>
      </c>
      <c r="P649" s="100">
        <v>0</v>
      </c>
    </row>
    <row r="650" spans="1:16" ht="20.100000000000001" customHeight="1">
      <c r="A650" s="98" t="s">
        <v>1591</v>
      </c>
      <c r="B650" s="98" t="s">
        <v>1552</v>
      </c>
      <c r="C650" s="98" t="s">
        <v>1551</v>
      </c>
      <c r="D650" s="98" t="s">
        <v>1787</v>
      </c>
      <c r="E650" s="99" t="s">
        <v>927</v>
      </c>
      <c r="F650" s="100">
        <v>38563</v>
      </c>
      <c r="G650" s="100">
        <v>0</v>
      </c>
      <c r="H650" s="100">
        <v>38563</v>
      </c>
      <c r="I650" s="100">
        <v>0</v>
      </c>
      <c r="J650" s="100">
        <v>0</v>
      </c>
      <c r="K650" s="100">
        <v>0</v>
      </c>
      <c r="L650" s="100">
        <v>0</v>
      </c>
      <c r="M650" s="100">
        <v>0</v>
      </c>
      <c r="N650" s="100">
        <v>0</v>
      </c>
      <c r="O650" s="100">
        <v>0</v>
      </c>
      <c r="P650" s="100">
        <v>0</v>
      </c>
    </row>
    <row r="651" spans="1:16" ht="20.100000000000001" customHeight="1">
      <c r="A651" s="98" t="s">
        <v>1591</v>
      </c>
      <c r="B651" s="98" t="s">
        <v>1557</v>
      </c>
      <c r="C651" s="98" t="s">
        <v>1555</v>
      </c>
      <c r="D651" s="98" t="s">
        <v>1787</v>
      </c>
      <c r="E651" s="99" t="s">
        <v>937</v>
      </c>
      <c r="F651" s="100">
        <v>280830</v>
      </c>
      <c r="G651" s="100">
        <v>0</v>
      </c>
      <c r="H651" s="100">
        <v>280830</v>
      </c>
      <c r="I651" s="100">
        <v>0</v>
      </c>
      <c r="J651" s="100">
        <v>0</v>
      </c>
      <c r="K651" s="100">
        <v>0</v>
      </c>
      <c r="L651" s="100">
        <v>0</v>
      </c>
      <c r="M651" s="100">
        <v>0</v>
      </c>
      <c r="N651" s="100">
        <v>0</v>
      </c>
      <c r="O651" s="100">
        <v>0</v>
      </c>
      <c r="P651" s="100">
        <v>0</v>
      </c>
    </row>
    <row r="652" spans="1:16" ht="20.100000000000001" customHeight="1">
      <c r="A652" s="98"/>
      <c r="B652" s="98"/>
      <c r="C652" s="98"/>
      <c r="D652" s="98" t="s">
        <v>1956</v>
      </c>
      <c r="E652" s="99" t="s">
        <v>1957</v>
      </c>
      <c r="F652" s="100">
        <v>84043</v>
      </c>
      <c r="G652" s="100">
        <v>0</v>
      </c>
      <c r="H652" s="100">
        <v>84043</v>
      </c>
      <c r="I652" s="100">
        <v>0</v>
      </c>
      <c r="J652" s="100">
        <v>0</v>
      </c>
      <c r="K652" s="100">
        <v>0</v>
      </c>
      <c r="L652" s="100">
        <v>0</v>
      </c>
      <c r="M652" s="100">
        <v>0</v>
      </c>
      <c r="N652" s="100">
        <v>0</v>
      </c>
      <c r="O652" s="100">
        <v>0</v>
      </c>
      <c r="P652" s="100">
        <v>0</v>
      </c>
    </row>
    <row r="653" spans="1:16" ht="20.100000000000001" customHeight="1">
      <c r="A653" s="98" t="s">
        <v>1591</v>
      </c>
      <c r="B653" s="98" t="s">
        <v>1552</v>
      </c>
      <c r="C653" s="98" t="s">
        <v>1572</v>
      </c>
      <c r="D653" s="98" t="s">
        <v>1787</v>
      </c>
      <c r="E653" s="99" t="s">
        <v>928</v>
      </c>
      <c r="F653" s="100">
        <v>13939</v>
      </c>
      <c r="G653" s="100">
        <v>0</v>
      </c>
      <c r="H653" s="100">
        <v>13939</v>
      </c>
      <c r="I653" s="100">
        <v>0</v>
      </c>
      <c r="J653" s="100">
        <v>0</v>
      </c>
      <c r="K653" s="100">
        <v>0</v>
      </c>
      <c r="L653" s="100">
        <v>0</v>
      </c>
      <c r="M653" s="100">
        <v>0</v>
      </c>
      <c r="N653" s="100">
        <v>0</v>
      </c>
      <c r="O653" s="100">
        <v>0</v>
      </c>
      <c r="P653" s="100">
        <v>0</v>
      </c>
    </row>
    <row r="654" spans="1:16" ht="20.100000000000001" customHeight="1">
      <c r="A654" s="98" t="s">
        <v>1591</v>
      </c>
      <c r="B654" s="98" t="s">
        <v>1557</v>
      </c>
      <c r="C654" s="98" t="s">
        <v>1555</v>
      </c>
      <c r="D654" s="98" t="s">
        <v>1787</v>
      </c>
      <c r="E654" s="99" t="s">
        <v>937</v>
      </c>
      <c r="F654" s="100">
        <v>70104</v>
      </c>
      <c r="G654" s="100">
        <v>0</v>
      </c>
      <c r="H654" s="100">
        <v>70104</v>
      </c>
      <c r="I654" s="100">
        <v>0</v>
      </c>
      <c r="J654" s="100">
        <v>0</v>
      </c>
      <c r="K654" s="100">
        <v>0</v>
      </c>
      <c r="L654" s="100">
        <v>0</v>
      </c>
      <c r="M654" s="100">
        <v>0</v>
      </c>
      <c r="N654" s="100">
        <v>0</v>
      </c>
      <c r="O654" s="100">
        <v>0</v>
      </c>
      <c r="P654" s="100">
        <v>0</v>
      </c>
    </row>
    <row r="655" spans="1:16" ht="20.100000000000001" customHeight="1">
      <c r="A655" s="98"/>
      <c r="B655" s="98"/>
      <c r="C655" s="98"/>
      <c r="D655" s="98" t="s">
        <v>1958</v>
      </c>
      <c r="E655" s="99" t="s">
        <v>1959</v>
      </c>
      <c r="F655" s="100">
        <v>79581</v>
      </c>
      <c r="G655" s="100">
        <v>0</v>
      </c>
      <c r="H655" s="100">
        <v>79581</v>
      </c>
      <c r="I655" s="100">
        <v>0</v>
      </c>
      <c r="J655" s="100">
        <v>0</v>
      </c>
      <c r="K655" s="100">
        <v>0</v>
      </c>
      <c r="L655" s="100">
        <v>0</v>
      </c>
      <c r="M655" s="100">
        <v>0</v>
      </c>
      <c r="N655" s="100">
        <v>0</v>
      </c>
      <c r="O655" s="100">
        <v>0</v>
      </c>
      <c r="P655" s="100">
        <v>0</v>
      </c>
    </row>
    <row r="656" spans="1:16" ht="20.100000000000001" customHeight="1">
      <c r="A656" s="98" t="s">
        <v>1591</v>
      </c>
      <c r="B656" s="98" t="s">
        <v>1552</v>
      </c>
      <c r="C656" s="98" t="s">
        <v>1572</v>
      </c>
      <c r="D656" s="98" t="s">
        <v>1787</v>
      </c>
      <c r="E656" s="99" t="s">
        <v>928</v>
      </c>
      <c r="F656" s="100">
        <v>12478</v>
      </c>
      <c r="G656" s="100">
        <v>0</v>
      </c>
      <c r="H656" s="100">
        <v>12478</v>
      </c>
      <c r="I656" s="100">
        <v>0</v>
      </c>
      <c r="J656" s="100">
        <v>0</v>
      </c>
      <c r="K656" s="100">
        <v>0</v>
      </c>
      <c r="L656" s="100">
        <v>0</v>
      </c>
      <c r="M656" s="100">
        <v>0</v>
      </c>
      <c r="N656" s="100">
        <v>0</v>
      </c>
      <c r="O656" s="100">
        <v>0</v>
      </c>
      <c r="P656" s="100">
        <v>0</v>
      </c>
    </row>
    <row r="657" spans="1:16" ht="20.100000000000001" customHeight="1">
      <c r="A657" s="98" t="s">
        <v>1591</v>
      </c>
      <c r="B657" s="98" t="s">
        <v>1557</v>
      </c>
      <c r="C657" s="98" t="s">
        <v>1555</v>
      </c>
      <c r="D657" s="98" t="s">
        <v>1787</v>
      </c>
      <c r="E657" s="99" t="s">
        <v>937</v>
      </c>
      <c r="F657" s="100">
        <v>67103</v>
      </c>
      <c r="G657" s="100">
        <v>0</v>
      </c>
      <c r="H657" s="100">
        <v>67103</v>
      </c>
      <c r="I657" s="100">
        <v>0</v>
      </c>
      <c r="J657" s="100">
        <v>0</v>
      </c>
      <c r="K657" s="100">
        <v>0</v>
      </c>
      <c r="L657" s="100">
        <v>0</v>
      </c>
      <c r="M657" s="100">
        <v>0</v>
      </c>
      <c r="N657" s="100">
        <v>0</v>
      </c>
      <c r="O657" s="100">
        <v>0</v>
      </c>
      <c r="P657" s="100">
        <v>0</v>
      </c>
    </row>
    <row r="658" spans="1:16" ht="20.100000000000001" customHeight="1">
      <c r="A658" s="98"/>
      <c r="B658" s="98"/>
      <c r="C658" s="98"/>
      <c r="D658" s="98" t="s">
        <v>1960</v>
      </c>
      <c r="E658" s="99" t="s">
        <v>1961</v>
      </c>
      <c r="F658" s="100">
        <v>56867</v>
      </c>
      <c r="G658" s="100">
        <v>0</v>
      </c>
      <c r="H658" s="100">
        <v>56867</v>
      </c>
      <c r="I658" s="100">
        <v>0</v>
      </c>
      <c r="J658" s="100">
        <v>0</v>
      </c>
      <c r="K658" s="100">
        <v>0</v>
      </c>
      <c r="L658" s="100">
        <v>0</v>
      </c>
      <c r="M658" s="100">
        <v>0</v>
      </c>
      <c r="N658" s="100">
        <v>0</v>
      </c>
      <c r="O658" s="100">
        <v>0</v>
      </c>
      <c r="P658" s="100">
        <v>0</v>
      </c>
    </row>
    <row r="659" spans="1:16" ht="20.100000000000001" customHeight="1">
      <c r="A659" s="98" t="s">
        <v>1591</v>
      </c>
      <c r="B659" s="98" t="s">
        <v>1552</v>
      </c>
      <c r="C659" s="98" t="s">
        <v>1572</v>
      </c>
      <c r="D659" s="98" t="s">
        <v>1787</v>
      </c>
      <c r="E659" s="99" t="s">
        <v>928</v>
      </c>
      <c r="F659" s="100">
        <v>9257</v>
      </c>
      <c r="G659" s="100">
        <v>0</v>
      </c>
      <c r="H659" s="100">
        <v>9257</v>
      </c>
      <c r="I659" s="100">
        <v>0</v>
      </c>
      <c r="J659" s="100">
        <v>0</v>
      </c>
      <c r="K659" s="100">
        <v>0</v>
      </c>
      <c r="L659" s="100">
        <v>0</v>
      </c>
      <c r="M659" s="100">
        <v>0</v>
      </c>
      <c r="N659" s="100">
        <v>0</v>
      </c>
      <c r="O659" s="100">
        <v>0</v>
      </c>
      <c r="P659" s="100">
        <v>0</v>
      </c>
    </row>
    <row r="660" spans="1:16" ht="20.100000000000001" customHeight="1">
      <c r="A660" s="98" t="s">
        <v>1591</v>
      </c>
      <c r="B660" s="98" t="s">
        <v>1557</v>
      </c>
      <c r="C660" s="98" t="s">
        <v>1555</v>
      </c>
      <c r="D660" s="98" t="s">
        <v>1787</v>
      </c>
      <c r="E660" s="99" t="s">
        <v>937</v>
      </c>
      <c r="F660" s="100">
        <v>47610</v>
      </c>
      <c r="G660" s="100">
        <v>0</v>
      </c>
      <c r="H660" s="100">
        <v>47610</v>
      </c>
      <c r="I660" s="100">
        <v>0</v>
      </c>
      <c r="J660" s="100">
        <v>0</v>
      </c>
      <c r="K660" s="100">
        <v>0</v>
      </c>
      <c r="L660" s="100">
        <v>0</v>
      </c>
      <c r="M660" s="100">
        <v>0</v>
      </c>
      <c r="N660" s="100">
        <v>0</v>
      </c>
      <c r="O660" s="100">
        <v>0</v>
      </c>
      <c r="P660" s="100">
        <v>0</v>
      </c>
    </row>
    <row r="661" spans="1:16" ht="20.100000000000001" customHeight="1">
      <c r="A661" s="98"/>
      <c r="B661" s="98"/>
      <c r="C661" s="98"/>
      <c r="D661" s="98" t="s">
        <v>1962</v>
      </c>
      <c r="E661" s="99" t="s">
        <v>1963</v>
      </c>
      <c r="F661" s="100">
        <v>97012</v>
      </c>
      <c r="G661" s="100">
        <v>0</v>
      </c>
      <c r="H661" s="100">
        <v>97012</v>
      </c>
      <c r="I661" s="100">
        <v>0</v>
      </c>
      <c r="J661" s="100">
        <v>0</v>
      </c>
      <c r="K661" s="100">
        <v>0</v>
      </c>
      <c r="L661" s="100">
        <v>0</v>
      </c>
      <c r="M661" s="100">
        <v>0</v>
      </c>
      <c r="N661" s="100">
        <v>0</v>
      </c>
      <c r="O661" s="100">
        <v>0</v>
      </c>
      <c r="P661" s="100">
        <v>0</v>
      </c>
    </row>
    <row r="662" spans="1:16" ht="20.100000000000001" customHeight="1">
      <c r="A662" s="98" t="s">
        <v>1591</v>
      </c>
      <c r="B662" s="98" t="s">
        <v>1552</v>
      </c>
      <c r="C662" s="98" t="s">
        <v>1572</v>
      </c>
      <c r="D662" s="98" t="s">
        <v>1787</v>
      </c>
      <c r="E662" s="99" t="s">
        <v>928</v>
      </c>
      <c r="F662" s="100">
        <v>14419</v>
      </c>
      <c r="G662" s="100">
        <v>0</v>
      </c>
      <c r="H662" s="100">
        <v>14419</v>
      </c>
      <c r="I662" s="100">
        <v>0</v>
      </c>
      <c r="J662" s="100">
        <v>0</v>
      </c>
      <c r="K662" s="100">
        <v>0</v>
      </c>
      <c r="L662" s="100">
        <v>0</v>
      </c>
      <c r="M662" s="100">
        <v>0</v>
      </c>
      <c r="N662" s="100">
        <v>0</v>
      </c>
      <c r="O662" s="100">
        <v>0</v>
      </c>
      <c r="P662" s="100">
        <v>0</v>
      </c>
    </row>
    <row r="663" spans="1:16" ht="20.100000000000001" customHeight="1">
      <c r="A663" s="98" t="s">
        <v>1591</v>
      </c>
      <c r="B663" s="98" t="s">
        <v>1557</v>
      </c>
      <c r="C663" s="98" t="s">
        <v>1555</v>
      </c>
      <c r="D663" s="98" t="s">
        <v>1787</v>
      </c>
      <c r="E663" s="99" t="s">
        <v>937</v>
      </c>
      <c r="F663" s="100">
        <v>82593</v>
      </c>
      <c r="G663" s="100">
        <v>0</v>
      </c>
      <c r="H663" s="100">
        <v>82593</v>
      </c>
      <c r="I663" s="100">
        <v>0</v>
      </c>
      <c r="J663" s="100">
        <v>0</v>
      </c>
      <c r="K663" s="100">
        <v>0</v>
      </c>
      <c r="L663" s="100">
        <v>0</v>
      </c>
      <c r="M663" s="100">
        <v>0</v>
      </c>
      <c r="N663" s="100">
        <v>0</v>
      </c>
      <c r="O663" s="100">
        <v>0</v>
      </c>
      <c r="P663" s="100">
        <v>0</v>
      </c>
    </row>
    <row r="664" spans="1:16" ht="20.100000000000001" customHeight="1">
      <c r="A664" s="98"/>
      <c r="B664" s="98"/>
      <c r="C664" s="98"/>
      <c r="D664" s="98" t="s">
        <v>1964</v>
      </c>
      <c r="E664" s="99" t="s">
        <v>1965</v>
      </c>
      <c r="F664" s="100">
        <v>62549</v>
      </c>
      <c r="G664" s="100">
        <v>0</v>
      </c>
      <c r="H664" s="100">
        <v>62549</v>
      </c>
      <c r="I664" s="100">
        <v>0</v>
      </c>
      <c r="J664" s="100">
        <v>0</v>
      </c>
      <c r="K664" s="100">
        <v>0</v>
      </c>
      <c r="L664" s="100">
        <v>0</v>
      </c>
      <c r="M664" s="100">
        <v>0</v>
      </c>
      <c r="N664" s="100">
        <v>0</v>
      </c>
      <c r="O664" s="100">
        <v>0</v>
      </c>
      <c r="P664" s="100">
        <v>0</v>
      </c>
    </row>
    <row r="665" spans="1:16" ht="20.100000000000001" customHeight="1">
      <c r="A665" s="98" t="s">
        <v>1591</v>
      </c>
      <c r="B665" s="98" t="s">
        <v>1552</v>
      </c>
      <c r="C665" s="98" t="s">
        <v>1572</v>
      </c>
      <c r="D665" s="98" t="s">
        <v>1787</v>
      </c>
      <c r="E665" s="99" t="s">
        <v>928</v>
      </c>
      <c r="F665" s="100">
        <v>9281</v>
      </c>
      <c r="G665" s="100">
        <v>0</v>
      </c>
      <c r="H665" s="100">
        <v>9281</v>
      </c>
      <c r="I665" s="100">
        <v>0</v>
      </c>
      <c r="J665" s="100">
        <v>0</v>
      </c>
      <c r="K665" s="100">
        <v>0</v>
      </c>
      <c r="L665" s="100">
        <v>0</v>
      </c>
      <c r="M665" s="100">
        <v>0</v>
      </c>
      <c r="N665" s="100">
        <v>0</v>
      </c>
      <c r="O665" s="100">
        <v>0</v>
      </c>
      <c r="P665" s="100">
        <v>0</v>
      </c>
    </row>
    <row r="666" spans="1:16" ht="20.100000000000001" customHeight="1">
      <c r="A666" s="98" t="s">
        <v>1591</v>
      </c>
      <c r="B666" s="98" t="s">
        <v>1557</v>
      </c>
      <c r="C666" s="98" t="s">
        <v>1555</v>
      </c>
      <c r="D666" s="98" t="s">
        <v>1787</v>
      </c>
      <c r="E666" s="99" t="s">
        <v>937</v>
      </c>
      <c r="F666" s="100">
        <v>53268</v>
      </c>
      <c r="G666" s="100">
        <v>0</v>
      </c>
      <c r="H666" s="100">
        <v>53268</v>
      </c>
      <c r="I666" s="100">
        <v>0</v>
      </c>
      <c r="J666" s="100">
        <v>0</v>
      </c>
      <c r="K666" s="100">
        <v>0</v>
      </c>
      <c r="L666" s="100">
        <v>0</v>
      </c>
      <c r="M666" s="100">
        <v>0</v>
      </c>
      <c r="N666" s="100">
        <v>0</v>
      </c>
      <c r="O666" s="100">
        <v>0</v>
      </c>
      <c r="P666" s="100">
        <v>0</v>
      </c>
    </row>
    <row r="667" spans="1:16" ht="20.100000000000001" customHeight="1">
      <c r="A667" s="98"/>
      <c r="B667" s="98"/>
      <c r="C667" s="98"/>
      <c r="D667" s="98" t="s">
        <v>1966</v>
      </c>
      <c r="E667" s="99" t="s">
        <v>1967</v>
      </c>
      <c r="F667" s="100">
        <v>52778</v>
      </c>
      <c r="G667" s="100">
        <v>0</v>
      </c>
      <c r="H667" s="100">
        <v>52778</v>
      </c>
      <c r="I667" s="100">
        <v>0</v>
      </c>
      <c r="J667" s="100">
        <v>0</v>
      </c>
      <c r="K667" s="100">
        <v>0</v>
      </c>
      <c r="L667" s="100">
        <v>0</v>
      </c>
      <c r="M667" s="100">
        <v>0</v>
      </c>
      <c r="N667" s="100">
        <v>0</v>
      </c>
      <c r="O667" s="100">
        <v>0</v>
      </c>
      <c r="P667" s="100">
        <v>0</v>
      </c>
    </row>
    <row r="668" spans="1:16" ht="20.100000000000001" customHeight="1">
      <c r="A668" s="98" t="s">
        <v>1591</v>
      </c>
      <c r="B668" s="98" t="s">
        <v>1552</v>
      </c>
      <c r="C668" s="98" t="s">
        <v>1572</v>
      </c>
      <c r="D668" s="98" t="s">
        <v>1787</v>
      </c>
      <c r="E668" s="99" t="s">
        <v>928</v>
      </c>
      <c r="F668" s="100">
        <v>10350</v>
      </c>
      <c r="G668" s="100">
        <v>0</v>
      </c>
      <c r="H668" s="100">
        <v>10350</v>
      </c>
      <c r="I668" s="100">
        <v>0</v>
      </c>
      <c r="J668" s="100">
        <v>0</v>
      </c>
      <c r="K668" s="100">
        <v>0</v>
      </c>
      <c r="L668" s="100">
        <v>0</v>
      </c>
      <c r="M668" s="100">
        <v>0</v>
      </c>
      <c r="N668" s="100">
        <v>0</v>
      </c>
      <c r="O668" s="100">
        <v>0</v>
      </c>
      <c r="P668" s="100">
        <v>0</v>
      </c>
    </row>
    <row r="669" spans="1:16" ht="20.100000000000001" customHeight="1">
      <c r="A669" s="98" t="s">
        <v>1591</v>
      </c>
      <c r="B669" s="98" t="s">
        <v>1557</v>
      </c>
      <c r="C669" s="98" t="s">
        <v>1555</v>
      </c>
      <c r="D669" s="98" t="s">
        <v>1787</v>
      </c>
      <c r="E669" s="99" t="s">
        <v>937</v>
      </c>
      <c r="F669" s="100">
        <v>42428</v>
      </c>
      <c r="G669" s="100">
        <v>0</v>
      </c>
      <c r="H669" s="100">
        <v>42428</v>
      </c>
      <c r="I669" s="100">
        <v>0</v>
      </c>
      <c r="J669" s="100">
        <v>0</v>
      </c>
      <c r="K669" s="100">
        <v>0</v>
      </c>
      <c r="L669" s="100">
        <v>0</v>
      </c>
      <c r="M669" s="100">
        <v>0</v>
      </c>
      <c r="N669" s="100">
        <v>0</v>
      </c>
      <c r="O669" s="100">
        <v>0</v>
      </c>
      <c r="P669" s="100">
        <v>0</v>
      </c>
    </row>
    <row r="670" spans="1:16" ht="20.100000000000001" customHeight="1">
      <c r="A670" s="98"/>
      <c r="B670" s="98"/>
      <c r="C670" s="98"/>
      <c r="D670" s="98" t="s">
        <v>1968</v>
      </c>
      <c r="E670" s="99" t="s">
        <v>1969</v>
      </c>
      <c r="F670" s="100">
        <v>79818</v>
      </c>
      <c r="G670" s="100">
        <v>0</v>
      </c>
      <c r="H670" s="100">
        <v>79818</v>
      </c>
      <c r="I670" s="100">
        <v>0</v>
      </c>
      <c r="J670" s="100">
        <v>0</v>
      </c>
      <c r="K670" s="100">
        <v>0</v>
      </c>
      <c r="L670" s="100">
        <v>0</v>
      </c>
      <c r="M670" s="100">
        <v>0</v>
      </c>
      <c r="N670" s="100">
        <v>0</v>
      </c>
      <c r="O670" s="100">
        <v>0</v>
      </c>
      <c r="P670" s="100">
        <v>0</v>
      </c>
    </row>
    <row r="671" spans="1:16" ht="20.100000000000001" customHeight="1">
      <c r="A671" s="98" t="s">
        <v>1591</v>
      </c>
      <c r="B671" s="98" t="s">
        <v>1552</v>
      </c>
      <c r="C671" s="98" t="s">
        <v>1572</v>
      </c>
      <c r="D671" s="98" t="s">
        <v>1787</v>
      </c>
      <c r="E671" s="99" t="s">
        <v>928</v>
      </c>
      <c r="F671" s="100">
        <v>11404</v>
      </c>
      <c r="G671" s="100">
        <v>0</v>
      </c>
      <c r="H671" s="100">
        <v>11404</v>
      </c>
      <c r="I671" s="100">
        <v>0</v>
      </c>
      <c r="J671" s="100">
        <v>0</v>
      </c>
      <c r="K671" s="100">
        <v>0</v>
      </c>
      <c r="L671" s="100">
        <v>0</v>
      </c>
      <c r="M671" s="100">
        <v>0</v>
      </c>
      <c r="N671" s="100">
        <v>0</v>
      </c>
      <c r="O671" s="100">
        <v>0</v>
      </c>
      <c r="P671" s="100">
        <v>0</v>
      </c>
    </row>
    <row r="672" spans="1:16" ht="20.100000000000001" customHeight="1">
      <c r="A672" s="98" t="s">
        <v>1591</v>
      </c>
      <c r="B672" s="98" t="s">
        <v>1557</v>
      </c>
      <c r="C672" s="98" t="s">
        <v>1555</v>
      </c>
      <c r="D672" s="98" t="s">
        <v>1787</v>
      </c>
      <c r="E672" s="99" t="s">
        <v>937</v>
      </c>
      <c r="F672" s="100">
        <v>68414</v>
      </c>
      <c r="G672" s="100">
        <v>0</v>
      </c>
      <c r="H672" s="100">
        <v>68414</v>
      </c>
      <c r="I672" s="100">
        <v>0</v>
      </c>
      <c r="J672" s="100">
        <v>0</v>
      </c>
      <c r="K672" s="100">
        <v>0</v>
      </c>
      <c r="L672" s="100">
        <v>0</v>
      </c>
      <c r="M672" s="100">
        <v>0</v>
      </c>
      <c r="N672" s="100">
        <v>0</v>
      </c>
      <c r="O672" s="100">
        <v>0</v>
      </c>
      <c r="P672" s="100">
        <v>0</v>
      </c>
    </row>
    <row r="673" spans="1:16" ht="20.100000000000001" customHeight="1">
      <c r="A673" s="98"/>
      <c r="B673" s="98"/>
      <c r="C673" s="98"/>
      <c r="D673" s="98" t="s">
        <v>1970</v>
      </c>
      <c r="E673" s="99" t="s">
        <v>1971</v>
      </c>
      <c r="F673" s="100">
        <v>66930</v>
      </c>
      <c r="G673" s="100">
        <v>0</v>
      </c>
      <c r="H673" s="100">
        <v>66930</v>
      </c>
      <c r="I673" s="100">
        <v>0</v>
      </c>
      <c r="J673" s="100">
        <v>0</v>
      </c>
      <c r="K673" s="100">
        <v>0</v>
      </c>
      <c r="L673" s="100">
        <v>0</v>
      </c>
      <c r="M673" s="100">
        <v>0</v>
      </c>
      <c r="N673" s="100">
        <v>0</v>
      </c>
      <c r="O673" s="100">
        <v>0</v>
      </c>
      <c r="P673" s="100">
        <v>0</v>
      </c>
    </row>
    <row r="674" spans="1:16" ht="20.100000000000001" customHeight="1">
      <c r="A674" s="98" t="s">
        <v>1591</v>
      </c>
      <c r="B674" s="98" t="s">
        <v>1552</v>
      </c>
      <c r="C674" s="98" t="s">
        <v>1572</v>
      </c>
      <c r="D674" s="98" t="s">
        <v>1787</v>
      </c>
      <c r="E674" s="99" t="s">
        <v>928</v>
      </c>
      <c r="F674" s="100">
        <v>10350</v>
      </c>
      <c r="G674" s="100">
        <v>0</v>
      </c>
      <c r="H674" s="100">
        <v>10350</v>
      </c>
      <c r="I674" s="100">
        <v>0</v>
      </c>
      <c r="J674" s="100">
        <v>0</v>
      </c>
      <c r="K674" s="100">
        <v>0</v>
      </c>
      <c r="L674" s="100">
        <v>0</v>
      </c>
      <c r="M674" s="100">
        <v>0</v>
      </c>
      <c r="N674" s="100">
        <v>0</v>
      </c>
      <c r="O674" s="100">
        <v>0</v>
      </c>
      <c r="P674" s="100">
        <v>0</v>
      </c>
    </row>
    <row r="675" spans="1:16" ht="20.100000000000001" customHeight="1">
      <c r="A675" s="98" t="s">
        <v>1591</v>
      </c>
      <c r="B675" s="98" t="s">
        <v>1557</v>
      </c>
      <c r="C675" s="98" t="s">
        <v>1555</v>
      </c>
      <c r="D675" s="98" t="s">
        <v>1787</v>
      </c>
      <c r="E675" s="99" t="s">
        <v>937</v>
      </c>
      <c r="F675" s="100">
        <v>56580</v>
      </c>
      <c r="G675" s="100">
        <v>0</v>
      </c>
      <c r="H675" s="100">
        <v>56580</v>
      </c>
      <c r="I675" s="100">
        <v>0</v>
      </c>
      <c r="J675" s="100">
        <v>0</v>
      </c>
      <c r="K675" s="100">
        <v>0</v>
      </c>
      <c r="L675" s="100">
        <v>0</v>
      </c>
      <c r="M675" s="100">
        <v>0</v>
      </c>
      <c r="N675" s="100">
        <v>0</v>
      </c>
      <c r="O675" s="100">
        <v>0</v>
      </c>
      <c r="P675" s="100">
        <v>0</v>
      </c>
    </row>
    <row r="676" spans="1:16" ht="20.100000000000001" customHeight="1">
      <c r="A676" s="98"/>
      <c r="B676" s="98"/>
      <c r="C676" s="98"/>
      <c r="D676" s="98" t="s">
        <v>1972</v>
      </c>
      <c r="E676" s="99" t="s">
        <v>1973</v>
      </c>
      <c r="F676" s="100">
        <v>58747</v>
      </c>
      <c r="G676" s="100">
        <v>0</v>
      </c>
      <c r="H676" s="100">
        <v>58747</v>
      </c>
      <c r="I676" s="100">
        <v>0</v>
      </c>
      <c r="J676" s="100">
        <v>0</v>
      </c>
      <c r="K676" s="100">
        <v>0</v>
      </c>
      <c r="L676" s="100">
        <v>0</v>
      </c>
      <c r="M676" s="100">
        <v>0</v>
      </c>
      <c r="N676" s="100">
        <v>0</v>
      </c>
      <c r="O676" s="100">
        <v>0</v>
      </c>
      <c r="P676" s="100">
        <v>0</v>
      </c>
    </row>
    <row r="677" spans="1:16" ht="20.100000000000001" customHeight="1">
      <c r="A677" s="98" t="s">
        <v>1591</v>
      </c>
      <c r="B677" s="98" t="s">
        <v>1552</v>
      </c>
      <c r="C677" s="98" t="s">
        <v>1572</v>
      </c>
      <c r="D677" s="98" t="s">
        <v>1787</v>
      </c>
      <c r="E677" s="99" t="s">
        <v>928</v>
      </c>
      <c r="F677" s="100">
        <v>8619</v>
      </c>
      <c r="G677" s="100">
        <v>0</v>
      </c>
      <c r="H677" s="100">
        <v>8619</v>
      </c>
      <c r="I677" s="100">
        <v>0</v>
      </c>
      <c r="J677" s="100">
        <v>0</v>
      </c>
      <c r="K677" s="100">
        <v>0</v>
      </c>
      <c r="L677" s="100">
        <v>0</v>
      </c>
      <c r="M677" s="100">
        <v>0</v>
      </c>
      <c r="N677" s="100">
        <v>0</v>
      </c>
      <c r="O677" s="100">
        <v>0</v>
      </c>
      <c r="P677" s="100">
        <v>0</v>
      </c>
    </row>
    <row r="678" spans="1:16" ht="20.100000000000001" customHeight="1">
      <c r="A678" s="98" t="s">
        <v>1591</v>
      </c>
      <c r="B678" s="98" t="s">
        <v>1557</v>
      </c>
      <c r="C678" s="98" t="s">
        <v>1555</v>
      </c>
      <c r="D678" s="98" t="s">
        <v>1787</v>
      </c>
      <c r="E678" s="99" t="s">
        <v>937</v>
      </c>
      <c r="F678" s="100">
        <v>50128</v>
      </c>
      <c r="G678" s="100">
        <v>0</v>
      </c>
      <c r="H678" s="100">
        <v>50128</v>
      </c>
      <c r="I678" s="100">
        <v>0</v>
      </c>
      <c r="J678" s="100">
        <v>0</v>
      </c>
      <c r="K678" s="100">
        <v>0</v>
      </c>
      <c r="L678" s="100">
        <v>0</v>
      </c>
      <c r="M678" s="100">
        <v>0</v>
      </c>
      <c r="N678" s="100">
        <v>0</v>
      </c>
      <c r="O678" s="100">
        <v>0</v>
      </c>
      <c r="P678" s="100">
        <v>0</v>
      </c>
    </row>
    <row r="679" spans="1:16" ht="20.100000000000001" customHeight="1">
      <c r="A679" s="98"/>
      <c r="B679" s="98"/>
      <c r="C679" s="98"/>
      <c r="D679" s="98" t="s">
        <v>1974</v>
      </c>
      <c r="E679" s="99" t="s">
        <v>1975</v>
      </c>
      <c r="F679" s="100">
        <v>40554</v>
      </c>
      <c r="G679" s="100">
        <v>0</v>
      </c>
      <c r="H679" s="100">
        <v>40554</v>
      </c>
      <c r="I679" s="100">
        <v>0</v>
      </c>
      <c r="J679" s="100">
        <v>0</v>
      </c>
      <c r="K679" s="100">
        <v>0</v>
      </c>
      <c r="L679" s="100">
        <v>0</v>
      </c>
      <c r="M679" s="100">
        <v>0</v>
      </c>
      <c r="N679" s="100">
        <v>0</v>
      </c>
      <c r="O679" s="100">
        <v>0</v>
      </c>
      <c r="P679" s="100">
        <v>0</v>
      </c>
    </row>
    <row r="680" spans="1:16" ht="20.100000000000001" customHeight="1">
      <c r="A680" s="98" t="s">
        <v>1591</v>
      </c>
      <c r="B680" s="98" t="s">
        <v>1552</v>
      </c>
      <c r="C680" s="98" t="s">
        <v>1572</v>
      </c>
      <c r="D680" s="98" t="s">
        <v>1787</v>
      </c>
      <c r="E680" s="99" t="s">
        <v>928</v>
      </c>
      <c r="F680" s="100">
        <v>5944</v>
      </c>
      <c r="G680" s="100">
        <v>0</v>
      </c>
      <c r="H680" s="100">
        <v>5944</v>
      </c>
      <c r="I680" s="100">
        <v>0</v>
      </c>
      <c r="J680" s="100">
        <v>0</v>
      </c>
      <c r="K680" s="100">
        <v>0</v>
      </c>
      <c r="L680" s="100">
        <v>0</v>
      </c>
      <c r="M680" s="100">
        <v>0</v>
      </c>
      <c r="N680" s="100">
        <v>0</v>
      </c>
      <c r="O680" s="100">
        <v>0</v>
      </c>
      <c r="P680" s="100">
        <v>0</v>
      </c>
    </row>
    <row r="681" spans="1:16" ht="20.100000000000001" customHeight="1">
      <c r="A681" s="98" t="s">
        <v>1591</v>
      </c>
      <c r="B681" s="98" t="s">
        <v>1557</v>
      </c>
      <c r="C681" s="98" t="s">
        <v>1555</v>
      </c>
      <c r="D681" s="98" t="s">
        <v>1787</v>
      </c>
      <c r="E681" s="99" t="s">
        <v>937</v>
      </c>
      <c r="F681" s="100">
        <v>34610</v>
      </c>
      <c r="G681" s="100">
        <v>0</v>
      </c>
      <c r="H681" s="100">
        <v>34610</v>
      </c>
      <c r="I681" s="100">
        <v>0</v>
      </c>
      <c r="J681" s="100">
        <v>0</v>
      </c>
      <c r="K681" s="100">
        <v>0</v>
      </c>
      <c r="L681" s="100">
        <v>0</v>
      </c>
      <c r="M681" s="100">
        <v>0</v>
      </c>
      <c r="N681" s="100">
        <v>0</v>
      </c>
      <c r="O681" s="100">
        <v>0</v>
      </c>
      <c r="P681" s="100">
        <v>0</v>
      </c>
    </row>
    <row r="682" spans="1:16" ht="20.100000000000001" customHeight="1">
      <c r="A682" s="98"/>
      <c r="B682" s="98"/>
      <c r="C682" s="98"/>
      <c r="D682" s="98" t="s">
        <v>1976</v>
      </c>
      <c r="E682" s="99" t="s">
        <v>1977</v>
      </c>
      <c r="F682" s="100">
        <v>64076</v>
      </c>
      <c r="G682" s="100">
        <v>0</v>
      </c>
      <c r="H682" s="100">
        <v>64076</v>
      </c>
      <c r="I682" s="100">
        <v>0</v>
      </c>
      <c r="J682" s="100">
        <v>0</v>
      </c>
      <c r="K682" s="100">
        <v>0</v>
      </c>
      <c r="L682" s="100">
        <v>0</v>
      </c>
      <c r="M682" s="100">
        <v>0</v>
      </c>
      <c r="N682" s="100">
        <v>0</v>
      </c>
      <c r="O682" s="100">
        <v>0</v>
      </c>
      <c r="P682" s="100">
        <v>0</v>
      </c>
    </row>
    <row r="683" spans="1:16" ht="20.100000000000001" customHeight="1">
      <c r="A683" s="98" t="s">
        <v>1591</v>
      </c>
      <c r="B683" s="98" t="s">
        <v>1552</v>
      </c>
      <c r="C683" s="98" t="s">
        <v>1572</v>
      </c>
      <c r="D683" s="98" t="s">
        <v>1787</v>
      </c>
      <c r="E683" s="99" t="s">
        <v>928</v>
      </c>
      <c r="F683" s="100">
        <v>9393</v>
      </c>
      <c r="G683" s="100">
        <v>0</v>
      </c>
      <c r="H683" s="100">
        <v>9393</v>
      </c>
      <c r="I683" s="100">
        <v>0</v>
      </c>
      <c r="J683" s="100">
        <v>0</v>
      </c>
      <c r="K683" s="100">
        <v>0</v>
      </c>
      <c r="L683" s="100">
        <v>0</v>
      </c>
      <c r="M683" s="100">
        <v>0</v>
      </c>
      <c r="N683" s="100">
        <v>0</v>
      </c>
      <c r="O683" s="100">
        <v>0</v>
      </c>
      <c r="P683" s="100">
        <v>0</v>
      </c>
    </row>
    <row r="684" spans="1:16" ht="20.100000000000001" customHeight="1">
      <c r="A684" s="98" t="s">
        <v>1591</v>
      </c>
      <c r="B684" s="98" t="s">
        <v>1557</v>
      </c>
      <c r="C684" s="98" t="s">
        <v>1555</v>
      </c>
      <c r="D684" s="98" t="s">
        <v>1787</v>
      </c>
      <c r="E684" s="99" t="s">
        <v>937</v>
      </c>
      <c r="F684" s="100">
        <v>54683</v>
      </c>
      <c r="G684" s="100">
        <v>0</v>
      </c>
      <c r="H684" s="100">
        <v>54683</v>
      </c>
      <c r="I684" s="100">
        <v>0</v>
      </c>
      <c r="J684" s="100">
        <v>0</v>
      </c>
      <c r="K684" s="100">
        <v>0</v>
      </c>
      <c r="L684" s="100">
        <v>0</v>
      </c>
      <c r="M684" s="100">
        <v>0</v>
      </c>
      <c r="N684" s="100">
        <v>0</v>
      </c>
      <c r="O684" s="100">
        <v>0</v>
      </c>
      <c r="P684" s="100">
        <v>0</v>
      </c>
    </row>
    <row r="685" spans="1:16" ht="20.100000000000001" customHeight="1">
      <c r="A685" s="98"/>
      <c r="B685" s="98"/>
      <c r="C685" s="98"/>
      <c r="D685" s="98" t="s">
        <v>1978</v>
      </c>
      <c r="E685" s="99" t="s">
        <v>1979</v>
      </c>
      <c r="F685" s="100">
        <v>85651</v>
      </c>
      <c r="G685" s="100">
        <v>0</v>
      </c>
      <c r="H685" s="100">
        <v>85651</v>
      </c>
      <c r="I685" s="100">
        <v>0</v>
      </c>
      <c r="J685" s="100">
        <v>0</v>
      </c>
      <c r="K685" s="100">
        <v>0</v>
      </c>
      <c r="L685" s="100">
        <v>0</v>
      </c>
      <c r="M685" s="100">
        <v>0</v>
      </c>
      <c r="N685" s="100">
        <v>0</v>
      </c>
      <c r="O685" s="100">
        <v>0</v>
      </c>
      <c r="P685" s="100">
        <v>0</v>
      </c>
    </row>
    <row r="686" spans="1:16" ht="20.100000000000001" customHeight="1">
      <c r="A686" s="98" t="s">
        <v>1591</v>
      </c>
      <c r="B686" s="98" t="s">
        <v>1552</v>
      </c>
      <c r="C686" s="98" t="s">
        <v>1572</v>
      </c>
      <c r="D686" s="98" t="s">
        <v>1787</v>
      </c>
      <c r="E686" s="99" t="s">
        <v>928</v>
      </c>
      <c r="F686" s="100">
        <v>11648</v>
      </c>
      <c r="G686" s="100">
        <v>0</v>
      </c>
      <c r="H686" s="100">
        <v>11648</v>
      </c>
      <c r="I686" s="100">
        <v>0</v>
      </c>
      <c r="J686" s="100">
        <v>0</v>
      </c>
      <c r="K686" s="100">
        <v>0</v>
      </c>
      <c r="L686" s="100">
        <v>0</v>
      </c>
      <c r="M686" s="100">
        <v>0</v>
      </c>
      <c r="N686" s="100">
        <v>0</v>
      </c>
      <c r="O686" s="100">
        <v>0</v>
      </c>
      <c r="P686" s="100">
        <v>0</v>
      </c>
    </row>
    <row r="687" spans="1:16" ht="20.100000000000001" customHeight="1">
      <c r="A687" s="98" t="s">
        <v>1591</v>
      </c>
      <c r="B687" s="98" t="s">
        <v>1557</v>
      </c>
      <c r="C687" s="98" t="s">
        <v>1555</v>
      </c>
      <c r="D687" s="98" t="s">
        <v>1787</v>
      </c>
      <c r="E687" s="99" t="s">
        <v>937</v>
      </c>
      <c r="F687" s="100">
        <v>74003</v>
      </c>
      <c r="G687" s="100">
        <v>0</v>
      </c>
      <c r="H687" s="100">
        <v>74003</v>
      </c>
      <c r="I687" s="100">
        <v>0</v>
      </c>
      <c r="J687" s="100">
        <v>0</v>
      </c>
      <c r="K687" s="100">
        <v>0</v>
      </c>
      <c r="L687" s="100">
        <v>0</v>
      </c>
      <c r="M687" s="100">
        <v>0</v>
      </c>
      <c r="N687" s="100">
        <v>0</v>
      </c>
      <c r="O687" s="100">
        <v>0</v>
      </c>
      <c r="P687" s="100">
        <v>0</v>
      </c>
    </row>
    <row r="688" spans="1:16" ht="20.100000000000001" customHeight="1">
      <c r="A688" s="98"/>
      <c r="B688" s="98"/>
      <c r="C688" s="98"/>
      <c r="D688" s="98" t="s">
        <v>1980</v>
      </c>
      <c r="E688" s="99" t="s">
        <v>1981</v>
      </c>
      <c r="F688" s="100">
        <v>75585</v>
      </c>
      <c r="G688" s="100">
        <v>0</v>
      </c>
      <c r="H688" s="100">
        <v>75585</v>
      </c>
      <c r="I688" s="100">
        <v>0</v>
      </c>
      <c r="J688" s="100">
        <v>0</v>
      </c>
      <c r="K688" s="100">
        <v>0</v>
      </c>
      <c r="L688" s="100">
        <v>0</v>
      </c>
      <c r="M688" s="100">
        <v>0</v>
      </c>
      <c r="N688" s="100">
        <v>0</v>
      </c>
      <c r="O688" s="100">
        <v>0</v>
      </c>
      <c r="P688" s="100">
        <v>0</v>
      </c>
    </row>
    <row r="689" spans="1:16" ht="20.100000000000001" customHeight="1">
      <c r="A689" s="98" t="s">
        <v>1591</v>
      </c>
      <c r="B689" s="98" t="s">
        <v>1552</v>
      </c>
      <c r="C689" s="98" t="s">
        <v>1572</v>
      </c>
      <c r="D689" s="98" t="s">
        <v>1787</v>
      </c>
      <c r="E689" s="99" t="s">
        <v>928</v>
      </c>
      <c r="F689" s="100">
        <v>10656</v>
      </c>
      <c r="G689" s="100">
        <v>0</v>
      </c>
      <c r="H689" s="100">
        <v>10656</v>
      </c>
      <c r="I689" s="100">
        <v>0</v>
      </c>
      <c r="J689" s="100">
        <v>0</v>
      </c>
      <c r="K689" s="100">
        <v>0</v>
      </c>
      <c r="L689" s="100">
        <v>0</v>
      </c>
      <c r="M689" s="100">
        <v>0</v>
      </c>
      <c r="N689" s="100">
        <v>0</v>
      </c>
      <c r="O689" s="100">
        <v>0</v>
      </c>
      <c r="P689" s="100">
        <v>0</v>
      </c>
    </row>
    <row r="690" spans="1:16" ht="20.100000000000001" customHeight="1">
      <c r="A690" s="98" t="s">
        <v>1591</v>
      </c>
      <c r="B690" s="98" t="s">
        <v>1557</v>
      </c>
      <c r="C690" s="98" t="s">
        <v>1555</v>
      </c>
      <c r="D690" s="98" t="s">
        <v>1787</v>
      </c>
      <c r="E690" s="99" t="s">
        <v>937</v>
      </c>
      <c r="F690" s="100">
        <v>64929</v>
      </c>
      <c r="G690" s="100">
        <v>0</v>
      </c>
      <c r="H690" s="100">
        <v>64929</v>
      </c>
      <c r="I690" s="100">
        <v>0</v>
      </c>
      <c r="J690" s="100">
        <v>0</v>
      </c>
      <c r="K690" s="100">
        <v>0</v>
      </c>
      <c r="L690" s="100">
        <v>0</v>
      </c>
      <c r="M690" s="100">
        <v>0</v>
      </c>
      <c r="N690" s="100">
        <v>0</v>
      </c>
      <c r="O690" s="100">
        <v>0</v>
      </c>
      <c r="P690" s="100">
        <v>0</v>
      </c>
    </row>
    <row r="691" spans="1:16" ht="20.100000000000001" customHeight="1">
      <c r="A691" s="98"/>
      <c r="B691" s="98"/>
      <c r="C691" s="98"/>
      <c r="D691" s="98" t="s">
        <v>1982</v>
      </c>
      <c r="E691" s="99" t="s">
        <v>1983</v>
      </c>
      <c r="F691" s="100">
        <v>76051</v>
      </c>
      <c r="G691" s="100">
        <v>0</v>
      </c>
      <c r="H691" s="100">
        <v>76051</v>
      </c>
      <c r="I691" s="100">
        <v>0</v>
      </c>
      <c r="J691" s="100">
        <v>0</v>
      </c>
      <c r="K691" s="100">
        <v>0</v>
      </c>
      <c r="L691" s="100">
        <v>0</v>
      </c>
      <c r="M691" s="100">
        <v>0</v>
      </c>
      <c r="N691" s="100">
        <v>0</v>
      </c>
      <c r="O691" s="100">
        <v>0</v>
      </c>
      <c r="P691" s="100">
        <v>0</v>
      </c>
    </row>
    <row r="692" spans="1:16" ht="20.100000000000001" customHeight="1">
      <c r="A692" s="98" t="s">
        <v>1591</v>
      </c>
      <c r="B692" s="98" t="s">
        <v>1552</v>
      </c>
      <c r="C692" s="98" t="s">
        <v>1572</v>
      </c>
      <c r="D692" s="98" t="s">
        <v>1787</v>
      </c>
      <c r="E692" s="99" t="s">
        <v>928</v>
      </c>
      <c r="F692" s="100">
        <v>10949</v>
      </c>
      <c r="G692" s="100">
        <v>0</v>
      </c>
      <c r="H692" s="100">
        <v>10949</v>
      </c>
      <c r="I692" s="100">
        <v>0</v>
      </c>
      <c r="J692" s="100">
        <v>0</v>
      </c>
      <c r="K692" s="100">
        <v>0</v>
      </c>
      <c r="L692" s="100">
        <v>0</v>
      </c>
      <c r="M692" s="100">
        <v>0</v>
      </c>
      <c r="N692" s="100">
        <v>0</v>
      </c>
      <c r="O692" s="100">
        <v>0</v>
      </c>
      <c r="P692" s="100">
        <v>0</v>
      </c>
    </row>
    <row r="693" spans="1:16" ht="20.100000000000001" customHeight="1">
      <c r="A693" s="98" t="s">
        <v>1591</v>
      </c>
      <c r="B693" s="98" t="s">
        <v>1557</v>
      </c>
      <c r="C693" s="98" t="s">
        <v>1555</v>
      </c>
      <c r="D693" s="98" t="s">
        <v>1787</v>
      </c>
      <c r="E693" s="99" t="s">
        <v>937</v>
      </c>
      <c r="F693" s="100">
        <v>65102</v>
      </c>
      <c r="G693" s="100">
        <v>0</v>
      </c>
      <c r="H693" s="100">
        <v>65102</v>
      </c>
      <c r="I693" s="100">
        <v>0</v>
      </c>
      <c r="J693" s="100">
        <v>0</v>
      </c>
      <c r="K693" s="100">
        <v>0</v>
      </c>
      <c r="L693" s="100">
        <v>0</v>
      </c>
      <c r="M693" s="100">
        <v>0</v>
      </c>
      <c r="N693" s="100">
        <v>0</v>
      </c>
      <c r="O693" s="100">
        <v>0</v>
      </c>
      <c r="P693" s="100">
        <v>0</v>
      </c>
    </row>
    <row r="694" spans="1:16" ht="20.100000000000001" customHeight="1">
      <c r="A694" s="98"/>
      <c r="B694" s="98"/>
      <c r="C694" s="98"/>
      <c r="D694" s="98" t="s">
        <v>1984</v>
      </c>
      <c r="E694" s="99" t="s">
        <v>1985</v>
      </c>
      <c r="F694" s="100">
        <v>106639</v>
      </c>
      <c r="G694" s="100">
        <v>0</v>
      </c>
      <c r="H694" s="100">
        <v>106639</v>
      </c>
      <c r="I694" s="100">
        <v>0</v>
      </c>
      <c r="J694" s="100">
        <v>0</v>
      </c>
      <c r="K694" s="100">
        <v>0</v>
      </c>
      <c r="L694" s="100">
        <v>0</v>
      </c>
      <c r="M694" s="100">
        <v>0</v>
      </c>
      <c r="N694" s="100">
        <v>0</v>
      </c>
      <c r="O694" s="100">
        <v>0</v>
      </c>
      <c r="P694" s="100">
        <v>0</v>
      </c>
    </row>
    <row r="695" spans="1:16" ht="20.100000000000001" customHeight="1">
      <c r="A695" s="98" t="s">
        <v>1591</v>
      </c>
      <c r="B695" s="98" t="s">
        <v>1552</v>
      </c>
      <c r="C695" s="98" t="s">
        <v>1572</v>
      </c>
      <c r="D695" s="98" t="s">
        <v>1787</v>
      </c>
      <c r="E695" s="99" t="s">
        <v>928</v>
      </c>
      <c r="F695" s="100">
        <v>11040</v>
      </c>
      <c r="G695" s="100">
        <v>0</v>
      </c>
      <c r="H695" s="100">
        <v>11040</v>
      </c>
      <c r="I695" s="100">
        <v>0</v>
      </c>
      <c r="J695" s="100">
        <v>0</v>
      </c>
      <c r="K695" s="100">
        <v>0</v>
      </c>
      <c r="L695" s="100">
        <v>0</v>
      </c>
      <c r="M695" s="100">
        <v>0</v>
      </c>
      <c r="N695" s="100">
        <v>0</v>
      </c>
      <c r="O695" s="100">
        <v>0</v>
      </c>
      <c r="P695" s="100">
        <v>0</v>
      </c>
    </row>
    <row r="696" spans="1:16" ht="20.100000000000001" customHeight="1">
      <c r="A696" s="98" t="s">
        <v>1591</v>
      </c>
      <c r="B696" s="98" t="s">
        <v>1557</v>
      </c>
      <c r="C696" s="98" t="s">
        <v>1555</v>
      </c>
      <c r="D696" s="98" t="s">
        <v>1787</v>
      </c>
      <c r="E696" s="99" t="s">
        <v>937</v>
      </c>
      <c r="F696" s="100">
        <v>95599</v>
      </c>
      <c r="G696" s="100">
        <v>0</v>
      </c>
      <c r="H696" s="100">
        <v>95599</v>
      </c>
      <c r="I696" s="100">
        <v>0</v>
      </c>
      <c r="J696" s="100">
        <v>0</v>
      </c>
      <c r="K696" s="100">
        <v>0</v>
      </c>
      <c r="L696" s="100">
        <v>0</v>
      </c>
      <c r="M696" s="100">
        <v>0</v>
      </c>
      <c r="N696" s="100">
        <v>0</v>
      </c>
      <c r="O696" s="100">
        <v>0</v>
      </c>
      <c r="P696" s="100">
        <v>0</v>
      </c>
    </row>
    <row r="697" spans="1:16" ht="20.100000000000001" customHeight="1">
      <c r="A697" s="98"/>
      <c r="B697" s="98"/>
      <c r="C697" s="98"/>
      <c r="D697" s="98" t="s">
        <v>1986</v>
      </c>
      <c r="E697" s="99" t="s">
        <v>1987</v>
      </c>
      <c r="F697" s="100">
        <v>73669</v>
      </c>
      <c r="G697" s="100">
        <v>0</v>
      </c>
      <c r="H697" s="100">
        <v>73669</v>
      </c>
      <c r="I697" s="100">
        <v>0</v>
      </c>
      <c r="J697" s="100">
        <v>0</v>
      </c>
      <c r="K697" s="100">
        <v>0</v>
      </c>
      <c r="L697" s="100">
        <v>0</v>
      </c>
      <c r="M697" s="100">
        <v>0</v>
      </c>
      <c r="N697" s="100">
        <v>0</v>
      </c>
      <c r="O697" s="100">
        <v>0</v>
      </c>
      <c r="P697" s="100">
        <v>0</v>
      </c>
    </row>
    <row r="698" spans="1:16" ht="20.100000000000001" customHeight="1">
      <c r="A698" s="98" t="s">
        <v>1591</v>
      </c>
      <c r="B698" s="98" t="s">
        <v>1552</v>
      </c>
      <c r="C698" s="98" t="s">
        <v>1572</v>
      </c>
      <c r="D698" s="98" t="s">
        <v>1787</v>
      </c>
      <c r="E698" s="99" t="s">
        <v>928</v>
      </c>
      <c r="F698" s="100">
        <v>10430</v>
      </c>
      <c r="G698" s="100">
        <v>0</v>
      </c>
      <c r="H698" s="100">
        <v>10430</v>
      </c>
      <c r="I698" s="100">
        <v>0</v>
      </c>
      <c r="J698" s="100">
        <v>0</v>
      </c>
      <c r="K698" s="100">
        <v>0</v>
      </c>
      <c r="L698" s="100">
        <v>0</v>
      </c>
      <c r="M698" s="100">
        <v>0</v>
      </c>
      <c r="N698" s="100">
        <v>0</v>
      </c>
      <c r="O698" s="100">
        <v>0</v>
      </c>
      <c r="P698" s="100">
        <v>0</v>
      </c>
    </row>
    <row r="699" spans="1:16" ht="20.100000000000001" customHeight="1">
      <c r="A699" s="98" t="s">
        <v>1591</v>
      </c>
      <c r="B699" s="98" t="s">
        <v>1557</v>
      </c>
      <c r="C699" s="98" t="s">
        <v>1555</v>
      </c>
      <c r="D699" s="98" t="s">
        <v>1787</v>
      </c>
      <c r="E699" s="99" t="s">
        <v>937</v>
      </c>
      <c r="F699" s="100">
        <v>63239</v>
      </c>
      <c r="G699" s="100">
        <v>0</v>
      </c>
      <c r="H699" s="100">
        <v>63239</v>
      </c>
      <c r="I699" s="100">
        <v>0</v>
      </c>
      <c r="J699" s="100">
        <v>0</v>
      </c>
      <c r="K699" s="100">
        <v>0</v>
      </c>
      <c r="L699" s="100">
        <v>0</v>
      </c>
      <c r="M699" s="100">
        <v>0</v>
      </c>
      <c r="N699" s="100">
        <v>0</v>
      </c>
      <c r="O699" s="100">
        <v>0</v>
      </c>
      <c r="P699" s="100">
        <v>0</v>
      </c>
    </row>
    <row r="700" spans="1:16" ht="20.100000000000001" customHeight="1">
      <c r="A700" s="98"/>
      <c r="B700" s="98"/>
      <c r="C700" s="98"/>
      <c r="D700" s="98" t="s">
        <v>1988</v>
      </c>
      <c r="E700" s="99" t="s">
        <v>1989</v>
      </c>
      <c r="F700" s="100">
        <v>87517</v>
      </c>
      <c r="G700" s="100">
        <v>0</v>
      </c>
      <c r="H700" s="100">
        <v>87517</v>
      </c>
      <c r="I700" s="100">
        <v>0</v>
      </c>
      <c r="J700" s="100">
        <v>0</v>
      </c>
      <c r="K700" s="100">
        <v>0</v>
      </c>
      <c r="L700" s="100">
        <v>0</v>
      </c>
      <c r="M700" s="100">
        <v>0</v>
      </c>
      <c r="N700" s="100">
        <v>0</v>
      </c>
      <c r="O700" s="100">
        <v>0</v>
      </c>
      <c r="P700" s="100">
        <v>0</v>
      </c>
    </row>
    <row r="701" spans="1:16" ht="20.100000000000001" customHeight="1">
      <c r="A701" s="98" t="s">
        <v>1591</v>
      </c>
      <c r="B701" s="98" t="s">
        <v>1552</v>
      </c>
      <c r="C701" s="98" t="s">
        <v>1572</v>
      </c>
      <c r="D701" s="98" t="s">
        <v>1787</v>
      </c>
      <c r="E701" s="99" t="s">
        <v>928</v>
      </c>
      <c r="F701" s="100">
        <v>13549</v>
      </c>
      <c r="G701" s="100">
        <v>0</v>
      </c>
      <c r="H701" s="100">
        <v>13549</v>
      </c>
      <c r="I701" s="100">
        <v>0</v>
      </c>
      <c r="J701" s="100">
        <v>0</v>
      </c>
      <c r="K701" s="100">
        <v>0</v>
      </c>
      <c r="L701" s="100">
        <v>0</v>
      </c>
      <c r="M701" s="100">
        <v>0</v>
      </c>
      <c r="N701" s="100">
        <v>0</v>
      </c>
      <c r="O701" s="100">
        <v>0</v>
      </c>
      <c r="P701" s="100">
        <v>0</v>
      </c>
    </row>
    <row r="702" spans="1:16" ht="20.100000000000001" customHeight="1">
      <c r="A702" s="98" t="s">
        <v>1591</v>
      </c>
      <c r="B702" s="98" t="s">
        <v>1557</v>
      </c>
      <c r="C702" s="98" t="s">
        <v>1555</v>
      </c>
      <c r="D702" s="98" t="s">
        <v>1787</v>
      </c>
      <c r="E702" s="99" t="s">
        <v>937</v>
      </c>
      <c r="F702" s="100">
        <v>73968</v>
      </c>
      <c r="G702" s="100">
        <v>0</v>
      </c>
      <c r="H702" s="100">
        <v>73968</v>
      </c>
      <c r="I702" s="100">
        <v>0</v>
      </c>
      <c r="J702" s="100">
        <v>0</v>
      </c>
      <c r="K702" s="100">
        <v>0</v>
      </c>
      <c r="L702" s="100">
        <v>0</v>
      </c>
      <c r="M702" s="100">
        <v>0</v>
      </c>
      <c r="N702" s="100">
        <v>0</v>
      </c>
      <c r="O702" s="100">
        <v>0</v>
      </c>
      <c r="P702" s="100">
        <v>0</v>
      </c>
    </row>
    <row r="703" spans="1:16" ht="20.100000000000001" customHeight="1">
      <c r="A703" s="98"/>
      <c r="B703" s="98"/>
      <c r="C703" s="98"/>
      <c r="D703" s="98" t="s">
        <v>1990</v>
      </c>
      <c r="E703" s="99" t="s">
        <v>1991</v>
      </c>
      <c r="F703" s="100">
        <v>56597</v>
      </c>
      <c r="G703" s="100">
        <v>0</v>
      </c>
      <c r="H703" s="100">
        <v>56597</v>
      </c>
      <c r="I703" s="100">
        <v>0</v>
      </c>
      <c r="J703" s="100">
        <v>0</v>
      </c>
      <c r="K703" s="100">
        <v>0</v>
      </c>
      <c r="L703" s="100">
        <v>0</v>
      </c>
      <c r="M703" s="100">
        <v>0</v>
      </c>
      <c r="N703" s="100">
        <v>0</v>
      </c>
      <c r="O703" s="100">
        <v>0</v>
      </c>
      <c r="P703" s="100">
        <v>0</v>
      </c>
    </row>
    <row r="704" spans="1:16" ht="20.100000000000001" customHeight="1">
      <c r="A704" s="98" t="s">
        <v>1591</v>
      </c>
      <c r="B704" s="98" t="s">
        <v>1552</v>
      </c>
      <c r="C704" s="98" t="s">
        <v>1572</v>
      </c>
      <c r="D704" s="98" t="s">
        <v>1787</v>
      </c>
      <c r="E704" s="99" t="s">
        <v>928</v>
      </c>
      <c r="F704" s="100">
        <v>8676</v>
      </c>
      <c r="G704" s="100">
        <v>0</v>
      </c>
      <c r="H704" s="100">
        <v>8676</v>
      </c>
      <c r="I704" s="100">
        <v>0</v>
      </c>
      <c r="J704" s="100">
        <v>0</v>
      </c>
      <c r="K704" s="100">
        <v>0</v>
      </c>
      <c r="L704" s="100">
        <v>0</v>
      </c>
      <c r="M704" s="100">
        <v>0</v>
      </c>
      <c r="N704" s="100">
        <v>0</v>
      </c>
      <c r="O704" s="100">
        <v>0</v>
      </c>
      <c r="P704" s="100">
        <v>0</v>
      </c>
    </row>
    <row r="705" spans="1:16" ht="20.100000000000001" customHeight="1">
      <c r="A705" s="98" t="s">
        <v>1591</v>
      </c>
      <c r="B705" s="98" t="s">
        <v>1557</v>
      </c>
      <c r="C705" s="98" t="s">
        <v>1555</v>
      </c>
      <c r="D705" s="98" t="s">
        <v>1787</v>
      </c>
      <c r="E705" s="99" t="s">
        <v>937</v>
      </c>
      <c r="F705" s="100">
        <v>47921</v>
      </c>
      <c r="G705" s="100">
        <v>0</v>
      </c>
      <c r="H705" s="100">
        <v>47921</v>
      </c>
      <c r="I705" s="100">
        <v>0</v>
      </c>
      <c r="J705" s="100">
        <v>0</v>
      </c>
      <c r="K705" s="100">
        <v>0</v>
      </c>
      <c r="L705" s="100">
        <v>0</v>
      </c>
      <c r="M705" s="100">
        <v>0</v>
      </c>
      <c r="N705" s="100">
        <v>0</v>
      </c>
      <c r="O705" s="100">
        <v>0</v>
      </c>
      <c r="P705" s="100">
        <v>0</v>
      </c>
    </row>
    <row r="706" spans="1:16" ht="20.100000000000001" customHeight="1">
      <c r="A706" s="98"/>
      <c r="B706" s="98"/>
      <c r="C706" s="98"/>
      <c r="D706" s="98" t="s">
        <v>1992</v>
      </c>
      <c r="E706" s="99" t="s">
        <v>1993</v>
      </c>
      <c r="F706" s="100">
        <v>65732</v>
      </c>
      <c r="G706" s="100">
        <v>0</v>
      </c>
      <c r="H706" s="100">
        <v>65732</v>
      </c>
      <c r="I706" s="100">
        <v>0</v>
      </c>
      <c r="J706" s="100">
        <v>0</v>
      </c>
      <c r="K706" s="100">
        <v>0</v>
      </c>
      <c r="L706" s="100">
        <v>0</v>
      </c>
      <c r="M706" s="100">
        <v>0</v>
      </c>
      <c r="N706" s="100">
        <v>0</v>
      </c>
      <c r="O706" s="100">
        <v>0</v>
      </c>
      <c r="P706" s="100">
        <v>0</v>
      </c>
    </row>
    <row r="707" spans="1:16" ht="20.100000000000001" customHeight="1">
      <c r="A707" s="98" t="s">
        <v>1591</v>
      </c>
      <c r="B707" s="98" t="s">
        <v>1552</v>
      </c>
      <c r="C707" s="98" t="s">
        <v>1572</v>
      </c>
      <c r="D707" s="98" t="s">
        <v>1787</v>
      </c>
      <c r="E707" s="99" t="s">
        <v>928</v>
      </c>
      <c r="F707" s="100">
        <v>9497</v>
      </c>
      <c r="G707" s="100">
        <v>0</v>
      </c>
      <c r="H707" s="100">
        <v>9497</v>
      </c>
      <c r="I707" s="100">
        <v>0</v>
      </c>
      <c r="J707" s="100">
        <v>0</v>
      </c>
      <c r="K707" s="100">
        <v>0</v>
      </c>
      <c r="L707" s="100">
        <v>0</v>
      </c>
      <c r="M707" s="100">
        <v>0</v>
      </c>
      <c r="N707" s="100">
        <v>0</v>
      </c>
      <c r="O707" s="100">
        <v>0</v>
      </c>
      <c r="P707" s="100">
        <v>0</v>
      </c>
    </row>
    <row r="708" spans="1:16" ht="20.100000000000001" customHeight="1">
      <c r="A708" s="98" t="s">
        <v>1591</v>
      </c>
      <c r="B708" s="98" t="s">
        <v>1557</v>
      </c>
      <c r="C708" s="98" t="s">
        <v>1555</v>
      </c>
      <c r="D708" s="98" t="s">
        <v>1787</v>
      </c>
      <c r="E708" s="99" t="s">
        <v>937</v>
      </c>
      <c r="F708" s="100">
        <v>56235</v>
      </c>
      <c r="G708" s="100">
        <v>0</v>
      </c>
      <c r="H708" s="100">
        <v>56235</v>
      </c>
      <c r="I708" s="100">
        <v>0</v>
      </c>
      <c r="J708" s="100">
        <v>0</v>
      </c>
      <c r="K708" s="100">
        <v>0</v>
      </c>
      <c r="L708" s="100">
        <v>0</v>
      </c>
      <c r="M708" s="100">
        <v>0</v>
      </c>
      <c r="N708" s="100">
        <v>0</v>
      </c>
      <c r="O708" s="100">
        <v>0</v>
      </c>
      <c r="P708" s="100">
        <v>0</v>
      </c>
    </row>
    <row r="709" spans="1:16" ht="20.100000000000001" customHeight="1">
      <c r="A709" s="98"/>
      <c r="B709" s="98"/>
      <c r="C709" s="98"/>
      <c r="D709" s="98" t="s">
        <v>1994</v>
      </c>
      <c r="E709" s="99" t="s">
        <v>1995</v>
      </c>
      <c r="F709" s="100">
        <v>120000</v>
      </c>
      <c r="G709" s="100">
        <v>0</v>
      </c>
      <c r="H709" s="100">
        <v>120000</v>
      </c>
      <c r="I709" s="100">
        <v>0</v>
      </c>
      <c r="J709" s="100">
        <v>0</v>
      </c>
      <c r="K709" s="100">
        <v>0</v>
      </c>
      <c r="L709" s="100">
        <v>0</v>
      </c>
      <c r="M709" s="100">
        <v>0</v>
      </c>
      <c r="N709" s="100">
        <v>0</v>
      </c>
      <c r="O709" s="100">
        <v>0</v>
      </c>
      <c r="P709" s="100">
        <v>0</v>
      </c>
    </row>
    <row r="710" spans="1:16" ht="20.100000000000001" customHeight="1">
      <c r="A710" s="98" t="s">
        <v>1591</v>
      </c>
      <c r="B710" s="98" t="s">
        <v>1557</v>
      </c>
      <c r="C710" s="98" t="s">
        <v>1558</v>
      </c>
      <c r="D710" s="98" t="s">
        <v>1623</v>
      </c>
      <c r="E710" s="99" t="s">
        <v>934</v>
      </c>
      <c r="F710" s="100">
        <v>120000</v>
      </c>
      <c r="G710" s="100">
        <v>0</v>
      </c>
      <c r="H710" s="100">
        <v>120000</v>
      </c>
      <c r="I710" s="100">
        <v>0</v>
      </c>
      <c r="J710" s="100">
        <v>0</v>
      </c>
      <c r="K710" s="100">
        <v>0</v>
      </c>
      <c r="L710" s="100">
        <v>0</v>
      </c>
      <c r="M710" s="100">
        <v>0</v>
      </c>
      <c r="N710" s="100">
        <v>0</v>
      </c>
      <c r="O710" s="100">
        <v>0</v>
      </c>
      <c r="P710" s="100">
        <v>0</v>
      </c>
    </row>
    <row r="711" spans="1:16" ht="20.100000000000001" customHeight="1">
      <c r="A711" s="98"/>
      <c r="B711" s="98"/>
      <c r="C711" s="98"/>
      <c r="D711" s="98" t="s">
        <v>1998</v>
      </c>
      <c r="E711" s="99" t="s">
        <v>1999</v>
      </c>
      <c r="F711" s="100">
        <v>5500000</v>
      </c>
      <c r="G711" s="100">
        <v>170000</v>
      </c>
      <c r="H711" s="100">
        <v>447000</v>
      </c>
      <c r="I711" s="100">
        <v>4883000</v>
      </c>
      <c r="J711" s="100">
        <v>0</v>
      </c>
      <c r="K711" s="100">
        <v>0</v>
      </c>
      <c r="L711" s="100">
        <v>0</v>
      </c>
      <c r="M711" s="100">
        <v>0</v>
      </c>
      <c r="N711" s="100">
        <v>0</v>
      </c>
      <c r="O711" s="100">
        <v>0</v>
      </c>
      <c r="P711" s="100">
        <v>0</v>
      </c>
    </row>
    <row r="712" spans="1:16" ht="20.100000000000001" customHeight="1">
      <c r="A712" s="98"/>
      <c r="B712" s="98"/>
      <c r="C712" s="98"/>
      <c r="D712" s="98" t="s">
        <v>2000</v>
      </c>
      <c r="E712" s="99" t="s">
        <v>2001</v>
      </c>
      <c r="F712" s="100">
        <v>5500000</v>
      </c>
      <c r="G712" s="100">
        <v>170000</v>
      </c>
      <c r="H712" s="100">
        <v>447000</v>
      </c>
      <c r="I712" s="100">
        <v>4883000</v>
      </c>
      <c r="J712" s="100">
        <v>0</v>
      </c>
      <c r="K712" s="100">
        <v>0</v>
      </c>
      <c r="L712" s="100">
        <v>0</v>
      </c>
      <c r="M712" s="100">
        <v>0</v>
      </c>
      <c r="N712" s="100">
        <v>0</v>
      </c>
      <c r="O712" s="100">
        <v>0</v>
      </c>
      <c r="P712" s="100">
        <v>0</v>
      </c>
    </row>
    <row r="713" spans="1:16" ht="20.100000000000001" customHeight="1">
      <c r="A713" s="98" t="s">
        <v>1589</v>
      </c>
      <c r="B713" s="98" t="s">
        <v>1555</v>
      </c>
      <c r="C713" s="98" t="s">
        <v>1558</v>
      </c>
      <c r="D713" s="98" t="s">
        <v>1623</v>
      </c>
      <c r="E713" s="99" t="s">
        <v>853</v>
      </c>
      <c r="F713" s="100">
        <v>3021500</v>
      </c>
      <c r="G713" s="100">
        <v>0</v>
      </c>
      <c r="H713" s="100">
        <v>0</v>
      </c>
      <c r="I713" s="100">
        <v>3021500</v>
      </c>
      <c r="J713" s="100">
        <v>0</v>
      </c>
      <c r="K713" s="100">
        <v>0</v>
      </c>
      <c r="L713" s="100">
        <v>0</v>
      </c>
      <c r="M713" s="100">
        <v>0</v>
      </c>
      <c r="N713" s="100">
        <v>0</v>
      </c>
      <c r="O713" s="100">
        <v>0</v>
      </c>
      <c r="P713" s="100">
        <v>0</v>
      </c>
    </row>
    <row r="714" spans="1:16" ht="20.100000000000001" customHeight="1">
      <c r="A714" s="98" t="s">
        <v>1589</v>
      </c>
      <c r="B714" s="98" t="s">
        <v>1555</v>
      </c>
      <c r="C714" s="98" t="s">
        <v>1572</v>
      </c>
      <c r="D714" s="98" t="s">
        <v>1623</v>
      </c>
      <c r="E714" s="99" t="s">
        <v>855</v>
      </c>
      <c r="F714" s="100">
        <v>797500</v>
      </c>
      <c r="G714" s="100">
        <v>0</v>
      </c>
      <c r="H714" s="100">
        <v>0</v>
      </c>
      <c r="I714" s="100">
        <v>797500</v>
      </c>
      <c r="J714" s="100">
        <v>0</v>
      </c>
      <c r="K714" s="100">
        <v>0</v>
      </c>
      <c r="L714" s="100">
        <v>0</v>
      </c>
      <c r="M714" s="100">
        <v>0</v>
      </c>
      <c r="N714" s="100">
        <v>0</v>
      </c>
      <c r="O714" s="100">
        <v>0</v>
      </c>
      <c r="P714" s="100">
        <v>0</v>
      </c>
    </row>
    <row r="715" spans="1:16" ht="20.100000000000001" customHeight="1">
      <c r="A715" s="98" t="s">
        <v>1589</v>
      </c>
      <c r="B715" s="98" t="s">
        <v>1585</v>
      </c>
      <c r="C715" s="98" t="s">
        <v>1558</v>
      </c>
      <c r="D715" s="98" t="s">
        <v>1623</v>
      </c>
      <c r="E715" s="99" t="s">
        <v>316</v>
      </c>
      <c r="F715" s="100">
        <v>32000</v>
      </c>
      <c r="G715" s="100">
        <v>0</v>
      </c>
      <c r="H715" s="100">
        <v>0</v>
      </c>
      <c r="I715" s="100">
        <v>32000</v>
      </c>
      <c r="J715" s="100">
        <v>0</v>
      </c>
      <c r="K715" s="100">
        <v>0</v>
      </c>
      <c r="L715" s="100">
        <v>0</v>
      </c>
      <c r="M715" s="100">
        <v>0</v>
      </c>
      <c r="N715" s="100">
        <v>0</v>
      </c>
      <c r="O715" s="100">
        <v>0</v>
      </c>
      <c r="P715" s="100">
        <v>0</v>
      </c>
    </row>
    <row r="716" spans="1:16" ht="20.100000000000001" customHeight="1">
      <c r="A716" s="98" t="s">
        <v>1589</v>
      </c>
      <c r="B716" s="98" t="s">
        <v>1562</v>
      </c>
      <c r="C716" s="98" t="s">
        <v>1550</v>
      </c>
      <c r="D716" s="98" t="s">
        <v>1623</v>
      </c>
      <c r="E716" s="99" t="s">
        <v>251</v>
      </c>
      <c r="F716" s="100">
        <v>65000</v>
      </c>
      <c r="G716" s="100">
        <v>0</v>
      </c>
      <c r="H716" s="100">
        <v>65000</v>
      </c>
      <c r="I716" s="100">
        <v>0</v>
      </c>
      <c r="J716" s="100">
        <v>0</v>
      </c>
      <c r="K716" s="100">
        <v>0</v>
      </c>
      <c r="L716" s="100">
        <v>0</v>
      </c>
      <c r="M716" s="100">
        <v>0</v>
      </c>
      <c r="N716" s="100">
        <v>0</v>
      </c>
      <c r="O716" s="100">
        <v>0</v>
      </c>
      <c r="P716" s="100">
        <v>0</v>
      </c>
    </row>
    <row r="717" spans="1:16" ht="20.100000000000001" customHeight="1">
      <c r="A717" s="98" t="s">
        <v>1589</v>
      </c>
      <c r="B717" s="98" t="s">
        <v>1562</v>
      </c>
      <c r="C717" s="98" t="s">
        <v>1551</v>
      </c>
      <c r="D717" s="98" t="s">
        <v>1623</v>
      </c>
      <c r="E717" s="99" t="s">
        <v>252</v>
      </c>
      <c r="F717" s="100">
        <v>1424000</v>
      </c>
      <c r="G717" s="100">
        <v>170000</v>
      </c>
      <c r="H717" s="100">
        <v>322000</v>
      </c>
      <c r="I717" s="100">
        <v>932000</v>
      </c>
      <c r="J717" s="100">
        <v>0</v>
      </c>
      <c r="K717" s="100">
        <v>0</v>
      </c>
      <c r="L717" s="100">
        <v>0</v>
      </c>
      <c r="M717" s="100">
        <v>0</v>
      </c>
      <c r="N717" s="100">
        <v>0</v>
      </c>
      <c r="O717" s="100">
        <v>0</v>
      </c>
      <c r="P717" s="100">
        <v>0</v>
      </c>
    </row>
    <row r="718" spans="1:16" ht="20.100000000000001" customHeight="1">
      <c r="A718" s="98" t="s">
        <v>1589</v>
      </c>
      <c r="B718" s="98" t="s">
        <v>1562</v>
      </c>
      <c r="C718" s="98" t="s">
        <v>1572</v>
      </c>
      <c r="D718" s="98" t="s">
        <v>1623</v>
      </c>
      <c r="E718" s="99" t="s">
        <v>2561</v>
      </c>
      <c r="F718" s="100">
        <v>160000</v>
      </c>
      <c r="G718" s="100">
        <v>0</v>
      </c>
      <c r="H718" s="100">
        <v>60000</v>
      </c>
      <c r="I718" s="100">
        <v>100000</v>
      </c>
      <c r="J718" s="100">
        <v>0</v>
      </c>
      <c r="K718" s="100">
        <v>0</v>
      </c>
      <c r="L718" s="100">
        <v>0</v>
      </c>
      <c r="M718" s="100">
        <v>0</v>
      </c>
      <c r="N718" s="100">
        <v>0</v>
      </c>
      <c r="O718" s="100">
        <v>0</v>
      </c>
      <c r="P718" s="100">
        <v>0</v>
      </c>
    </row>
    <row r="719" spans="1:16" ht="20.100000000000001" customHeight="1">
      <c r="A719" s="98"/>
      <c r="B719" s="98"/>
      <c r="C719" s="98"/>
      <c r="D719" s="98" t="s">
        <v>2002</v>
      </c>
      <c r="E719" s="99" t="s">
        <v>2003</v>
      </c>
      <c r="F719" s="100">
        <v>1000000</v>
      </c>
      <c r="G719" s="100">
        <v>0</v>
      </c>
      <c r="H719" s="100">
        <v>534000</v>
      </c>
      <c r="I719" s="100">
        <v>0</v>
      </c>
      <c r="J719" s="100">
        <v>0</v>
      </c>
      <c r="K719" s="100">
        <v>0</v>
      </c>
      <c r="L719" s="100">
        <v>466000</v>
      </c>
      <c r="M719" s="100">
        <v>0</v>
      </c>
      <c r="N719" s="100">
        <v>0</v>
      </c>
      <c r="O719" s="100">
        <v>0</v>
      </c>
      <c r="P719" s="100">
        <v>0</v>
      </c>
    </row>
    <row r="720" spans="1:16" ht="20.100000000000001" customHeight="1">
      <c r="A720" s="98"/>
      <c r="B720" s="98"/>
      <c r="C720" s="98"/>
      <c r="D720" s="98" t="s">
        <v>2004</v>
      </c>
      <c r="E720" s="99" t="s">
        <v>2005</v>
      </c>
      <c r="F720" s="100">
        <v>1000000</v>
      </c>
      <c r="G720" s="100">
        <v>0</v>
      </c>
      <c r="H720" s="100">
        <v>534000</v>
      </c>
      <c r="I720" s="100">
        <v>0</v>
      </c>
      <c r="J720" s="100">
        <v>0</v>
      </c>
      <c r="K720" s="100">
        <v>0</v>
      </c>
      <c r="L720" s="100">
        <v>466000</v>
      </c>
      <c r="M720" s="100">
        <v>0</v>
      </c>
      <c r="N720" s="100">
        <v>0</v>
      </c>
      <c r="O720" s="100">
        <v>0</v>
      </c>
      <c r="P720" s="100">
        <v>0</v>
      </c>
    </row>
    <row r="721" spans="1:16" ht="20.100000000000001" customHeight="1">
      <c r="A721" s="98" t="s">
        <v>1591</v>
      </c>
      <c r="B721" s="98" t="s">
        <v>1596</v>
      </c>
      <c r="C721" s="98" t="s">
        <v>1551</v>
      </c>
      <c r="D721" s="98" t="s">
        <v>1623</v>
      </c>
      <c r="E721" s="99" t="s">
        <v>252</v>
      </c>
      <c r="F721" s="100">
        <v>887800</v>
      </c>
      <c r="G721" s="100">
        <v>0</v>
      </c>
      <c r="H721" s="100">
        <v>421800</v>
      </c>
      <c r="I721" s="100">
        <v>0</v>
      </c>
      <c r="J721" s="100">
        <v>0</v>
      </c>
      <c r="K721" s="100">
        <v>0</v>
      </c>
      <c r="L721" s="100">
        <v>466000</v>
      </c>
      <c r="M721" s="100">
        <v>0</v>
      </c>
      <c r="N721" s="100">
        <v>0</v>
      </c>
      <c r="O721" s="100">
        <v>0</v>
      </c>
      <c r="P721" s="100">
        <v>0</v>
      </c>
    </row>
    <row r="722" spans="1:16" ht="20.100000000000001" customHeight="1">
      <c r="A722" s="98" t="s">
        <v>1591</v>
      </c>
      <c r="B722" s="98" t="s">
        <v>1596</v>
      </c>
      <c r="C722" s="98" t="s">
        <v>1558</v>
      </c>
      <c r="D722" s="98" t="s">
        <v>1623</v>
      </c>
      <c r="E722" s="99" t="s">
        <v>2566</v>
      </c>
      <c r="F722" s="100">
        <v>112200</v>
      </c>
      <c r="G722" s="100">
        <v>0</v>
      </c>
      <c r="H722" s="100">
        <v>112200</v>
      </c>
      <c r="I722" s="100">
        <v>0</v>
      </c>
      <c r="J722" s="100">
        <v>0</v>
      </c>
      <c r="K722" s="100">
        <v>0</v>
      </c>
      <c r="L722" s="100">
        <v>0</v>
      </c>
      <c r="M722" s="100">
        <v>0</v>
      </c>
      <c r="N722" s="100">
        <v>0</v>
      </c>
      <c r="O722" s="100">
        <v>0</v>
      </c>
      <c r="P722" s="100">
        <v>0</v>
      </c>
    </row>
    <row r="723" spans="1:16" ht="20.100000000000001" customHeight="1">
      <c r="A723" s="98"/>
      <c r="B723" s="98"/>
      <c r="C723" s="98"/>
      <c r="D723" s="98" t="s">
        <v>2006</v>
      </c>
      <c r="E723" s="99" t="s">
        <v>2007</v>
      </c>
      <c r="F723" s="100">
        <v>2911400</v>
      </c>
      <c r="G723" s="100">
        <v>0</v>
      </c>
      <c r="H723" s="100">
        <v>2626300</v>
      </c>
      <c r="I723" s="100">
        <v>285100</v>
      </c>
      <c r="J723" s="100">
        <v>0</v>
      </c>
      <c r="K723" s="100">
        <v>0</v>
      </c>
      <c r="L723" s="100">
        <v>0</v>
      </c>
      <c r="M723" s="100">
        <v>0</v>
      </c>
      <c r="N723" s="100">
        <v>0</v>
      </c>
      <c r="O723" s="100">
        <v>0</v>
      </c>
      <c r="P723" s="100">
        <v>0</v>
      </c>
    </row>
    <row r="724" spans="1:16" ht="20.100000000000001" customHeight="1">
      <c r="A724" s="98"/>
      <c r="B724" s="98"/>
      <c r="C724" s="98"/>
      <c r="D724" s="98" t="s">
        <v>2008</v>
      </c>
      <c r="E724" s="99" t="s">
        <v>2009</v>
      </c>
      <c r="F724" s="100">
        <v>70000</v>
      </c>
      <c r="G724" s="100">
        <v>0</v>
      </c>
      <c r="H724" s="100">
        <v>70000</v>
      </c>
      <c r="I724" s="100">
        <v>0</v>
      </c>
      <c r="J724" s="100">
        <v>0</v>
      </c>
      <c r="K724" s="100">
        <v>0</v>
      </c>
      <c r="L724" s="100">
        <v>0</v>
      </c>
      <c r="M724" s="100">
        <v>0</v>
      </c>
      <c r="N724" s="100">
        <v>0</v>
      </c>
      <c r="O724" s="100">
        <v>0</v>
      </c>
      <c r="P724" s="100">
        <v>0</v>
      </c>
    </row>
    <row r="725" spans="1:16" ht="20.100000000000001" customHeight="1">
      <c r="A725" s="98" t="s">
        <v>1604</v>
      </c>
      <c r="B725" s="98" t="s">
        <v>1550</v>
      </c>
      <c r="C725" s="98" t="s">
        <v>1572</v>
      </c>
      <c r="D725" s="98" t="s">
        <v>1787</v>
      </c>
      <c r="E725" s="99" t="s">
        <v>1097</v>
      </c>
      <c r="F725" s="100">
        <v>70000</v>
      </c>
      <c r="G725" s="100">
        <v>0</v>
      </c>
      <c r="H725" s="100">
        <v>70000</v>
      </c>
      <c r="I725" s="100">
        <v>0</v>
      </c>
      <c r="J725" s="100">
        <v>0</v>
      </c>
      <c r="K725" s="100">
        <v>0</v>
      </c>
      <c r="L725" s="100">
        <v>0</v>
      </c>
      <c r="M725" s="100">
        <v>0</v>
      </c>
      <c r="N725" s="100">
        <v>0</v>
      </c>
      <c r="O725" s="100">
        <v>0</v>
      </c>
      <c r="P725" s="100">
        <v>0</v>
      </c>
    </row>
    <row r="726" spans="1:16" ht="20.100000000000001" customHeight="1">
      <c r="A726" s="98"/>
      <c r="B726" s="98"/>
      <c r="C726" s="98"/>
      <c r="D726" s="98" t="s">
        <v>2010</v>
      </c>
      <c r="E726" s="99" t="s">
        <v>2011</v>
      </c>
      <c r="F726" s="100">
        <v>2761400</v>
      </c>
      <c r="G726" s="100">
        <v>0</v>
      </c>
      <c r="H726" s="100">
        <v>2476300</v>
      </c>
      <c r="I726" s="100">
        <v>285100</v>
      </c>
      <c r="J726" s="100">
        <v>0</v>
      </c>
      <c r="K726" s="100">
        <v>0</v>
      </c>
      <c r="L726" s="100">
        <v>0</v>
      </c>
      <c r="M726" s="100">
        <v>0</v>
      </c>
      <c r="N726" s="100">
        <v>0</v>
      </c>
      <c r="O726" s="100">
        <v>0</v>
      </c>
      <c r="P726" s="100">
        <v>0</v>
      </c>
    </row>
    <row r="727" spans="1:16" ht="20.100000000000001" customHeight="1">
      <c r="A727" s="98" t="s">
        <v>1581</v>
      </c>
      <c r="B727" s="98" t="s">
        <v>1557</v>
      </c>
      <c r="C727" s="98" t="s">
        <v>1557</v>
      </c>
      <c r="D727" s="98" t="s">
        <v>1787</v>
      </c>
      <c r="E727" s="99" t="s">
        <v>715</v>
      </c>
      <c r="F727" s="100">
        <v>30000</v>
      </c>
      <c r="G727" s="100">
        <v>0</v>
      </c>
      <c r="H727" s="100">
        <v>0</v>
      </c>
      <c r="I727" s="100">
        <v>30000</v>
      </c>
      <c r="J727" s="100">
        <v>0</v>
      </c>
      <c r="K727" s="100">
        <v>0</v>
      </c>
      <c r="L727" s="100">
        <v>0</v>
      </c>
      <c r="M727" s="100">
        <v>0</v>
      </c>
      <c r="N727" s="100">
        <v>0</v>
      </c>
      <c r="O727" s="100">
        <v>0</v>
      </c>
      <c r="P727" s="100">
        <v>0</v>
      </c>
    </row>
    <row r="728" spans="1:16" ht="20.100000000000001" customHeight="1">
      <c r="A728" s="98" t="s">
        <v>1604</v>
      </c>
      <c r="B728" s="98" t="s">
        <v>1550</v>
      </c>
      <c r="C728" s="98" t="s">
        <v>1557</v>
      </c>
      <c r="D728" s="98" t="s">
        <v>1787</v>
      </c>
      <c r="E728" s="99" t="s">
        <v>260</v>
      </c>
      <c r="F728" s="100">
        <v>588300</v>
      </c>
      <c r="G728" s="100">
        <v>0</v>
      </c>
      <c r="H728" s="100">
        <v>348300</v>
      </c>
      <c r="I728" s="100">
        <v>240000</v>
      </c>
      <c r="J728" s="100">
        <v>0</v>
      </c>
      <c r="K728" s="100">
        <v>0</v>
      </c>
      <c r="L728" s="100">
        <v>0</v>
      </c>
      <c r="M728" s="100">
        <v>0</v>
      </c>
      <c r="N728" s="100">
        <v>0</v>
      </c>
      <c r="O728" s="100">
        <v>0</v>
      </c>
      <c r="P728" s="100">
        <v>0</v>
      </c>
    </row>
    <row r="729" spans="1:16" ht="20.100000000000001" customHeight="1">
      <c r="A729" s="98" t="s">
        <v>1604</v>
      </c>
      <c r="B729" s="98" t="s">
        <v>1550</v>
      </c>
      <c r="C729" s="98" t="s">
        <v>1554</v>
      </c>
      <c r="D729" s="98" t="s">
        <v>1787</v>
      </c>
      <c r="E729" s="99" t="s">
        <v>1078</v>
      </c>
      <c r="F729" s="100">
        <v>196000</v>
      </c>
      <c r="G729" s="100">
        <v>0</v>
      </c>
      <c r="H729" s="100">
        <v>196000</v>
      </c>
      <c r="I729" s="100">
        <v>0</v>
      </c>
      <c r="J729" s="100">
        <v>0</v>
      </c>
      <c r="K729" s="100">
        <v>0</v>
      </c>
      <c r="L729" s="100">
        <v>0</v>
      </c>
      <c r="M729" s="100">
        <v>0</v>
      </c>
      <c r="N729" s="100">
        <v>0</v>
      </c>
      <c r="O729" s="100">
        <v>0</v>
      </c>
      <c r="P729" s="100">
        <v>0</v>
      </c>
    </row>
    <row r="730" spans="1:16" ht="20.100000000000001" customHeight="1">
      <c r="A730" s="98" t="s">
        <v>1604</v>
      </c>
      <c r="B730" s="98" t="s">
        <v>1550</v>
      </c>
      <c r="C730" s="98" t="s">
        <v>1555</v>
      </c>
      <c r="D730" s="98" t="s">
        <v>1787</v>
      </c>
      <c r="E730" s="99" t="s">
        <v>1079</v>
      </c>
      <c r="F730" s="100">
        <v>25000</v>
      </c>
      <c r="G730" s="100">
        <v>0</v>
      </c>
      <c r="H730" s="100">
        <v>25000</v>
      </c>
      <c r="I730" s="100">
        <v>0</v>
      </c>
      <c r="J730" s="100">
        <v>0</v>
      </c>
      <c r="K730" s="100">
        <v>0</v>
      </c>
      <c r="L730" s="100">
        <v>0</v>
      </c>
      <c r="M730" s="100">
        <v>0</v>
      </c>
      <c r="N730" s="100">
        <v>0</v>
      </c>
      <c r="O730" s="100">
        <v>0</v>
      </c>
      <c r="P730" s="100">
        <v>0</v>
      </c>
    </row>
    <row r="731" spans="1:16" ht="20.100000000000001" customHeight="1">
      <c r="A731" s="98" t="s">
        <v>1604</v>
      </c>
      <c r="B731" s="98" t="s">
        <v>1550</v>
      </c>
      <c r="C731" s="98" t="s">
        <v>1585</v>
      </c>
      <c r="D731" s="98" t="s">
        <v>1787</v>
      </c>
      <c r="E731" s="99" t="s">
        <v>1080</v>
      </c>
      <c r="F731" s="100">
        <v>50000</v>
      </c>
      <c r="G731" s="100">
        <v>0</v>
      </c>
      <c r="H731" s="100">
        <v>50000</v>
      </c>
      <c r="I731" s="100">
        <v>0</v>
      </c>
      <c r="J731" s="100">
        <v>0</v>
      </c>
      <c r="K731" s="100">
        <v>0</v>
      </c>
      <c r="L731" s="100">
        <v>0</v>
      </c>
      <c r="M731" s="100">
        <v>0</v>
      </c>
      <c r="N731" s="100">
        <v>0</v>
      </c>
      <c r="O731" s="100">
        <v>0</v>
      </c>
      <c r="P731" s="100">
        <v>0</v>
      </c>
    </row>
    <row r="732" spans="1:16" ht="20.100000000000001" customHeight="1">
      <c r="A732" s="98" t="s">
        <v>1604</v>
      </c>
      <c r="B732" s="98" t="s">
        <v>1550</v>
      </c>
      <c r="C732" s="98" t="s">
        <v>1586</v>
      </c>
      <c r="D732" s="98" t="s">
        <v>1787</v>
      </c>
      <c r="E732" s="99" t="s">
        <v>1081</v>
      </c>
      <c r="F732" s="100">
        <v>380000</v>
      </c>
      <c r="G732" s="100">
        <v>0</v>
      </c>
      <c r="H732" s="100">
        <v>380000</v>
      </c>
      <c r="I732" s="100">
        <v>0</v>
      </c>
      <c r="J732" s="100">
        <v>0</v>
      </c>
      <c r="K732" s="100">
        <v>0</v>
      </c>
      <c r="L732" s="100">
        <v>0</v>
      </c>
      <c r="M732" s="100">
        <v>0</v>
      </c>
      <c r="N732" s="100">
        <v>0</v>
      </c>
      <c r="O732" s="100">
        <v>0</v>
      </c>
      <c r="P732" s="100">
        <v>0</v>
      </c>
    </row>
    <row r="733" spans="1:16" ht="20.100000000000001" customHeight="1">
      <c r="A733" s="98" t="s">
        <v>1604</v>
      </c>
      <c r="B733" s="98" t="s">
        <v>1550</v>
      </c>
      <c r="C733" s="98" t="s">
        <v>1572</v>
      </c>
      <c r="D733" s="98" t="s">
        <v>1787</v>
      </c>
      <c r="E733" s="99" t="s">
        <v>1097</v>
      </c>
      <c r="F733" s="100">
        <v>1492100</v>
      </c>
      <c r="G733" s="100">
        <v>0</v>
      </c>
      <c r="H733" s="100">
        <v>1477000</v>
      </c>
      <c r="I733" s="100">
        <v>15100</v>
      </c>
      <c r="J733" s="100">
        <v>0</v>
      </c>
      <c r="K733" s="100">
        <v>0</v>
      </c>
      <c r="L733" s="100">
        <v>0</v>
      </c>
      <c r="M733" s="100">
        <v>0</v>
      </c>
      <c r="N733" s="100">
        <v>0</v>
      </c>
      <c r="O733" s="100">
        <v>0</v>
      </c>
      <c r="P733" s="100">
        <v>0</v>
      </c>
    </row>
    <row r="734" spans="1:16" ht="20.100000000000001" customHeight="1">
      <c r="A734" s="98"/>
      <c r="B734" s="98"/>
      <c r="C734" s="98"/>
      <c r="D734" s="98" t="s">
        <v>2012</v>
      </c>
      <c r="E734" s="99" t="s">
        <v>2013</v>
      </c>
      <c r="F734" s="100">
        <v>80000</v>
      </c>
      <c r="G734" s="100">
        <v>0</v>
      </c>
      <c r="H734" s="100">
        <v>80000</v>
      </c>
      <c r="I734" s="100">
        <v>0</v>
      </c>
      <c r="J734" s="100">
        <v>0</v>
      </c>
      <c r="K734" s="100">
        <v>0</v>
      </c>
      <c r="L734" s="100">
        <v>0</v>
      </c>
      <c r="M734" s="100">
        <v>0</v>
      </c>
      <c r="N734" s="100">
        <v>0</v>
      </c>
      <c r="O734" s="100">
        <v>0</v>
      </c>
      <c r="P734" s="100">
        <v>0</v>
      </c>
    </row>
    <row r="735" spans="1:16" ht="20.100000000000001" customHeight="1">
      <c r="A735" s="98" t="s">
        <v>1604</v>
      </c>
      <c r="B735" s="98" t="s">
        <v>1550</v>
      </c>
      <c r="C735" s="98" t="s">
        <v>1550</v>
      </c>
      <c r="D735" s="98" t="s">
        <v>1623</v>
      </c>
      <c r="E735" s="99" t="s">
        <v>251</v>
      </c>
      <c r="F735" s="100">
        <v>65000</v>
      </c>
      <c r="G735" s="100">
        <v>0</v>
      </c>
      <c r="H735" s="100">
        <v>65000</v>
      </c>
      <c r="I735" s="100">
        <v>0</v>
      </c>
      <c r="J735" s="100">
        <v>0</v>
      </c>
      <c r="K735" s="100">
        <v>0</v>
      </c>
      <c r="L735" s="100">
        <v>0</v>
      </c>
      <c r="M735" s="100">
        <v>0</v>
      </c>
      <c r="N735" s="100">
        <v>0</v>
      </c>
      <c r="O735" s="100">
        <v>0</v>
      </c>
      <c r="P735" s="100">
        <v>0</v>
      </c>
    </row>
    <row r="736" spans="1:16" ht="20.100000000000001" customHeight="1">
      <c r="A736" s="98" t="s">
        <v>1604</v>
      </c>
      <c r="B736" s="98" t="s">
        <v>1550</v>
      </c>
      <c r="C736" s="98" t="s">
        <v>1586</v>
      </c>
      <c r="D736" s="98" t="s">
        <v>1623</v>
      </c>
      <c r="E736" s="99" t="s">
        <v>1081</v>
      </c>
      <c r="F736" s="100">
        <v>15000</v>
      </c>
      <c r="G736" s="100">
        <v>0</v>
      </c>
      <c r="H736" s="100">
        <v>15000</v>
      </c>
      <c r="I736" s="100">
        <v>0</v>
      </c>
      <c r="J736" s="100">
        <v>0</v>
      </c>
      <c r="K736" s="100">
        <v>0</v>
      </c>
      <c r="L736" s="100">
        <v>0</v>
      </c>
      <c r="M736" s="100">
        <v>0</v>
      </c>
      <c r="N736" s="100">
        <v>0</v>
      </c>
      <c r="O736" s="100">
        <v>0</v>
      </c>
      <c r="P736" s="100">
        <v>0</v>
      </c>
    </row>
    <row r="737" spans="1:16" ht="20.100000000000001" customHeight="1">
      <c r="A737" s="98"/>
      <c r="B737" s="98"/>
      <c r="C737" s="98"/>
      <c r="D737" s="98" t="s">
        <v>2018</v>
      </c>
      <c r="E737" s="99" t="s">
        <v>2019</v>
      </c>
      <c r="F737" s="100">
        <v>6173800</v>
      </c>
      <c r="G737" s="100">
        <v>393840</v>
      </c>
      <c r="H737" s="100">
        <v>5271960</v>
      </c>
      <c r="I737" s="100">
        <v>8000</v>
      </c>
      <c r="J737" s="100">
        <v>0</v>
      </c>
      <c r="K737" s="100">
        <v>0</v>
      </c>
      <c r="L737" s="100">
        <v>500000</v>
      </c>
      <c r="M737" s="100">
        <v>0</v>
      </c>
      <c r="N737" s="100">
        <v>0</v>
      </c>
      <c r="O737" s="100">
        <v>0</v>
      </c>
      <c r="P737" s="100">
        <v>0</v>
      </c>
    </row>
    <row r="738" spans="1:16" ht="20.100000000000001" customHeight="1">
      <c r="A738" s="98"/>
      <c r="B738" s="98"/>
      <c r="C738" s="98"/>
      <c r="D738" s="98" t="s">
        <v>2022</v>
      </c>
      <c r="E738" s="99" t="s">
        <v>2023</v>
      </c>
      <c r="F738" s="100">
        <v>200000</v>
      </c>
      <c r="G738" s="100">
        <v>0</v>
      </c>
      <c r="H738" s="100">
        <v>200000</v>
      </c>
      <c r="I738" s="100">
        <v>0</v>
      </c>
      <c r="J738" s="100">
        <v>0</v>
      </c>
      <c r="K738" s="100">
        <v>0</v>
      </c>
      <c r="L738" s="100">
        <v>0</v>
      </c>
      <c r="M738" s="100">
        <v>0</v>
      </c>
      <c r="N738" s="100">
        <v>0</v>
      </c>
      <c r="O738" s="100">
        <v>0</v>
      </c>
      <c r="P738" s="100">
        <v>0</v>
      </c>
    </row>
    <row r="739" spans="1:16" ht="20.100000000000001" customHeight="1">
      <c r="A739" s="98" t="s">
        <v>1604</v>
      </c>
      <c r="B739" s="98" t="s">
        <v>1551</v>
      </c>
      <c r="C739" s="98" t="s">
        <v>1580</v>
      </c>
      <c r="D739" s="98" t="s">
        <v>1787</v>
      </c>
      <c r="E739" s="99" t="s">
        <v>1102</v>
      </c>
      <c r="F739" s="100">
        <v>30000</v>
      </c>
      <c r="G739" s="100">
        <v>0</v>
      </c>
      <c r="H739" s="100">
        <v>30000</v>
      </c>
      <c r="I739" s="100">
        <v>0</v>
      </c>
      <c r="J739" s="100">
        <v>0</v>
      </c>
      <c r="K739" s="100">
        <v>0</v>
      </c>
      <c r="L739" s="100">
        <v>0</v>
      </c>
      <c r="M739" s="100">
        <v>0</v>
      </c>
      <c r="N739" s="100">
        <v>0</v>
      </c>
      <c r="O739" s="100">
        <v>0</v>
      </c>
      <c r="P739" s="100">
        <v>0</v>
      </c>
    </row>
    <row r="740" spans="1:16" ht="20.100000000000001" customHeight="1">
      <c r="A740" s="98" t="s">
        <v>1604</v>
      </c>
      <c r="B740" s="98" t="s">
        <v>1551</v>
      </c>
      <c r="C740" s="98" t="s">
        <v>1560</v>
      </c>
      <c r="D740" s="98" t="s">
        <v>1787</v>
      </c>
      <c r="E740" s="99" t="s">
        <v>2575</v>
      </c>
      <c r="F740" s="100">
        <v>50000</v>
      </c>
      <c r="G740" s="100">
        <v>0</v>
      </c>
      <c r="H740" s="100">
        <v>50000</v>
      </c>
      <c r="I740" s="100">
        <v>0</v>
      </c>
      <c r="J740" s="100">
        <v>0</v>
      </c>
      <c r="K740" s="100">
        <v>0</v>
      </c>
      <c r="L740" s="100">
        <v>0</v>
      </c>
      <c r="M740" s="100">
        <v>0</v>
      </c>
      <c r="N740" s="100">
        <v>0</v>
      </c>
      <c r="O740" s="100">
        <v>0</v>
      </c>
      <c r="P740" s="100">
        <v>0</v>
      </c>
    </row>
    <row r="741" spans="1:16" ht="20.100000000000001" customHeight="1">
      <c r="A741" s="98" t="s">
        <v>1604</v>
      </c>
      <c r="B741" s="98" t="s">
        <v>1551</v>
      </c>
      <c r="C741" s="98" t="s">
        <v>1572</v>
      </c>
      <c r="D741" s="98" t="s">
        <v>1787</v>
      </c>
      <c r="E741" s="99" t="s">
        <v>2576</v>
      </c>
      <c r="F741" s="100">
        <v>120000</v>
      </c>
      <c r="G741" s="100">
        <v>0</v>
      </c>
      <c r="H741" s="100">
        <v>120000</v>
      </c>
      <c r="I741" s="100">
        <v>0</v>
      </c>
      <c r="J741" s="100">
        <v>0</v>
      </c>
      <c r="K741" s="100">
        <v>0</v>
      </c>
      <c r="L741" s="100">
        <v>0</v>
      </c>
      <c r="M741" s="100">
        <v>0</v>
      </c>
      <c r="N741" s="100">
        <v>0</v>
      </c>
      <c r="O741" s="100">
        <v>0</v>
      </c>
      <c r="P741" s="100">
        <v>0</v>
      </c>
    </row>
    <row r="742" spans="1:16" ht="20.100000000000001" customHeight="1">
      <c r="A742" s="98"/>
      <c r="B742" s="98"/>
      <c r="C742" s="98"/>
      <c r="D742" s="98" t="s">
        <v>2024</v>
      </c>
      <c r="E742" s="99" t="s">
        <v>2025</v>
      </c>
      <c r="F742" s="100">
        <v>473800</v>
      </c>
      <c r="G742" s="100">
        <v>393840</v>
      </c>
      <c r="H742" s="100">
        <v>71960</v>
      </c>
      <c r="I742" s="100">
        <v>8000</v>
      </c>
      <c r="J742" s="100">
        <v>0</v>
      </c>
      <c r="K742" s="100">
        <v>0</v>
      </c>
      <c r="L742" s="100">
        <v>0</v>
      </c>
      <c r="M742" s="100">
        <v>0</v>
      </c>
      <c r="N742" s="100">
        <v>0</v>
      </c>
      <c r="O742" s="100">
        <v>0</v>
      </c>
      <c r="P742" s="100">
        <v>0</v>
      </c>
    </row>
    <row r="743" spans="1:16" ht="20.100000000000001" customHeight="1">
      <c r="A743" s="98" t="s">
        <v>1578</v>
      </c>
      <c r="B743" s="98" t="s">
        <v>1551</v>
      </c>
      <c r="C743" s="98" t="s">
        <v>1550</v>
      </c>
      <c r="D743" s="98" t="s">
        <v>1623</v>
      </c>
      <c r="E743" s="99" t="s">
        <v>251</v>
      </c>
      <c r="F743" s="100">
        <v>473800</v>
      </c>
      <c r="G743" s="100">
        <v>393840</v>
      </c>
      <c r="H743" s="100">
        <v>71960</v>
      </c>
      <c r="I743" s="100">
        <v>8000</v>
      </c>
      <c r="J743" s="100">
        <v>0</v>
      </c>
      <c r="K743" s="100">
        <v>0</v>
      </c>
      <c r="L743" s="100">
        <v>0</v>
      </c>
      <c r="M743" s="100">
        <v>0</v>
      </c>
      <c r="N743" s="100">
        <v>0</v>
      </c>
      <c r="O743" s="100">
        <v>0</v>
      </c>
      <c r="P743" s="100">
        <v>0</v>
      </c>
    </row>
    <row r="744" spans="1:16" ht="20.100000000000001" customHeight="1">
      <c r="A744" s="98"/>
      <c r="B744" s="98"/>
      <c r="C744" s="98"/>
      <c r="D744" s="98" t="s">
        <v>2026</v>
      </c>
      <c r="E744" s="99" t="s">
        <v>2027</v>
      </c>
      <c r="F744" s="100">
        <v>5000000</v>
      </c>
      <c r="G744" s="100">
        <v>0</v>
      </c>
      <c r="H744" s="100">
        <v>5000000</v>
      </c>
      <c r="I744" s="100">
        <v>0</v>
      </c>
      <c r="J744" s="100">
        <v>0</v>
      </c>
      <c r="K744" s="100">
        <v>0</v>
      </c>
      <c r="L744" s="100">
        <v>0</v>
      </c>
      <c r="M744" s="100">
        <v>0</v>
      </c>
      <c r="N744" s="100">
        <v>0</v>
      </c>
      <c r="O744" s="100">
        <v>0</v>
      </c>
      <c r="P744" s="100">
        <v>0</v>
      </c>
    </row>
    <row r="745" spans="1:16" ht="20.100000000000001" customHeight="1">
      <c r="A745" s="98" t="s">
        <v>1604</v>
      </c>
      <c r="B745" s="98" t="s">
        <v>1551</v>
      </c>
      <c r="C745" s="98" t="s">
        <v>1558</v>
      </c>
      <c r="D745" s="98" t="s">
        <v>1623</v>
      </c>
      <c r="E745" s="99" t="s">
        <v>1100</v>
      </c>
      <c r="F745" s="100">
        <v>3850000</v>
      </c>
      <c r="G745" s="100">
        <v>0</v>
      </c>
      <c r="H745" s="100">
        <v>3850000</v>
      </c>
      <c r="I745" s="100">
        <v>0</v>
      </c>
      <c r="J745" s="100">
        <v>0</v>
      </c>
      <c r="K745" s="100">
        <v>0</v>
      </c>
      <c r="L745" s="100">
        <v>0</v>
      </c>
      <c r="M745" s="100">
        <v>0</v>
      </c>
      <c r="N745" s="100">
        <v>0</v>
      </c>
      <c r="O745" s="100">
        <v>0</v>
      </c>
      <c r="P745" s="100">
        <v>0</v>
      </c>
    </row>
    <row r="746" spans="1:16" ht="20.100000000000001" customHeight="1">
      <c r="A746" s="98" t="s">
        <v>1604</v>
      </c>
      <c r="B746" s="98" t="s">
        <v>1551</v>
      </c>
      <c r="C746" s="98" t="s">
        <v>1554</v>
      </c>
      <c r="D746" s="98" t="s">
        <v>1623</v>
      </c>
      <c r="E746" s="99" t="s">
        <v>2573</v>
      </c>
      <c r="F746" s="100">
        <v>150000</v>
      </c>
      <c r="G746" s="100">
        <v>0</v>
      </c>
      <c r="H746" s="100">
        <v>150000</v>
      </c>
      <c r="I746" s="100">
        <v>0</v>
      </c>
      <c r="J746" s="100">
        <v>0</v>
      </c>
      <c r="K746" s="100">
        <v>0</v>
      </c>
      <c r="L746" s="100">
        <v>0</v>
      </c>
      <c r="M746" s="100">
        <v>0</v>
      </c>
      <c r="N746" s="100">
        <v>0</v>
      </c>
      <c r="O746" s="100">
        <v>0</v>
      </c>
      <c r="P746" s="100">
        <v>0</v>
      </c>
    </row>
    <row r="747" spans="1:16" ht="20.100000000000001" customHeight="1">
      <c r="A747" s="98" t="s">
        <v>1604</v>
      </c>
      <c r="B747" s="98" t="s">
        <v>1551</v>
      </c>
      <c r="C747" s="98" t="s">
        <v>1561</v>
      </c>
      <c r="D747" s="98" t="s">
        <v>1623</v>
      </c>
      <c r="E747" s="99" t="s">
        <v>1118</v>
      </c>
      <c r="F747" s="100">
        <v>760000</v>
      </c>
      <c r="G747" s="100">
        <v>0</v>
      </c>
      <c r="H747" s="100">
        <v>760000</v>
      </c>
      <c r="I747" s="100">
        <v>0</v>
      </c>
      <c r="J747" s="100">
        <v>0</v>
      </c>
      <c r="K747" s="100">
        <v>0</v>
      </c>
      <c r="L747" s="100">
        <v>0</v>
      </c>
      <c r="M747" s="100">
        <v>0</v>
      </c>
      <c r="N747" s="100">
        <v>0</v>
      </c>
      <c r="O747" s="100">
        <v>0</v>
      </c>
      <c r="P747" s="100">
        <v>0</v>
      </c>
    </row>
    <row r="748" spans="1:16" ht="20.100000000000001" customHeight="1">
      <c r="A748" s="98" t="s">
        <v>1604</v>
      </c>
      <c r="B748" s="98" t="s">
        <v>1551</v>
      </c>
      <c r="C748" s="98" t="s">
        <v>1572</v>
      </c>
      <c r="D748" s="98" t="s">
        <v>1623</v>
      </c>
      <c r="E748" s="99" t="s">
        <v>2576</v>
      </c>
      <c r="F748" s="100">
        <v>240000</v>
      </c>
      <c r="G748" s="100">
        <v>0</v>
      </c>
      <c r="H748" s="100">
        <v>240000</v>
      </c>
      <c r="I748" s="100">
        <v>0</v>
      </c>
      <c r="J748" s="100">
        <v>0</v>
      </c>
      <c r="K748" s="100">
        <v>0</v>
      </c>
      <c r="L748" s="100">
        <v>0</v>
      </c>
      <c r="M748" s="100">
        <v>0</v>
      </c>
      <c r="N748" s="100">
        <v>0</v>
      </c>
      <c r="O748" s="100">
        <v>0</v>
      </c>
      <c r="P748" s="100">
        <v>0</v>
      </c>
    </row>
    <row r="749" spans="1:16" ht="20.100000000000001" customHeight="1">
      <c r="A749" s="98"/>
      <c r="B749" s="98"/>
      <c r="C749" s="98"/>
      <c r="D749" s="98" t="s">
        <v>2028</v>
      </c>
      <c r="E749" s="99" t="s">
        <v>2029</v>
      </c>
      <c r="F749" s="100">
        <v>500000</v>
      </c>
      <c r="G749" s="100">
        <v>0</v>
      </c>
      <c r="H749" s="100">
        <v>0</v>
      </c>
      <c r="I749" s="100">
        <v>0</v>
      </c>
      <c r="J749" s="100">
        <v>0</v>
      </c>
      <c r="K749" s="100">
        <v>0</v>
      </c>
      <c r="L749" s="100">
        <v>500000</v>
      </c>
      <c r="M749" s="100">
        <v>0</v>
      </c>
      <c r="N749" s="100">
        <v>0</v>
      </c>
      <c r="O749" s="100">
        <v>0</v>
      </c>
      <c r="P749" s="100">
        <v>0</v>
      </c>
    </row>
    <row r="750" spans="1:16" ht="20.100000000000001" customHeight="1">
      <c r="A750" s="98" t="s">
        <v>1604</v>
      </c>
      <c r="B750" s="98" t="s">
        <v>1551</v>
      </c>
      <c r="C750" s="98" t="s">
        <v>1557</v>
      </c>
      <c r="D750" s="98" t="s">
        <v>1623</v>
      </c>
      <c r="E750" s="99" t="s">
        <v>1607</v>
      </c>
      <c r="F750" s="100">
        <v>168600</v>
      </c>
      <c r="G750" s="100">
        <v>0</v>
      </c>
      <c r="H750" s="100">
        <v>0</v>
      </c>
      <c r="I750" s="100">
        <v>0</v>
      </c>
      <c r="J750" s="100">
        <v>0</v>
      </c>
      <c r="K750" s="100">
        <v>0</v>
      </c>
      <c r="L750" s="100">
        <v>168600</v>
      </c>
      <c r="M750" s="100">
        <v>0</v>
      </c>
      <c r="N750" s="100">
        <v>0</v>
      </c>
      <c r="O750" s="100">
        <v>0</v>
      </c>
      <c r="P750" s="100">
        <v>0</v>
      </c>
    </row>
    <row r="751" spans="1:16" ht="20.100000000000001" customHeight="1">
      <c r="A751" s="98" t="s">
        <v>1604</v>
      </c>
      <c r="B751" s="98" t="s">
        <v>1551</v>
      </c>
      <c r="C751" s="98" t="s">
        <v>1558</v>
      </c>
      <c r="D751" s="98" t="s">
        <v>1623</v>
      </c>
      <c r="E751" s="99" t="s">
        <v>1100</v>
      </c>
      <c r="F751" s="100">
        <v>331400</v>
      </c>
      <c r="G751" s="100">
        <v>0</v>
      </c>
      <c r="H751" s="100">
        <v>0</v>
      </c>
      <c r="I751" s="100">
        <v>0</v>
      </c>
      <c r="J751" s="100">
        <v>0</v>
      </c>
      <c r="K751" s="100">
        <v>0</v>
      </c>
      <c r="L751" s="100">
        <v>331400</v>
      </c>
      <c r="M751" s="100">
        <v>0</v>
      </c>
      <c r="N751" s="100">
        <v>0</v>
      </c>
      <c r="O751" s="100">
        <v>0</v>
      </c>
      <c r="P751" s="100">
        <v>0</v>
      </c>
    </row>
    <row r="752" spans="1:16" ht="20.100000000000001" customHeight="1">
      <c r="A752" s="98"/>
      <c r="B752" s="98"/>
      <c r="C752" s="98"/>
      <c r="D752" s="98" t="s">
        <v>2030</v>
      </c>
      <c r="E752" s="99" t="s">
        <v>2031</v>
      </c>
      <c r="F752" s="100">
        <v>4000000</v>
      </c>
      <c r="G752" s="100">
        <v>0</v>
      </c>
      <c r="H752" s="100">
        <v>0</v>
      </c>
      <c r="I752" s="100">
        <v>0</v>
      </c>
      <c r="J752" s="100">
        <v>0</v>
      </c>
      <c r="K752" s="100">
        <v>0</v>
      </c>
      <c r="L752" s="100">
        <v>0</v>
      </c>
      <c r="M752" s="100">
        <v>0</v>
      </c>
      <c r="N752" s="100">
        <v>0</v>
      </c>
      <c r="O752" s="100">
        <v>0</v>
      </c>
      <c r="P752" s="100">
        <v>4000000</v>
      </c>
    </row>
    <row r="753" spans="1:16" ht="20.100000000000001" customHeight="1">
      <c r="A753" s="98"/>
      <c r="B753" s="98"/>
      <c r="C753" s="98"/>
      <c r="D753" s="98" t="s">
        <v>2034</v>
      </c>
      <c r="E753" s="99" t="s">
        <v>2035</v>
      </c>
      <c r="F753" s="100">
        <v>4000000</v>
      </c>
      <c r="G753" s="100">
        <v>0</v>
      </c>
      <c r="H753" s="100">
        <v>0</v>
      </c>
      <c r="I753" s="100">
        <v>0</v>
      </c>
      <c r="J753" s="100">
        <v>0</v>
      </c>
      <c r="K753" s="100">
        <v>0</v>
      </c>
      <c r="L753" s="100">
        <v>0</v>
      </c>
      <c r="M753" s="100">
        <v>0</v>
      </c>
      <c r="N753" s="100">
        <v>0</v>
      </c>
      <c r="O753" s="100">
        <v>0</v>
      </c>
      <c r="P753" s="100">
        <v>4000000</v>
      </c>
    </row>
    <row r="754" spans="1:16" ht="20.100000000000001" customHeight="1">
      <c r="A754" s="98" t="s">
        <v>1604</v>
      </c>
      <c r="B754" s="98" t="s">
        <v>1552</v>
      </c>
      <c r="C754" s="98" t="s">
        <v>1554</v>
      </c>
      <c r="D754" s="98" t="s">
        <v>1623</v>
      </c>
      <c r="E754" s="99" t="s">
        <v>1126</v>
      </c>
      <c r="F754" s="100">
        <v>200000</v>
      </c>
      <c r="G754" s="100">
        <v>0</v>
      </c>
      <c r="H754" s="100">
        <v>0</v>
      </c>
      <c r="I754" s="100">
        <v>0</v>
      </c>
      <c r="J754" s="100">
        <v>0</v>
      </c>
      <c r="K754" s="100">
        <v>0</v>
      </c>
      <c r="L754" s="100">
        <v>0</v>
      </c>
      <c r="M754" s="100">
        <v>0</v>
      </c>
      <c r="N754" s="100">
        <v>0</v>
      </c>
      <c r="O754" s="100">
        <v>0</v>
      </c>
      <c r="P754" s="100">
        <v>200000</v>
      </c>
    </row>
    <row r="755" spans="1:16" ht="20.100000000000001" customHeight="1">
      <c r="A755" s="98" t="s">
        <v>1604</v>
      </c>
      <c r="B755" s="98" t="s">
        <v>1552</v>
      </c>
      <c r="C755" s="98" t="s">
        <v>1585</v>
      </c>
      <c r="D755" s="98" t="s">
        <v>1623</v>
      </c>
      <c r="E755" s="99" t="s">
        <v>1129</v>
      </c>
      <c r="F755" s="100">
        <v>150000</v>
      </c>
      <c r="G755" s="100">
        <v>0</v>
      </c>
      <c r="H755" s="100">
        <v>0</v>
      </c>
      <c r="I755" s="100">
        <v>0</v>
      </c>
      <c r="J755" s="100">
        <v>0</v>
      </c>
      <c r="K755" s="100">
        <v>0</v>
      </c>
      <c r="L755" s="100">
        <v>0</v>
      </c>
      <c r="M755" s="100">
        <v>0</v>
      </c>
      <c r="N755" s="100">
        <v>0</v>
      </c>
      <c r="O755" s="100">
        <v>0</v>
      </c>
      <c r="P755" s="100">
        <v>150000</v>
      </c>
    </row>
    <row r="756" spans="1:16" ht="20.100000000000001" customHeight="1">
      <c r="A756" s="98" t="s">
        <v>1604</v>
      </c>
      <c r="B756" s="98" t="s">
        <v>1552</v>
      </c>
      <c r="C756" s="98" t="s">
        <v>1559</v>
      </c>
      <c r="D756" s="98" t="s">
        <v>1623</v>
      </c>
      <c r="E756" s="99" t="s">
        <v>1131</v>
      </c>
      <c r="F756" s="100">
        <v>420000</v>
      </c>
      <c r="G756" s="100">
        <v>0</v>
      </c>
      <c r="H756" s="100">
        <v>0</v>
      </c>
      <c r="I756" s="100">
        <v>0</v>
      </c>
      <c r="J756" s="100">
        <v>0</v>
      </c>
      <c r="K756" s="100">
        <v>0</v>
      </c>
      <c r="L756" s="100">
        <v>0</v>
      </c>
      <c r="M756" s="100">
        <v>0</v>
      </c>
      <c r="N756" s="100">
        <v>0</v>
      </c>
      <c r="O756" s="100">
        <v>0</v>
      </c>
      <c r="P756" s="100">
        <v>420000</v>
      </c>
    </row>
    <row r="757" spans="1:16" ht="20.100000000000001" customHeight="1">
      <c r="A757" s="98" t="s">
        <v>1604</v>
      </c>
      <c r="B757" s="98" t="s">
        <v>1552</v>
      </c>
      <c r="C757" s="98" t="s">
        <v>1610</v>
      </c>
      <c r="D757" s="98" t="s">
        <v>1623</v>
      </c>
      <c r="E757" s="99" t="s">
        <v>1132</v>
      </c>
      <c r="F757" s="100">
        <v>50000</v>
      </c>
      <c r="G757" s="100">
        <v>0</v>
      </c>
      <c r="H757" s="100">
        <v>0</v>
      </c>
      <c r="I757" s="100">
        <v>0</v>
      </c>
      <c r="J757" s="100">
        <v>0</v>
      </c>
      <c r="K757" s="100">
        <v>0</v>
      </c>
      <c r="L757" s="100">
        <v>0</v>
      </c>
      <c r="M757" s="100">
        <v>0</v>
      </c>
      <c r="N757" s="100">
        <v>0</v>
      </c>
      <c r="O757" s="100">
        <v>0</v>
      </c>
      <c r="P757" s="100">
        <v>50000</v>
      </c>
    </row>
    <row r="758" spans="1:16" ht="20.100000000000001" customHeight="1">
      <c r="A758" s="98" t="s">
        <v>1604</v>
      </c>
      <c r="B758" s="98" t="s">
        <v>1552</v>
      </c>
      <c r="C758" s="98" t="s">
        <v>2578</v>
      </c>
      <c r="D758" s="98" t="s">
        <v>1623</v>
      </c>
      <c r="E758" s="99" t="s">
        <v>1134</v>
      </c>
      <c r="F758" s="100">
        <v>920000</v>
      </c>
      <c r="G758" s="100">
        <v>0</v>
      </c>
      <c r="H758" s="100">
        <v>0</v>
      </c>
      <c r="I758" s="100">
        <v>0</v>
      </c>
      <c r="J758" s="100">
        <v>0</v>
      </c>
      <c r="K758" s="100">
        <v>0</v>
      </c>
      <c r="L758" s="100">
        <v>0</v>
      </c>
      <c r="M758" s="100">
        <v>0</v>
      </c>
      <c r="N758" s="100">
        <v>0</v>
      </c>
      <c r="O758" s="100">
        <v>0</v>
      </c>
      <c r="P758" s="100">
        <v>920000</v>
      </c>
    </row>
    <row r="759" spans="1:16" ht="20.100000000000001" customHeight="1">
      <c r="A759" s="98" t="s">
        <v>1604</v>
      </c>
      <c r="B759" s="98" t="s">
        <v>1552</v>
      </c>
      <c r="C759" s="98" t="s">
        <v>1608</v>
      </c>
      <c r="D759" s="98" t="s">
        <v>1623</v>
      </c>
      <c r="E759" s="99" t="s">
        <v>1137</v>
      </c>
      <c r="F759" s="100">
        <v>210000</v>
      </c>
      <c r="G759" s="100">
        <v>0</v>
      </c>
      <c r="H759" s="100">
        <v>0</v>
      </c>
      <c r="I759" s="100">
        <v>0</v>
      </c>
      <c r="J759" s="100">
        <v>0</v>
      </c>
      <c r="K759" s="100">
        <v>0</v>
      </c>
      <c r="L759" s="100">
        <v>0</v>
      </c>
      <c r="M759" s="100">
        <v>0</v>
      </c>
      <c r="N759" s="100">
        <v>0</v>
      </c>
      <c r="O759" s="100">
        <v>0</v>
      </c>
      <c r="P759" s="100">
        <v>210000</v>
      </c>
    </row>
    <row r="760" spans="1:16" ht="20.100000000000001" customHeight="1">
      <c r="A760" s="98" t="s">
        <v>1604</v>
      </c>
      <c r="B760" s="98" t="s">
        <v>1552</v>
      </c>
      <c r="C760" s="98" t="s">
        <v>1572</v>
      </c>
      <c r="D760" s="98" t="s">
        <v>1623</v>
      </c>
      <c r="E760" s="99" t="s">
        <v>1146</v>
      </c>
      <c r="F760" s="100">
        <v>2050000</v>
      </c>
      <c r="G760" s="100">
        <v>0</v>
      </c>
      <c r="H760" s="100">
        <v>0</v>
      </c>
      <c r="I760" s="100">
        <v>0</v>
      </c>
      <c r="J760" s="100">
        <v>0</v>
      </c>
      <c r="K760" s="100">
        <v>0</v>
      </c>
      <c r="L760" s="100">
        <v>0</v>
      </c>
      <c r="M760" s="100">
        <v>0</v>
      </c>
      <c r="N760" s="100">
        <v>0</v>
      </c>
      <c r="O760" s="100">
        <v>0</v>
      </c>
      <c r="P760" s="100">
        <v>2050000</v>
      </c>
    </row>
    <row r="761" spans="1:16" ht="20.100000000000001" customHeight="1">
      <c r="A761" s="98"/>
      <c r="B761" s="98"/>
      <c r="C761" s="98"/>
      <c r="D761" s="98" t="s">
        <v>2036</v>
      </c>
      <c r="E761" s="99" t="s">
        <v>2037</v>
      </c>
      <c r="F761" s="100">
        <v>8000000</v>
      </c>
      <c r="G761" s="100">
        <v>0</v>
      </c>
      <c r="H761" s="100">
        <v>7875000</v>
      </c>
      <c r="I761" s="100">
        <v>0</v>
      </c>
      <c r="J761" s="100">
        <v>0</v>
      </c>
      <c r="K761" s="100">
        <v>0</v>
      </c>
      <c r="L761" s="100">
        <v>125000</v>
      </c>
      <c r="M761" s="100">
        <v>0</v>
      </c>
      <c r="N761" s="100">
        <v>0</v>
      </c>
      <c r="O761" s="100">
        <v>0</v>
      </c>
      <c r="P761" s="100">
        <v>0</v>
      </c>
    </row>
    <row r="762" spans="1:16" ht="20.100000000000001" customHeight="1">
      <c r="A762" s="98"/>
      <c r="B762" s="98"/>
      <c r="C762" s="98"/>
      <c r="D762" s="98" t="s">
        <v>2038</v>
      </c>
      <c r="E762" s="99" t="s">
        <v>2039</v>
      </c>
      <c r="F762" s="100">
        <v>8000000</v>
      </c>
      <c r="G762" s="100">
        <v>0</v>
      </c>
      <c r="H762" s="100">
        <v>7875000</v>
      </c>
      <c r="I762" s="100">
        <v>0</v>
      </c>
      <c r="J762" s="100">
        <v>0</v>
      </c>
      <c r="K762" s="100">
        <v>0</v>
      </c>
      <c r="L762" s="100">
        <v>125000</v>
      </c>
      <c r="M762" s="100">
        <v>0</v>
      </c>
      <c r="N762" s="100">
        <v>0</v>
      </c>
      <c r="O762" s="100">
        <v>0</v>
      </c>
      <c r="P762" s="100">
        <v>0</v>
      </c>
    </row>
    <row r="763" spans="1:16" ht="20.100000000000001" customHeight="1">
      <c r="A763" s="98" t="s">
        <v>1604</v>
      </c>
      <c r="B763" s="98" t="s">
        <v>1558</v>
      </c>
      <c r="C763" s="98" t="s">
        <v>1572</v>
      </c>
      <c r="D763" s="98" t="s">
        <v>1623</v>
      </c>
      <c r="E763" s="99" t="s">
        <v>1162</v>
      </c>
      <c r="F763" s="100">
        <v>8000000</v>
      </c>
      <c r="G763" s="100">
        <v>0</v>
      </c>
      <c r="H763" s="100">
        <v>7875000</v>
      </c>
      <c r="I763" s="100">
        <v>0</v>
      </c>
      <c r="J763" s="100">
        <v>0</v>
      </c>
      <c r="K763" s="100">
        <v>0</v>
      </c>
      <c r="L763" s="100">
        <v>125000</v>
      </c>
      <c r="M763" s="100">
        <v>0</v>
      </c>
      <c r="N763" s="100">
        <v>0</v>
      </c>
      <c r="O763" s="100">
        <v>0</v>
      </c>
      <c r="P763" s="100">
        <v>0</v>
      </c>
    </row>
    <row r="764" spans="1:16" ht="20.100000000000001" customHeight="1">
      <c r="A764" s="98"/>
      <c r="B764" s="98"/>
      <c r="C764" s="98"/>
      <c r="D764" s="98" t="s">
        <v>2040</v>
      </c>
      <c r="E764" s="99" t="s">
        <v>2041</v>
      </c>
      <c r="F764" s="100">
        <v>500000</v>
      </c>
      <c r="G764" s="100">
        <v>91716</v>
      </c>
      <c r="H764" s="100">
        <v>408284</v>
      </c>
      <c r="I764" s="100">
        <v>0</v>
      </c>
      <c r="J764" s="100">
        <v>0</v>
      </c>
      <c r="K764" s="100">
        <v>0</v>
      </c>
      <c r="L764" s="100">
        <v>0</v>
      </c>
      <c r="M764" s="100">
        <v>0</v>
      </c>
      <c r="N764" s="100">
        <v>0</v>
      </c>
      <c r="O764" s="100">
        <v>0</v>
      </c>
      <c r="P764" s="100">
        <v>0</v>
      </c>
    </row>
    <row r="765" spans="1:16" ht="20.100000000000001" customHeight="1">
      <c r="A765" s="98"/>
      <c r="B765" s="98"/>
      <c r="C765" s="98"/>
      <c r="D765" s="98" t="s">
        <v>2042</v>
      </c>
      <c r="E765" s="99" t="s">
        <v>2043</v>
      </c>
      <c r="F765" s="100">
        <v>500000</v>
      </c>
      <c r="G765" s="100">
        <v>91716</v>
      </c>
      <c r="H765" s="100">
        <v>408284</v>
      </c>
      <c r="I765" s="100">
        <v>0</v>
      </c>
      <c r="J765" s="100">
        <v>0</v>
      </c>
      <c r="K765" s="100">
        <v>0</v>
      </c>
      <c r="L765" s="100">
        <v>0</v>
      </c>
      <c r="M765" s="100">
        <v>0</v>
      </c>
      <c r="N765" s="100">
        <v>0</v>
      </c>
      <c r="O765" s="100">
        <v>0</v>
      </c>
      <c r="P765" s="100">
        <v>0</v>
      </c>
    </row>
    <row r="766" spans="1:16" ht="20.100000000000001" customHeight="1">
      <c r="A766" s="98" t="s">
        <v>1613</v>
      </c>
      <c r="B766" s="98" t="s">
        <v>1558</v>
      </c>
      <c r="C766" s="98" t="s">
        <v>1557</v>
      </c>
      <c r="D766" s="98" t="s">
        <v>1623</v>
      </c>
      <c r="E766" s="99" t="s">
        <v>1401</v>
      </c>
      <c r="F766" s="100">
        <v>500000</v>
      </c>
      <c r="G766" s="100">
        <v>91716</v>
      </c>
      <c r="H766" s="100">
        <v>408284</v>
      </c>
      <c r="I766" s="100">
        <v>0</v>
      </c>
      <c r="J766" s="100">
        <v>0</v>
      </c>
      <c r="K766" s="100">
        <v>0</v>
      </c>
      <c r="L766" s="100">
        <v>0</v>
      </c>
      <c r="M766" s="100">
        <v>0</v>
      </c>
      <c r="N766" s="100">
        <v>0</v>
      </c>
      <c r="O766" s="100">
        <v>0</v>
      </c>
      <c r="P766" s="100">
        <v>0</v>
      </c>
    </row>
    <row r="767" spans="1:16" ht="20.100000000000001" customHeight="1">
      <c r="A767" s="98"/>
      <c r="B767" s="98"/>
      <c r="C767" s="98"/>
      <c r="D767" s="98" t="s">
        <v>2608</v>
      </c>
      <c r="E767" s="99" t="s">
        <v>2609</v>
      </c>
      <c r="F767" s="100">
        <v>130310000</v>
      </c>
      <c r="G767" s="100">
        <v>0</v>
      </c>
      <c r="H767" s="100">
        <v>0</v>
      </c>
      <c r="I767" s="100">
        <v>0</v>
      </c>
      <c r="J767" s="100">
        <v>0</v>
      </c>
      <c r="K767" s="100">
        <v>0</v>
      </c>
      <c r="L767" s="100">
        <v>0</v>
      </c>
      <c r="M767" s="100">
        <v>0</v>
      </c>
      <c r="N767" s="100">
        <v>0</v>
      </c>
      <c r="O767" s="100">
        <v>0</v>
      </c>
      <c r="P767" s="100">
        <v>130310000</v>
      </c>
    </row>
    <row r="768" spans="1:16" ht="20.100000000000001" customHeight="1">
      <c r="A768" s="98"/>
      <c r="B768" s="98"/>
      <c r="C768" s="98"/>
      <c r="D768" s="98" t="s">
        <v>2610</v>
      </c>
      <c r="E768" s="99" t="s">
        <v>2611</v>
      </c>
      <c r="F768" s="100">
        <v>130310000</v>
      </c>
      <c r="G768" s="100">
        <v>0</v>
      </c>
      <c r="H768" s="100">
        <v>0</v>
      </c>
      <c r="I768" s="100">
        <v>0</v>
      </c>
      <c r="J768" s="100">
        <v>0</v>
      </c>
      <c r="K768" s="100">
        <v>0</v>
      </c>
      <c r="L768" s="100">
        <v>0</v>
      </c>
      <c r="M768" s="100">
        <v>0</v>
      </c>
      <c r="N768" s="100">
        <v>0</v>
      </c>
      <c r="O768" s="100">
        <v>0</v>
      </c>
      <c r="P768" s="100">
        <v>130310000</v>
      </c>
    </row>
    <row r="769" spans="1:16" ht="20.100000000000001" customHeight="1">
      <c r="A769" s="98" t="s">
        <v>1549</v>
      </c>
      <c r="B769" s="98" t="s">
        <v>1572</v>
      </c>
      <c r="C769" s="98" t="s">
        <v>1572</v>
      </c>
      <c r="D769" s="98" t="s">
        <v>1623</v>
      </c>
      <c r="E769" s="99" t="s">
        <v>1574</v>
      </c>
      <c r="F769" s="100">
        <v>66310000</v>
      </c>
      <c r="G769" s="100">
        <v>0</v>
      </c>
      <c r="H769" s="100">
        <v>0</v>
      </c>
      <c r="I769" s="100">
        <v>0</v>
      </c>
      <c r="J769" s="100">
        <v>0</v>
      </c>
      <c r="K769" s="100">
        <v>0</v>
      </c>
      <c r="L769" s="100">
        <v>0</v>
      </c>
      <c r="M769" s="100">
        <v>0</v>
      </c>
      <c r="N769" s="100">
        <v>0</v>
      </c>
      <c r="O769" s="100">
        <v>0</v>
      </c>
      <c r="P769" s="100">
        <v>66310000</v>
      </c>
    </row>
    <row r="770" spans="1:16" ht="20.100000000000001" customHeight="1">
      <c r="A770" s="98" t="s">
        <v>2599</v>
      </c>
      <c r="B770" s="98" t="s">
        <v>1552</v>
      </c>
      <c r="C770" s="98" t="s">
        <v>1550</v>
      </c>
      <c r="D770" s="98" t="s">
        <v>1623</v>
      </c>
      <c r="E770" s="99" t="s">
        <v>1512</v>
      </c>
      <c r="F770" s="100">
        <v>64000000</v>
      </c>
      <c r="G770" s="100">
        <v>0</v>
      </c>
      <c r="H770" s="100">
        <v>0</v>
      </c>
      <c r="I770" s="100">
        <v>0</v>
      </c>
      <c r="J770" s="100">
        <v>0</v>
      </c>
      <c r="K770" s="100">
        <v>0</v>
      </c>
      <c r="L770" s="100">
        <v>0</v>
      </c>
      <c r="M770" s="100">
        <v>0</v>
      </c>
      <c r="N770" s="100">
        <v>0</v>
      </c>
      <c r="O770" s="100">
        <v>0</v>
      </c>
      <c r="P770" s="100">
        <v>64000000</v>
      </c>
    </row>
    <row r="771" spans="1:16" ht="20.100000000000001" customHeight="1">
      <c r="A771" s="98"/>
      <c r="B771" s="98"/>
      <c r="C771" s="98"/>
      <c r="D771" s="98" t="s">
        <v>2612</v>
      </c>
      <c r="E771" s="99" t="s">
        <v>2613</v>
      </c>
      <c r="F771" s="100">
        <v>103680000</v>
      </c>
      <c r="G771" s="100">
        <v>0</v>
      </c>
      <c r="H771" s="100">
        <v>0</v>
      </c>
      <c r="I771" s="100">
        <v>0</v>
      </c>
      <c r="J771" s="100">
        <v>0</v>
      </c>
      <c r="K771" s="100">
        <v>0</v>
      </c>
      <c r="L771" s="100">
        <v>49480000</v>
      </c>
      <c r="M771" s="100">
        <v>0</v>
      </c>
      <c r="N771" s="100">
        <v>0</v>
      </c>
      <c r="O771" s="100">
        <v>0</v>
      </c>
      <c r="P771" s="100">
        <v>54200000</v>
      </c>
    </row>
    <row r="772" spans="1:16" ht="20.100000000000001" customHeight="1">
      <c r="A772" s="98"/>
      <c r="B772" s="98"/>
      <c r="C772" s="98"/>
      <c r="D772" s="98" t="s">
        <v>2614</v>
      </c>
      <c r="E772" s="99" t="s">
        <v>2615</v>
      </c>
      <c r="F772" s="100">
        <v>103680000</v>
      </c>
      <c r="G772" s="100">
        <v>0</v>
      </c>
      <c r="H772" s="100">
        <v>0</v>
      </c>
      <c r="I772" s="100">
        <v>0</v>
      </c>
      <c r="J772" s="100">
        <v>0</v>
      </c>
      <c r="K772" s="100">
        <v>0</v>
      </c>
      <c r="L772" s="100">
        <v>49480000</v>
      </c>
      <c r="M772" s="100">
        <v>0</v>
      </c>
      <c r="N772" s="100">
        <v>0</v>
      </c>
      <c r="O772" s="100">
        <v>0</v>
      </c>
      <c r="P772" s="100">
        <v>54200000</v>
      </c>
    </row>
    <row r="773" spans="1:16" ht="20.100000000000001" customHeight="1">
      <c r="A773" s="98" t="s">
        <v>1604</v>
      </c>
      <c r="B773" s="98" t="s">
        <v>1558</v>
      </c>
      <c r="C773" s="98" t="s">
        <v>1572</v>
      </c>
      <c r="D773" s="98" t="s">
        <v>1623</v>
      </c>
      <c r="E773" s="99" t="s">
        <v>1162</v>
      </c>
      <c r="F773" s="100">
        <v>103680000</v>
      </c>
      <c r="G773" s="100">
        <v>0</v>
      </c>
      <c r="H773" s="100">
        <v>0</v>
      </c>
      <c r="I773" s="100">
        <v>0</v>
      </c>
      <c r="J773" s="100">
        <v>0</v>
      </c>
      <c r="K773" s="100">
        <v>0</v>
      </c>
      <c r="L773" s="100">
        <v>49480000</v>
      </c>
      <c r="M773" s="100">
        <v>0</v>
      </c>
      <c r="N773" s="100">
        <v>0</v>
      </c>
      <c r="O773" s="100">
        <v>0</v>
      </c>
      <c r="P773" s="100">
        <v>54200000</v>
      </c>
    </row>
    <row r="774" spans="1:16" ht="20.100000000000001" customHeight="1">
      <c r="A774" s="98"/>
      <c r="B774" s="98"/>
      <c r="C774" s="98"/>
      <c r="D774" s="98" t="s">
        <v>2616</v>
      </c>
      <c r="E774" s="99" t="s">
        <v>2617</v>
      </c>
      <c r="F774" s="100">
        <v>82185000</v>
      </c>
      <c r="G774" s="100">
        <v>24000000</v>
      </c>
      <c r="H774" s="100">
        <v>13950000</v>
      </c>
      <c r="I774" s="100">
        <v>6245000</v>
      </c>
      <c r="J774" s="100">
        <v>0</v>
      </c>
      <c r="K774" s="100">
        <v>0</v>
      </c>
      <c r="L774" s="100">
        <v>0</v>
      </c>
      <c r="M774" s="100">
        <v>0</v>
      </c>
      <c r="N774" s="100">
        <v>0</v>
      </c>
      <c r="O774" s="100">
        <v>0</v>
      </c>
      <c r="P774" s="100">
        <v>37990000</v>
      </c>
    </row>
    <row r="775" spans="1:16" ht="20.100000000000001" customHeight="1">
      <c r="A775" s="98"/>
      <c r="B775" s="98"/>
      <c r="C775" s="98"/>
      <c r="D775" s="98" t="s">
        <v>2618</v>
      </c>
      <c r="E775" s="99" t="s">
        <v>2619</v>
      </c>
      <c r="F775" s="100">
        <v>82185000</v>
      </c>
      <c r="G775" s="100">
        <v>24000000</v>
      </c>
      <c r="H775" s="100">
        <v>13950000</v>
      </c>
      <c r="I775" s="100">
        <v>6245000</v>
      </c>
      <c r="J775" s="100">
        <v>0</v>
      </c>
      <c r="K775" s="100">
        <v>0</v>
      </c>
      <c r="L775" s="100">
        <v>0</v>
      </c>
      <c r="M775" s="100">
        <v>0</v>
      </c>
      <c r="N775" s="100">
        <v>0</v>
      </c>
      <c r="O775" s="100">
        <v>0</v>
      </c>
      <c r="P775" s="100">
        <v>37990000</v>
      </c>
    </row>
    <row r="776" spans="1:16" ht="20.100000000000001" customHeight="1">
      <c r="A776" s="98" t="s">
        <v>1549</v>
      </c>
      <c r="B776" s="98" t="s">
        <v>1550</v>
      </c>
      <c r="C776" s="98" t="s">
        <v>1555</v>
      </c>
      <c r="D776" s="98" t="s">
        <v>1623</v>
      </c>
      <c r="E776" s="99" t="s">
        <v>258</v>
      </c>
      <c r="F776" s="100">
        <v>2000000</v>
      </c>
      <c r="G776" s="100">
        <v>0</v>
      </c>
      <c r="H776" s="100">
        <v>0</v>
      </c>
      <c r="I776" s="100">
        <v>0</v>
      </c>
      <c r="J776" s="100">
        <v>0</v>
      </c>
      <c r="K776" s="100">
        <v>0</v>
      </c>
      <c r="L776" s="100">
        <v>0</v>
      </c>
      <c r="M776" s="100">
        <v>0</v>
      </c>
      <c r="N776" s="100">
        <v>0</v>
      </c>
      <c r="O776" s="100">
        <v>0</v>
      </c>
      <c r="P776" s="100">
        <v>2000000</v>
      </c>
    </row>
    <row r="777" spans="1:16" ht="20.100000000000001" customHeight="1">
      <c r="A777" s="98" t="s">
        <v>1549</v>
      </c>
      <c r="B777" s="98" t="s">
        <v>1580</v>
      </c>
      <c r="C777" s="98" t="s">
        <v>1572</v>
      </c>
      <c r="D777" s="98" t="s">
        <v>1623</v>
      </c>
      <c r="E777" s="99" t="s">
        <v>303</v>
      </c>
      <c r="F777" s="100">
        <v>4000000</v>
      </c>
      <c r="G777" s="100">
        <v>0</v>
      </c>
      <c r="H777" s="100">
        <v>4000000</v>
      </c>
      <c r="I777" s="100">
        <v>0</v>
      </c>
      <c r="J777" s="100">
        <v>0</v>
      </c>
      <c r="K777" s="100">
        <v>0</v>
      </c>
      <c r="L777" s="100">
        <v>0</v>
      </c>
      <c r="M777" s="100">
        <v>0</v>
      </c>
      <c r="N777" s="100">
        <v>0</v>
      </c>
      <c r="O777" s="100">
        <v>0</v>
      </c>
      <c r="P777" s="100">
        <v>0</v>
      </c>
    </row>
    <row r="778" spans="1:16" ht="20.100000000000001" customHeight="1">
      <c r="A778" s="98" t="s">
        <v>1589</v>
      </c>
      <c r="B778" s="98" t="s">
        <v>1558</v>
      </c>
      <c r="C778" s="98" t="s">
        <v>1550</v>
      </c>
      <c r="D778" s="98" t="s">
        <v>1623</v>
      </c>
      <c r="E778" s="99" t="s">
        <v>825</v>
      </c>
      <c r="F778" s="100">
        <v>4200000</v>
      </c>
      <c r="G778" s="100">
        <v>0</v>
      </c>
      <c r="H778" s="100">
        <v>0</v>
      </c>
      <c r="I778" s="100">
        <v>4200000</v>
      </c>
      <c r="J778" s="100">
        <v>0</v>
      </c>
      <c r="K778" s="100">
        <v>0</v>
      </c>
      <c r="L778" s="100">
        <v>0</v>
      </c>
      <c r="M778" s="100">
        <v>0</v>
      </c>
      <c r="N778" s="100">
        <v>0</v>
      </c>
      <c r="O778" s="100">
        <v>0</v>
      </c>
      <c r="P778" s="100">
        <v>0</v>
      </c>
    </row>
    <row r="779" spans="1:16" ht="20.100000000000001" customHeight="1">
      <c r="A779" s="98" t="s">
        <v>1597</v>
      </c>
      <c r="B779" s="98" t="s">
        <v>1557</v>
      </c>
      <c r="C779" s="98" t="s">
        <v>1551</v>
      </c>
      <c r="D779" s="98" t="s">
        <v>1623</v>
      </c>
      <c r="E779" s="99" t="s">
        <v>1001</v>
      </c>
      <c r="F779" s="100">
        <v>9000000</v>
      </c>
      <c r="G779" s="100">
        <v>6000000</v>
      </c>
      <c r="H779" s="100">
        <v>3000000</v>
      </c>
      <c r="I779" s="100">
        <v>0</v>
      </c>
      <c r="J779" s="100">
        <v>0</v>
      </c>
      <c r="K779" s="100">
        <v>0</v>
      </c>
      <c r="L779" s="100">
        <v>0</v>
      </c>
      <c r="M779" s="100">
        <v>0</v>
      </c>
      <c r="N779" s="100">
        <v>0</v>
      </c>
      <c r="O779" s="100">
        <v>0</v>
      </c>
      <c r="P779" s="100">
        <v>0</v>
      </c>
    </row>
    <row r="780" spans="1:16" ht="20.100000000000001" customHeight="1">
      <c r="A780" s="98" t="s">
        <v>1598</v>
      </c>
      <c r="B780" s="98" t="s">
        <v>1552</v>
      </c>
      <c r="C780" s="98" t="s">
        <v>1572</v>
      </c>
      <c r="D780" s="98" t="s">
        <v>1623</v>
      </c>
      <c r="E780" s="99" t="s">
        <v>1064</v>
      </c>
      <c r="F780" s="100">
        <v>990000</v>
      </c>
      <c r="G780" s="100">
        <v>0</v>
      </c>
      <c r="H780" s="100">
        <v>0</v>
      </c>
      <c r="I780" s="100">
        <v>0</v>
      </c>
      <c r="J780" s="100">
        <v>0</v>
      </c>
      <c r="K780" s="100">
        <v>0</v>
      </c>
      <c r="L780" s="100">
        <v>0</v>
      </c>
      <c r="M780" s="100">
        <v>0</v>
      </c>
      <c r="N780" s="100">
        <v>0</v>
      </c>
      <c r="O780" s="100">
        <v>0</v>
      </c>
      <c r="P780" s="100">
        <v>990000</v>
      </c>
    </row>
    <row r="781" spans="1:16" ht="20.100000000000001" customHeight="1">
      <c r="A781" s="98" t="s">
        <v>1604</v>
      </c>
      <c r="B781" s="98" t="s">
        <v>1580</v>
      </c>
      <c r="C781" s="98" t="s">
        <v>1558</v>
      </c>
      <c r="D781" s="98" t="s">
        <v>1623</v>
      </c>
      <c r="E781" s="99" t="s">
        <v>1171</v>
      </c>
      <c r="F781" s="100">
        <v>8000000</v>
      </c>
      <c r="G781" s="100">
        <v>8000000</v>
      </c>
      <c r="H781" s="100">
        <v>0</v>
      </c>
      <c r="I781" s="100">
        <v>0</v>
      </c>
      <c r="J781" s="100">
        <v>0</v>
      </c>
      <c r="K781" s="100">
        <v>0</v>
      </c>
      <c r="L781" s="100">
        <v>0</v>
      </c>
      <c r="M781" s="100">
        <v>0</v>
      </c>
      <c r="N781" s="100">
        <v>0</v>
      </c>
      <c r="O781" s="100">
        <v>0</v>
      </c>
      <c r="P781" s="100">
        <v>0</v>
      </c>
    </row>
    <row r="782" spans="1:16" ht="20.100000000000001" customHeight="1">
      <c r="A782" s="98" t="s">
        <v>2594</v>
      </c>
      <c r="B782" s="98"/>
      <c r="C782" s="98"/>
      <c r="D782" s="98" t="s">
        <v>1623</v>
      </c>
      <c r="E782" s="99" t="s">
        <v>2596</v>
      </c>
      <c r="F782" s="100">
        <v>30000000</v>
      </c>
      <c r="G782" s="100">
        <v>0</v>
      </c>
      <c r="H782" s="100">
        <v>0</v>
      </c>
      <c r="I782" s="100">
        <v>0</v>
      </c>
      <c r="J782" s="100">
        <v>0</v>
      </c>
      <c r="K782" s="100">
        <v>0</v>
      </c>
      <c r="L782" s="100">
        <v>0</v>
      </c>
      <c r="M782" s="100">
        <v>0</v>
      </c>
      <c r="N782" s="100">
        <v>0</v>
      </c>
      <c r="O782" s="100">
        <v>0</v>
      </c>
      <c r="P782" s="100">
        <v>30000000</v>
      </c>
    </row>
    <row r="783" spans="1:16" ht="20.100000000000001" customHeight="1">
      <c r="A783" s="98" t="s">
        <v>2597</v>
      </c>
      <c r="B783" s="98" t="s">
        <v>1551</v>
      </c>
      <c r="C783" s="98"/>
      <c r="D783" s="98" t="s">
        <v>1623</v>
      </c>
      <c r="E783" s="99" t="s">
        <v>2598</v>
      </c>
      <c r="F783" s="100">
        <v>23995000</v>
      </c>
      <c r="G783" s="100">
        <v>10000000</v>
      </c>
      <c r="H783" s="100">
        <v>6950000</v>
      </c>
      <c r="I783" s="100">
        <v>2045000</v>
      </c>
      <c r="J783" s="100">
        <v>0</v>
      </c>
      <c r="K783" s="100">
        <v>0</v>
      </c>
      <c r="L783" s="100">
        <v>0</v>
      </c>
      <c r="M783" s="100">
        <v>0</v>
      </c>
      <c r="N783" s="100">
        <v>0</v>
      </c>
      <c r="O783" s="100">
        <v>0</v>
      </c>
      <c r="P783" s="100">
        <v>5000000</v>
      </c>
    </row>
  </sheetData>
  <sheetProtection password="DE82" sheet="1" objects="1" scenarios="1"/>
  <mergeCells count="15">
    <mergeCell ref="A2:P2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</mergeCells>
  <phoneticPr fontId="112" type="noConversion"/>
  <printOptions horizontalCentered="1"/>
  <pageMargins left="0" right="0" top="0.39370078740157499" bottom="0.59055118110236204" header="0.511811023622047" footer="0.31496062992126"/>
  <pageSetup paperSize="9" scale="95" fitToHeight="99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D63"/>
  <sheetViews>
    <sheetView workbookViewId="0">
      <pane xSplit="1" ySplit="5" topLeftCell="B6" activePane="bottomRight" state="frozen"/>
      <selection pane="topRight"/>
      <selection pane="bottomLeft"/>
      <selection pane="bottomRight" activeCell="K51" sqref="K51"/>
    </sheetView>
  </sheetViews>
  <sheetFormatPr defaultColWidth="9" defaultRowHeight="14.25"/>
  <cols>
    <col min="1" max="1" width="42.625" style="23" customWidth="1"/>
    <col min="2" max="2" width="12" style="23" customWidth="1"/>
    <col min="3" max="3" width="10.5" style="23" customWidth="1"/>
    <col min="4" max="4" width="13.875" style="23" customWidth="1"/>
    <col min="5" max="16384" width="9" style="23"/>
  </cols>
  <sheetData>
    <row r="1" spans="1:4">
      <c r="A1" s="25" t="s">
        <v>2620</v>
      </c>
    </row>
    <row r="2" spans="1:4" ht="18" customHeight="1">
      <c r="A2" s="304" t="s">
        <v>2621</v>
      </c>
      <c r="B2" s="304"/>
      <c r="C2" s="304"/>
      <c r="D2" s="304"/>
    </row>
    <row r="3" spans="1:4" ht="18" customHeight="1">
      <c r="A3" s="62"/>
      <c r="D3" s="71" t="s">
        <v>25</v>
      </c>
    </row>
    <row r="4" spans="1:4" ht="31.5" customHeight="1">
      <c r="A4" s="318" t="s">
        <v>2622</v>
      </c>
      <c r="B4" s="319"/>
      <c r="C4" s="319"/>
      <c r="D4" s="320"/>
    </row>
    <row r="5" spans="1:4" ht="35.25" customHeight="1">
      <c r="A5" s="72" t="s">
        <v>2623</v>
      </c>
      <c r="B5" s="73" t="s">
        <v>2624</v>
      </c>
      <c r="C5" s="74" t="s">
        <v>245</v>
      </c>
      <c r="D5" s="75" t="s">
        <v>246</v>
      </c>
    </row>
    <row r="6" spans="1:4" ht="20.100000000000001" customHeight="1">
      <c r="A6" s="76" t="s">
        <v>2625</v>
      </c>
      <c r="B6" s="67"/>
      <c r="C6" s="67"/>
      <c r="D6" s="67"/>
    </row>
    <row r="7" spans="1:4" ht="20.100000000000001" customHeight="1">
      <c r="A7" s="76" t="s">
        <v>2626</v>
      </c>
      <c r="B7" s="67"/>
      <c r="C7" s="67"/>
      <c r="D7" s="67"/>
    </row>
    <row r="8" spans="1:4" ht="20.100000000000001" customHeight="1">
      <c r="A8" s="76" t="s">
        <v>2627</v>
      </c>
      <c r="B8" s="67"/>
      <c r="C8" s="67"/>
      <c r="D8" s="67"/>
    </row>
    <row r="9" spans="1:4" ht="20.100000000000001" customHeight="1">
      <c r="A9" s="76" t="s">
        <v>2628</v>
      </c>
      <c r="B9" s="67"/>
      <c r="C9" s="67"/>
      <c r="D9" s="67"/>
    </row>
    <row r="10" spans="1:4" ht="20.100000000000001" customHeight="1">
      <c r="A10" s="76" t="s">
        <v>2629</v>
      </c>
      <c r="B10" s="67"/>
      <c r="C10" s="67"/>
      <c r="D10" s="67"/>
    </row>
    <row r="11" spans="1:4" ht="20.100000000000001" customHeight="1">
      <c r="A11" s="76" t="s">
        <v>2630</v>
      </c>
      <c r="B11" s="67"/>
      <c r="C11" s="67"/>
      <c r="D11" s="67"/>
    </row>
    <row r="12" spans="1:4" ht="20.100000000000001" customHeight="1">
      <c r="A12" s="76" t="s">
        <v>2631</v>
      </c>
      <c r="B12" s="67"/>
      <c r="C12" s="67"/>
      <c r="D12" s="67"/>
    </row>
    <row r="13" spans="1:4" ht="20.100000000000001" customHeight="1">
      <c r="A13" s="76" t="s">
        <v>2632</v>
      </c>
      <c r="B13" s="67"/>
      <c r="C13" s="67"/>
      <c r="D13" s="67"/>
    </row>
    <row r="14" spans="1:4" ht="20.100000000000001" customHeight="1">
      <c r="A14" s="76" t="s">
        <v>2633</v>
      </c>
      <c r="B14" s="67"/>
      <c r="C14" s="67"/>
      <c r="D14" s="67"/>
    </row>
    <row r="15" spans="1:4" ht="20.100000000000001" customHeight="1">
      <c r="A15" s="76" t="s">
        <v>2634</v>
      </c>
      <c r="B15" s="67">
        <v>49</v>
      </c>
      <c r="C15" s="67"/>
      <c r="D15" s="67"/>
    </row>
    <row r="16" spans="1:4" ht="20.100000000000001" customHeight="1">
      <c r="A16" s="76" t="s">
        <v>2635</v>
      </c>
      <c r="B16" s="67"/>
      <c r="C16" s="67"/>
      <c r="D16" s="67"/>
    </row>
    <row r="17" spans="1:4" ht="20.100000000000001" customHeight="1">
      <c r="A17" s="76" t="s">
        <v>2636</v>
      </c>
      <c r="B17" s="67">
        <v>58452</v>
      </c>
      <c r="C17" s="67">
        <v>89224</v>
      </c>
      <c r="D17" s="67"/>
    </row>
    <row r="18" spans="1:4" ht="20.100000000000001" customHeight="1">
      <c r="A18" s="76" t="s">
        <v>2637</v>
      </c>
      <c r="B18" s="67"/>
      <c r="C18" s="67">
        <v>711</v>
      </c>
      <c r="D18" s="67"/>
    </row>
    <row r="19" spans="1:4" ht="20.100000000000001" customHeight="1">
      <c r="A19" s="76" t="s">
        <v>2638</v>
      </c>
      <c r="B19" s="67"/>
      <c r="C19" s="67"/>
      <c r="D19" s="67"/>
    </row>
    <row r="20" spans="1:4" ht="20.100000000000001" customHeight="1">
      <c r="A20" s="76" t="s">
        <v>2639</v>
      </c>
      <c r="B20" s="82">
        <v>640</v>
      </c>
      <c r="C20" s="67">
        <v>550</v>
      </c>
      <c r="D20" s="67"/>
    </row>
    <row r="21" spans="1:4" ht="20.100000000000001" customHeight="1">
      <c r="A21" s="76" t="s">
        <v>2640</v>
      </c>
      <c r="B21" s="67"/>
      <c r="C21" s="67"/>
      <c r="D21" s="67"/>
    </row>
    <row r="22" spans="1:4" ht="20.100000000000001" customHeight="1">
      <c r="A22" s="76" t="s">
        <v>2641</v>
      </c>
      <c r="B22" s="67"/>
      <c r="C22" s="67"/>
      <c r="D22" s="67"/>
    </row>
    <row r="23" spans="1:4" ht="20.100000000000001" customHeight="1">
      <c r="A23" s="76" t="s">
        <v>2642</v>
      </c>
      <c r="B23" s="67"/>
      <c r="C23" s="67"/>
      <c r="D23" s="67"/>
    </row>
    <row r="24" spans="1:4" ht="20.100000000000001" customHeight="1">
      <c r="A24" s="76" t="s">
        <v>2643</v>
      </c>
      <c r="B24" s="67">
        <v>937</v>
      </c>
      <c r="C24" s="67">
        <v>950</v>
      </c>
      <c r="D24" s="67"/>
    </row>
    <row r="25" spans="1:4" ht="20.100000000000001" customHeight="1">
      <c r="A25" s="76" t="s">
        <v>2644</v>
      </c>
      <c r="B25" s="67"/>
      <c r="C25" s="67"/>
      <c r="D25" s="67"/>
    </row>
    <row r="26" spans="1:4" ht="20.100000000000001" customHeight="1">
      <c r="A26" s="76" t="s">
        <v>2645</v>
      </c>
      <c r="B26" s="67"/>
      <c r="C26" s="67">
        <v>2742</v>
      </c>
      <c r="D26" s="67"/>
    </row>
    <row r="27" spans="1:4" ht="20.100000000000001" customHeight="1">
      <c r="A27" s="67"/>
      <c r="B27" s="67"/>
      <c r="C27" s="67"/>
      <c r="D27" s="67"/>
    </row>
    <row r="28" spans="1:4" ht="20.100000000000001" customHeight="1">
      <c r="A28" s="67"/>
      <c r="B28" s="67"/>
      <c r="C28" s="67"/>
      <c r="D28" s="67"/>
    </row>
    <row r="29" spans="1:4" ht="20.100000000000001" customHeight="1">
      <c r="A29" s="67"/>
      <c r="B29" s="67"/>
      <c r="C29" s="67"/>
      <c r="D29" s="67"/>
    </row>
    <row r="30" spans="1:4" ht="20.100000000000001" customHeight="1">
      <c r="A30" s="77"/>
      <c r="B30" s="67"/>
      <c r="C30" s="67"/>
      <c r="D30" s="67"/>
    </row>
    <row r="31" spans="1:4" ht="20.100000000000001" customHeight="1">
      <c r="A31" s="77"/>
      <c r="B31" s="67"/>
      <c r="C31" s="67"/>
      <c r="D31" s="67"/>
    </row>
    <row r="32" spans="1:4" ht="20.100000000000001" customHeight="1">
      <c r="A32" s="77"/>
      <c r="B32" s="67"/>
      <c r="C32" s="67"/>
      <c r="D32" s="67"/>
    </row>
    <row r="33" spans="1:4" ht="20.100000000000001" customHeight="1">
      <c r="A33" s="77"/>
      <c r="B33" s="67"/>
      <c r="C33" s="67"/>
      <c r="D33" s="67"/>
    </row>
    <row r="34" spans="1:4" ht="20.100000000000001" customHeight="1">
      <c r="A34" s="77"/>
      <c r="B34" s="67"/>
      <c r="C34" s="67"/>
      <c r="D34" s="67"/>
    </row>
    <row r="35" spans="1:4" ht="20.100000000000001" customHeight="1">
      <c r="A35" s="77"/>
      <c r="B35" s="67"/>
      <c r="C35" s="67"/>
      <c r="D35" s="67"/>
    </row>
    <row r="36" spans="1:4" ht="20.100000000000001" customHeight="1">
      <c r="A36" s="77"/>
      <c r="B36" s="67"/>
      <c r="C36" s="67"/>
      <c r="D36" s="67"/>
    </row>
    <row r="37" spans="1:4" ht="20.100000000000001" customHeight="1">
      <c r="A37" s="77"/>
      <c r="B37" s="67"/>
      <c r="C37" s="67"/>
      <c r="D37" s="67"/>
    </row>
    <row r="38" spans="1:4" s="70" customFormat="1" ht="20.100000000000001" customHeight="1">
      <c r="A38" s="77"/>
      <c r="B38" s="67"/>
      <c r="C38" s="67"/>
      <c r="D38" s="67"/>
    </row>
    <row r="39" spans="1:4" ht="20.100000000000001" customHeight="1">
      <c r="A39" s="77"/>
      <c r="B39" s="67"/>
      <c r="C39" s="67"/>
      <c r="D39" s="67"/>
    </row>
    <row r="40" spans="1:4" ht="20.100000000000001" customHeight="1">
      <c r="A40" s="76"/>
      <c r="B40" s="67"/>
      <c r="C40" s="67"/>
      <c r="D40" s="67"/>
    </row>
    <row r="41" spans="1:4" ht="20.100000000000001" customHeight="1">
      <c r="A41" s="76"/>
      <c r="B41" s="67"/>
      <c r="C41" s="67"/>
      <c r="D41" s="67"/>
    </row>
    <row r="42" spans="1:4" ht="20.100000000000001" customHeight="1">
      <c r="A42" s="76"/>
      <c r="B42" s="67"/>
      <c r="C42" s="67"/>
      <c r="D42" s="67"/>
    </row>
    <row r="43" spans="1:4" ht="20.100000000000001" customHeight="1">
      <c r="A43" s="76"/>
      <c r="B43" s="80"/>
      <c r="C43" s="80"/>
      <c r="D43" s="80"/>
    </row>
    <row r="44" spans="1:4" ht="20.100000000000001" customHeight="1">
      <c r="A44" s="76"/>
      <c r="B44" s="80"/>
      <c r="C44" s="80"/>
      <c r="D44" s="80"/>
    </row>
    <row r="45" spans="1:4" ht="20.100000000000001" customHeight="1">
      <c r="A45" s="76"/>
      <c r="B45" s="80"/>
      <c r="C45" s="80"/>
      <c r="D45" s="80"/>
    </row>
    <row r="46" spans="1:4" ht="20.100000000000001" customHeight="1">
      <c r="A46" s="80"/>
      <c r="B46" s="80"/>
      <c r="C46" s="80"/>
      <c r="D46" s="80"/>
    </row>
    <row r="47" spans="1:4" ht="20.100000000000001" customHeight="1">
      <c r="A47" s="69"/>
      <c r="B47" s="80"/>
      <c r="C47" s="80"/>
      <c r="D47" s="80"/>
    </row>
    <row r="48" spans="1:4" ht="20.100000000000001" customHeight="1">
      <c r="A48" s="69"/>
      <c r="B48" s="80"/>
      <c r="C48" s="80"/>
      <c r="D48" s="80"/>
    </row>
    <row r="49" spans="1:4" ht="20.100000000000001" customHeight="1">
      <c r="A49" s="69"/>
      <c r="B49" s="80"/>
      <c r="C49" s="80"/>
      <c r="D49" s="80"/>
    </row>
    <row r="50" spans="1:4" ht="20.100000000000001" customHeight="1">
      <c r="A50" s="69"/>
      <c r="B50" s="80"/>
      <c r="C50" s="80"/>
      <c r="D50" s="80"/>
    </row>
    <row r="51" spans="1:4" ht="20.100000000000001" customHeight="1">
      <c r="A51" s="69"/>
      <c r="B51" s="80"/>
      <c r="C51" s="80"/>
      <c r="D51" s="80"/>
    </row>
    <row r="52" spans="1:4" ht="20.100000000000001" customHeight="1">
      <c r="A52" s="69"/>
      <c r="B52" s="80"/>
      <c r="C52" s="80"/>
      <c r="D52" s="80"/>
    </row>
    <row r="53" spans="1:4" ht="20.100000000000001" customHeight="1">
      <c r="A53" s="69"/>
      <c r="B53" s="80"/>
      <c r="C53" s="80"/>
      <c r="D53" s="80"/>
    </row>
    <row r="54" spans="1:4" ht="20.100000000000001" customHeight="1">
      <c r="A54" s="69"/>
      <c r="B54" s="80"/>
      <c r="C54" s="80"/>
      <c r="D54" s="80"/>
    </row>
    <row r="55" spans="1:4" ht="20.100000000000001" customHeight="1">
      <c r="A55" s="69" t="s">
        <v>108</v>
      </c>
      <c r="B55" s="80">
        <f>SUM(B6:B26)</f>
        <v>60078</v>
      </c>
      <c r="C55" s="80">
        <f>SUM(C6:C26)</f>
        <v>94177</v>
      </c>
      <c r="D55" s="80"/>
    </row>
    <row r="56" spans="1:4" ht="20.100000000000001" customHeight="1"/>
    <row r="57" spans="1:4" ht="20.100000000000001" customHeight="1"/>
    <row r="58" spans="1:4" ht="20.100000000000001" customHeight="1"/>
    <row r="59" spans="1:4" ht="20.100000000000001" customHeight="1"/>
    <row r="60" spans="1:4" ht="20.100000000000001" customHeight="1"/>
    <row r="61" spans="1:4" ht="20.100000000000001" customHeight="1"/>
    <row r="62" spans="1:4" ht="20.100000000000001" customHeight="1"/>
    <row r="63" spans="1:4" ht="20.100000000000001" customHeight="1"/>
  </sheetData>
  <sheetProtection password="DE82" sheet="1" objects="1" scenarios="1"/>
  <mergeCells count="2">
    <mergeCell ref="A2:D2"/>
    <mergeCell ref="A4:D4"/>
  </mergeCells>
  <phoneticPr fontId="112" type="noConversion"/>
  <pageMargins left="0.75" right="0.75" top="1" bottom="1" header="0.5" footer="0.5"/>
  <pageSetup paperSize="9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H55"/>
  <sheetViews>
    <sheetView workbookViewId="0">
      <pane ySplit="5" topLeftCell="A6" activePane="bottomLeft" state="frozen"/>
      <selection pane="bottomLeft" activeCell="J49" sqref="J49"/>
    </sheetView>
  </sheetViews>
  <sheetFormatPr defaultColWidth="9" defaultRowHeight="14.25"/>
  <cols>
    <col min="1" max="1" width="65.375" style="23" customWidth="1"/>
    <col min="2" max="2" width="12.875" style="23" customWidth="1"/>
    <col min="3" max="3" width="10.875" style="23" customWidth="1"/>
    <col min="4" max="4" width="13.75" style="23" customWidth="1"/>
    <col min="5" max="16384" width="9" style="23"/>
  </cols>
  <sheetData>
    <row r="1" spans="1:4" ht="20.25">
      <c r="A1" s="304" t="s">
        <v>2646</v>
      </c>
      <c r="B1" s="304"/>
      <c r="C1" s="304"/>
      <c r="D1" s="304"/>
    </row>
    <row r="2" spans="1:4" ht="18" customHeight="1">
      <c r="A2" s="25" t="s">
        <v>2647</v>
      </c>
      <c r="D2" s="71" t="s">
        <v>25</v>
      </c>
    </row>
    <row r="3" spans="1:4" ht="31.5" customHeight="1">
      <c r="A3" s="318" t="s">
        <v>2648</v>
      </c>
      <c r="B3" s="319"/>
      <c r="C3" s="319"/>
      <c r="D3" s="320"/>
    </row>
    <row r="4" spans="1:4" ht="35.25" customHeight="1">
      <c r="A4" s="72" t="s">
        <v>2623</v>
      </c>
      <c r="B4" s="73" t="s">
        <v>2624</v>
      </c>
      <c r="C4" s="74" t="s">
        <v>245</v>
      </c>
      <c r="D4" s="75" t="s">
        <v>246</v>
      </c>
    </row>
    <row r="5" spans="1:4" ht="20.100000000000001" customHeight="1">
      <c r="A5" s="76" t="s">
        <v>2649</v>
      </c>
      <c r="B5" s="64">
        <f>SUM(B6,B7)</f>
        <v>402</v>
      </c>
      <c r="C5" s="64">
        <f>SUM(C6,C7)</f>
        <v>238</v>
      </c>
      <c r="D5" s="64"/>
    </row>
    <row r="6" spans="1:4" ht="20.100000000000001" customHeight="1">
      <c r="A6" s="77" t="s">
        <v>2650</v>
      </c>
      <c r="B6" s="67">
        <v>47</v>
      </c>
      <c r="C6" s="67">
        <v>35</v>
      </c>
      <c r="D6" s="67"/>
    </row>
    <row r="7" spans="1:4" ht="20.100000000000001" customHeight="1">
      <c r="A7" s="77" t="s">
        <v>2651</v>
      </c>
      <c r="B7" s="67">
        <v>355</v>
      </c>
      <c r="C7" s="67">
        <v>203</v>
      </c>
      <c r="D7" s="67"/>
    </row>
    <row r="8" spans="1:4" ht="20.100000000000001" customHeight="1">
      <c r="A8" s="76" t="s">
        <v>2652</v>
      </c>
      <c r="B8" s="67">
        <f>SUM(B9:B10)</f>
        <v>1381</v>
      </c>
      <c r="C8" s="67">
        <f>SUM(C9:C10)</f>
        <v>2697</v>
      </c>
      <c r="D8" s="67"/>
    </row>
    <row r="9" spans="1:4" ht="20.100000000000001" customHeight="1">
      <c r="A9" s="77" t="s">
        <v>2653</v>
      </c>
      <c r="B9" s="67">
        <v>1355</v>
      </c>
      <c r="C9" s="67">
        <v>2697</v>
      </c>
      <c r="D9" s="67"/>
    </row>
    <row r="10" spans="1:4" ht="20.100000000000001" customHeight="1">
      <c r="A10" s="77" t="s">
        <v>2654</v>
      </c>
      <c r="B10" s="67">
        <v>26</v>
      </c>
      <c r="C10" s="67"/>
      <c r="D10" s="67"/>
    </row>
    <row r="11" spans="1:4" ht="20.100000000000001" customHeight="1">
      <c r="A11" s="76" t="s">
        <v>2655</v>
      </c>
      <c r="B11" s="67">
        <f>SUM(B12:B13)</f>
        <v>0</v>
      </c>
      <c r="C11" s="67">
        <f>SUM(C12:C13)</f>
        <v>0</v>
      </c>
      <c r="D11" s="67"/>
    </row>
    <row r="12" spans="1:4" ht="20.100000000000001" customHeight="1">
      <c r="A12" s="76" t="s">
        <v>2656</v>
      </c>
      <c r="B12" s="67"/>
      <c r="C12" s="67"/>
      <c r="D12" s="67"/>
    </row>
    <row r="13" spans="1:4" ht="20.100000000000001" customHeight="1">
      <c r="A13" s="76" t="s">
        <v>2657</v>
      </c>
      <c r="B13" s="67"/>
      <c r="C13" s="67"/>
      <c r="D13" s="67"/>
    </row>
    <row r="14" spans="1:4" ht="20.100000000000001" customHeight="1">
      <c r="A14" s="76" t="s">
        <v>2658</v>
      </c>
      <c r="B14" s="67">
        <f>SUM(B15:B21)</f>
        <v>54310</v>
      </c>
      <c r="C14" s="67">
        <f>SUM(C15:C21)</f>
        <v>35716</v>
      </c>
      <c r="D14" s="67"/>
    </row>
    <row r="15" spans="1:4" ht="20.100000000000001" customHeight="1">
      <c r="A15" s="76" t="s">
        <v>2659</v>
      </c>
      <c r="B15" s="78">
        <f>8324+44157</f>
        <v>52481</v>
      </c>
      <c r="C15" s="67">
        <v>34216</v>
      </c>
      <c r="D15" s="67"/>
    </row>
    <row r="16" spans="1:4" ht="20.100000000000001" customHeight="1">
      <c r="A16" s="76" t="s">
        <v>2660</v>
      </c>
      <c r="B16" s="67"/>
      <c r="C16" s="67"/>
      <c r="D16" s="67"/>
    </row>
    <row r="17" spans="1:4" ht="20.100000000000001" customHeight="1">
      <c r="A17" s="76" t="s">
        <v>2661</v>
      </c>
      <c r="B17" s="67"/>
      <c r="C17" s="67"/>
      <c r="D17" s="67"/>
    </row>
    <row r="18" spans="1:4" ht="20.100000000000001" customHeight="1">
      <c r="A18" s="76" t="s">
        <v>2662</v>
      </c>
      <c r="B18" s="67">
        <v>802</v>
      </c>
      <c r="C18" s="67"/>
      <c r="D18" s="67"/>
    </row>
    <row r="19" spans="1:4" ht="20.100000000000001" customHeight="1">
      <c r="A19" s="76" t="s">
        <v>2663</v>
      </c>
      <c r="B19" s="67"/>
      <c r="C19" s="67"/>
      <c r="D19" s="67"/>
    </row>
    <row r="20" spans="1:4" ht="20.100000000000001" customHeight="1">
      <c r="A20" s="76" t="s">
        <v>2664</v>
      </c>
      <c r="B20" s="67">
        <v>347</v>
      </c>
      <c r="C20" s="67">
        <v>550</v>
      </c>
      <c r="D20" s="67"/>
    </row>
    <row r="21" spans="1:4" ht="20.100000000000001" customHeight="1">
      <c r="A21" s="76" t="s">
        <v>2665</v>
      </c>
      <c r="B21" s="67">
        <v>680</v>
      </c>
      <c r="C21" s="67">
        <v>950</v>
      </c>
      <c r="D21" s="67"/>
    </row>
    <row r="22" spans="1:4" ht="20.100000000000001" customHeight="1">
      <c r="A22" s="76" t="s">
        <v>2666</v>
      </c>
      <c r="B22" s="67">
        <f>SUM(B23:B27)</f>
        <v>222</v>
      </c>
      <c r="C22" s="67">
        <f>SUM(C23:C27)</f>
        <v>0</v>
      </c>
      <c r="D22" s="67"/>
    </row>
    <row r="23" spans="1:4" ht="20.100000000000001" customHeight="1">
      <c r="A23" s="79" t="s">
        <v>2667</v>
      </c>
      <c r="B23" s="67"/>
      <c r="C23" s="67"/>
      <c r="D23" s="67"/>
    </row>
    <row r="24" spans="1:4" ht="20.100000000000001" customHeight="1">
      <c r="A24" s="79" t="s">
        <v>2668</v>
      </c>
      <c r="B24" s="67">
        <v>172</v>
      </c>
      <c r="C24" s="67"/>
      <c r="D24" s="67"/>
    </row>
    <row r="25" spans="1:4" ht="20.100000000000001" customHeight="1">
      <c r="A25" s="79" t="s">
        <v>2669</v>
      </c>
      <c r="B25" s="67"/>
      <c r="C25" s="67"/>
      <c r="D25" s="67"/>
    </row>
    <row r="26" spans="1:4" ht="20.100000000000001" customHeight="1">
      <c r="A26" s="79" t="s">
        <v>2670</v>
      </c>
      <c r="B26" s="80"/>
      <c r="C26" s="80"/>
      <c r="D26" s="80"/>
    </row>
    <row r="27" spans="1:4" ht="20.100000000000001" customHeight="1">
      <c r="A27" s="79" t="s">
        <v>2671</v>
      </c>
      <c r="B27" s="80">
        <v>50</v>
      </c>
      <c r="C27" s="80"/>
      <c r="D27" s="80"/>
    </row>
    <row r="28" spans="1:4" ht="20.100000000000001" customHeight="1">
      <c r="A28" s="77" t="s">
        <v>2672</v>
      </c>
      <c r="B28" s="80">
        <f>SUM(B29:B35)</f>
        <v>0</v>
      </c>
      <c r="C28" s="80">
        <f>SUM(C29:C35)</f>
        <v>0</v>
      </c>
      <c r="D28" s="80"/>
    </row>
    <row r="29" spans="1:4" ht="20.100000000000001" customHeight="1">
      <c r="A29" s="77" t="s">
        <v>2673</v>
      </c>
      <c r="B29" s="80"/>
      <c r="C29" s="80"/>
      <c r="D29" s="80"/>
    </row>
    <row r="30" spans="1:4" ht="20.100000000000001" customHeight="1">
      <c r="A30" s="79" t="s">
        <v>2674</v>
      </c>
      <c r="B30" s="80"/>
      <c r="C30" s="80"/>
      <c r="D30" s="80"/>
    </row>
    <row r="31" spans="1:4" ht="20.100000000000001" customHeight="1">
      <c r="A31" s="79" t="s">
        <v>2675</v>
      </c>
      <c r="B31" s="80"/>
      <c r="C31" s="80"/>
      <c r="D31" s="80"/>
    </row>
    <row r="32" spans="1:4" ht="20.100000000000001" customHeight="1">
      <c r="A32" s="79" t="s">
        <v>2676</v>
      </c>
      <c r="B32" s="80"/>
      <c r="C32" s="80"/>
      <c r="D32" s="80"/>
    </row>
    <row r="33" spans="1:4" ht="20.100000000000001" customHeight="1">
      <c r="A33" s="79" t="s">
        <v>2677</v>
      </c>
      <c r="B33" s="80"/>
      <c r="C33" s="80"/>
      <c r="D33" s="80"/>
    </row>
    <row r="34" spans="1:4" ht="20.100000000000001" customHeight="1">
      <c r="A34" s="79" t="s">
        <v>2678</v>
      </c>
      <c r="B34" s="80"/>
      <c r="C34" s="80"/>
      <c r="D34" s="80"/>
    </row>
    <row r="35" spans="1:4" ht="20.100000000000001" customHeight="1">
      <c r="A35" s="79" t="s">
        <v>2679</v>
      </c>
      <c r="B35" s="80"/>
      <c r="C35" s="80"/>
      <c r="D35" s="80"/>
    </row>
    <row r="36" spans="1:4" ht="20.100000000000001" customHeight="1">
      <c r="A36" s="77" t="s">
        <v>2680</v>
      </c>
      <c r="B36" s="80">
        <f>SUM(B37:B39)</f>
        <v>0</v>
      </c>
      <c r="C36" s="80">
        <f>SUM(C37:C39)</f>
        <v>0</v>
      </c>
      <c r="D36" s="80"/>
    </row>
    <row r="37" spans="1:4" ht="20.100000000000001" customHeight="1">
      <c r="A37" s="79" t="s">
        <v>2681</v>
      </c>
      <c r="B37" s="80"/>
      <c r="C37" s="80"/>
      <c r="D37" s="80"/>
    </row>
    <row r="38" spans="1:4" s="70" customFormat="1" ht="20.100000000000001" customHeight="1">
      <c r="A38" s="79" t="s">
        <v>2682</v>
      </c>
      <c r="B38" s="80"/>
      <c r="C38" s="80"/>
      <c r="D38" s="80"/>
    </row>
    <row r="39" spans="1:4" ht="20.100000000000001" customHeight="1">
      <c r="A39" s="79" t="s">
        <v>2683</v>
      </c>
      <c r="B39" s="80"/>
      <c r="C39" s="80"/>
      <c r="D39" s="80"/>
    </row>
    <row r="40" spans="1:4" ht="20.100000000000001" customHeight="1">
      <c r="A40" s="77" t="s">
        <v>2684</v>
      </c>
      <c r="B40" s="80">
        <f>SUM(B41)</f>
        <v>0</v>
      </c>
      <c r="C40" s="80">
        <f>SUM(C41)</f>
        <v>0</v>
      </c>
      <c r="D40" s="80"/>
    </row>
    <row r="41" spans="1:4" ht="20.100000000000001" customHeight="1">
      <c r="A41" s="79" t="s">
        <v>2651</v>
      </c>
      <c r="B41" s="80"/>
      <c r="C41" s="80"/>
      <c r="D41" s="80"/>
    </row>
    <row r="42" spans="1:4" ht="20.100000000000001" customHeight="1">
      <c r="A42" s="77" t="s">
        <v>2685</v>
      </c>
      <c r="B42" s="80">
        <f>SUM(B43:B45)</f>
        <v>1439</v>
      </c>
      <c r="C42" s="80">
        <f>SUM(C43:C45)</f>
        <v>2742</v>
      </c>
      <c r="D42" s="80"/>
    </row>
    <row r="43" spans="1:4" ht="20.100000000000001" customHeight="1">
      <c r="A43" s="79" t="s">
        <v>2686</v>
      </c>
      <c r="B43" s="80"/>
      <c r="C43" s="80"/>
      <c r="D43" s="80"/>
    </row>
    <row r="44" spans="1:4" ht="20.100000000000001" customHeight="1">
      <c r="A44" s="79" t="s">
        <v>2687</v>
      </c>
      <c r="B44" s="80"/>
      <c r="C44" s="80"/>
      <c r="D44" s="80"/>
    </row>
    <row r="45" spans="1:4" ht="20.100000000000001" customHeight="1">
      <c r="A45" s="79" t="s">
        <v>2688</v>
      </c>
      <c r="B45" s="80">
        <v>1439</v>
      </c>
      <c r="C45" s="80">
        <v>2742</v>
      </c>
      <c r="D45" s="80"/>
    </row>
    <row r="46" spans="1:4" ht="20.100000000000001" customHeight="1">
      <c r="A46" s="77" t="s">
        <v>2689</v>
      </c>
      <c r="B46" s="80">
        <v>1253</v>
      </c>
      <c r="C46" s="80"/>
      <c r="D46" s="80"/>
    </row>
    <row r="47" spans="1:4" ht="20.100000000000001" customHeight="1">
      <c r="A47" s="77" t="s">
        <v>2690</v>
      </c>
      <c r="B47" s="80"/>
      <c r="C47" s="80"/>
      <c r="D47" s="80"/>
    </row>
    <row r="48" spans="1:4" ht="20.100000000000001" customHeight="1">
      <c r="A48" s="77" t="s">
        <v>2691</v>
      </c>
      <c r="B48" s="80"/>
      <c r="C48" s="80"/>
      <c r="D48" s="80"/>
    </row>
    <row r="49" spans="1:8" ht="20.100000000000001" customHeight="1">
      <c r="A49" s="69"/>
      <c r="B49" s="80"/>
      <c r="C49" s="80"/>
      <c r="D49" s="80"/>
    </row>
    <row r="50" spans="1:8" ht="20.100000000000001" customHeight="1">
      <c r="A50" s="69"/>
      <c r="B50" s="80"/>
      <c r="C50" s="80"/>
      <c r="D50" s="80"/>
    </row>
    <row r="51" spans="1:8" ht="20.100000000000001" customHeight="1">
      <c r="A51" s="69"/>
      <c r="B51" s="80"/>
      <c r="C51" s="80"/>
      <c r="D51" s="80"/>
      <c r="H51" s="81"/>
    </row>
    <row r="52" spans="1:8" ht="20.100000000000001" customHeight="1">
      <c r="A52" s="69"/>
      <c r="B52" s="80"/>
      <c r="C52" s="80"/>
      <c r="D52" s="80"/>
    </row>
    <row r="53" spans="1:8" ht="20.100000000000001" customHeight="1">
      <c r="A53" s="69"/>
      <c r="B53" s="80"/>
      <c r="C53" s="80"/>
      <c r="D53" s="80"/>
    </row>
    <row r="54" spans="1:8" ht="20.100000000000001" customHeight="1">
      <c r="A54" s="69"/>
      <c r="B54" s="80"/>
      <c r="C54" s="80"/>
      <c r="D54" s="80"/>
    </row>
    <row r="55" spans="1:8" ht="20.100000000000001" customHeight="1">
      <c r="A55" s="69" t="s">
        <v>2692</v>
      </c>
      <c r="B55" s="80">
        <f>B5+B8+B11+B14+B22+B28+B36+B40+B42+B46+B47+B48</f>
        <v>59007</v>
      </c>
      <c r="C55" s="80">
        <f>C5+C8+C11+C14+C22+C28+C36+C40+C42+C46+C47</f>
        <v>41393</v>
      </c>
      <c r="D55" s="80"/>
    </row>
  </sheetData>
  <sheetProtection password="DE82" sheet="1" objects="1" scenarios="1"/>
  <mergeCells count="2">
    <mergeCell ref="A1:D1"/>
    <mergeCell ref="A3:D3"/>
  </mergeCells>
  <phoneticPr fontId="112" type="noConversion"/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D101"/>
  <sheetViews>
    <sheetView topLeftCell="B1" workbookViewId="0">
      <selection activeCell="I8" sqref="I8"/>
    </sheetView>
  </sheetViews>
  <sheetFormatPr defaultColWidth="9" defaultRowHeight="13.5"/>
  <cols>
    <col min="1" max="1" width="51" style="61" customWidth="1"/>
    <col min="2" max="2" width="13.75" style="61" customWidth="1"/>
    <col min="3" max="3" width="59.5" style="61" customWidth="1"/>
    <col min="4" max="4" width="15.625" style="61" customWidth="1"/>
    <col min="5" max="16384" width="9" style="61"/>
  </cols>
  <sheetData>
    <row r="1" spans="1:4">
      <c r="A1" s="25" t="s">
        <v>2693</v>
      </c>
    </row>
    <row r="2" spans="1:4" ht="18" customHeight="1">
      <c r="A2" s="304" t="s">
        <v>2694</v>
      </c>
      <c r="B2" s="304"/>
      <c r="C2" s="304"/>
      <c r="D2" s="304"/>
    </row>
    <row r="3" spans="1:4" ht="14.25" customHeight="1">
      <c r="A3" s="62"/>
      <c r="D3" s="61" t="s">
        <v>25</v>
      </c>
    </row>
    <row r="4" spans="1:4" ht="31.5" customHeight="1">
      <c r="A4" s="318" t="s">
        <v>2622</v>
      </c>
      <c r="B4" s="319"/>
      <c r="C4" s="318" t="s">
        <v>2648</v>
      </c>
      <c r="D4" s="320"/>
    </row>
    <row r="5" spans="1:4" ht="19.5" customHeight="1">
      <c r="A5" s="63" t="s">
        <v>2623</v>
      </c>
      <c r="B5" s="64" t="s">
        <v>245</v>
      </c>
      <c r="C5" s="63" t="s">
        <v>2623</v>
      </c>
      <c r="D5" s="64" t="s">
        <v>245</v>
      </c>
    </row>
    <row r="6" spans="1:4" ht="20.100000000000001" customHeight="1">
      <c r="A6" s="65" t="s">
        <v>2695</v>
      </c>
      <c r="B6" s="66">
        <f>B7+B10+B11+B13+B14</f>
        <v>133</v>
      </c>
      <c r="C6" s="65" t="s">
        <v>2696</v>
      </c>
      <c r="D6" s="67">
        <f>D7+D10+D11+D12</f>
        <v>52917</v>
      </c>
    </row>
    <row r="7" spans="1:4" ht="20.100000000000001" customHeight="1">
      <c r="A7" s="67" t="s">
        <v>2697</v>
      </c>
      <c r="B7" s="67">
        <f>SUM(B8:B9)</f>
        <v>0</v>
      </c>
      <c r="C7" s="67" t="s">
        <v>2698</v>
      </c>
      <c r="D7" s="67">
        <f>SUM(D8:D9)</f>
        <v>0</v>
      </c>
    </row>
    <row r="8" spans="1:4" ht="20.100000000000001" customHeight="1">
      <c r="A8" s="67" t="s">
        <v>2699</v>
      </c>
      <c r="B8" s="67"/>
      <c r="C8" s="67" t="s">
        <v>2700</v>
      </c>
      <c r="D8" s="67"/>
    </row>
    <row r="9" spans="1:4" ht="20.100000000000001" customHeight="1">
      <c r="A9" s="67" t="s">
        <v>2701</v>
      </c>
      <c r="B9" s="67"/>
      <c r="C9" s="67" t="s">
        <v>2702</v>
      </c>
      <c r="D9" s="67"/>
    </row>
    <row r="10" spans="1:4" ht="20.100000000000001" customHeight="1">
      <c r="A10" s="67" t="s">
        <v>2703</v>
      </c>
      <c r="B10" s="67">
        <v>133</v>
      </c>
      <c r="C10" s="67" t="s">
        <v>2704</v>
      </c>
      <c r="D10" s="67">
        <v>52917</v>
      </c>
    </row>
    <row r="11" spans="1:4" ht="20.100000000000001" customHeight="1">
      <c r="A11" s="67" t="s">
        <v>2705</v>
      </c>
      <c r="B11" s="67"/>
      <c r="C11" s="67" t="s">
        <v>2706</v>
      </c>
      <c r="D11" s="67"/>
    </row>
    <row r="12" spans="1:4" ht="20.100000000000001" customHeight="1">
      <c r="A12" s="67" t="s">
        <v>2707</v>
      </c>
      <c r="B12" s="67"/>
      <c r="C12" s="68" t="s">
        <v>2708</v>
      </c>
      <c r="D12" s="67"/>
    </row>
    <row r="13" spans="1:4" ht="20.100000000000001" customHeight="1">
      <c r="A13" s="68" t="s">
        <v>2709</v>
      </c>
      <c r="B13" s="67"/>
      <c r="C13" s="68"/>
      <c r="D13" s="67"/>
    </row>
    <row r="14" spans="1:4" ht="20.100000000000001" customHeight="1">
      <c r="A14" s="68" t="s">
        <v>2710</v>
      </c>
      <c r="B14" s="67"/>
      <c r="C14" s="68"/>
      <c r="D14" s="67"/>
    </row>
    <row r="15" spans="1:4" ht="20.100000000000001" customHeight="1">
      <c r="A15" s="68"/>
      <c r="B15" s="67"/>
      <c r="C15" s="68"/>
      <c r="D15" s="67"/>
    </row>
    <row r="16" spans="1:4" ht="20.100000000000001" customHeight="1">
      <c r="A16" s="68"/>
      <c r="B16" s="67"/>
      <c r="C16" s="68"/>
      <c r="D16" s="67"/>
    </row>
    <row r="17" spans="1:4" ht="20.100000000000001" customHeight="1">
      <c r="A17" s="68"/>
      <c r="B17" s="67"/>
      <c r="C17" s="68"/>
      <c r="D17" s="67"/>
    </row>
    <row r="18" spans="1:4" ht="20.100000000000001" customHeight="1">
      <c r="A18" s="68"/>
      <c r="B18" s="67"/>
      <c r="C18" s="68"/>
      <c r="D18" s="67"/>
    </row>
    <row r="19" spans="1:4" ht="20.100000000000001" customHeight="1">
      <c r="A19" s="68"/>
      <c r="B19" s="67"/>
      <c r="C19" s="68"/>
      <c r="D19" s="67"/>
    </row>
    <row r="20" spans="1:4" ht="20.100000000000001" customHeight="1">
      <c r="A20" s="68"/>
      <c r="B20" s="67"/>
      <c r="C20" s="68"/>
      <c r="D20" s="67"/>
    </row>
    <row r="21" spans="1:4" ht="20.100000000000001" customHeight="1">
      <c r="A21" s="68"/>
      <c r="B21" s="67"/>
      <c r="C21" s="68"/>
      <c r="D21" s="67"/>
    </row>
    <row r="22" spans="1:4" ht="20.100000000000001" customHeight="1">
      <c r="A22" s="68"/>
      <c r="B22" s="67"/>
      <c r="C22" s="68"/>
      <c r="D22" s="67"/>
    </row>
    <row r="23" spans="1:4" ht="20.100000000000001" customHeight="1">
      <c r="A23" s="68"/>
      <c r="B23" s="67"/>
      <c r="C23" s="68"/>
      <c r="D23" s="67"/>
    </row>
    <row r="24" spans="1:4" ht="20.100000000000001" customHeight="1">
      <c r="A24" s="68"/>
      <c r="B24" s="67"/>
      <c r="C24" s="68"/>
      <c r="D24" s="67"/>
    </row>
    <row r="25" spans="1:4" ht="20.100000000000001" customHeight="1">
      <c r="A25" s="68"/>
      <c r="B25" s="67"/>
      <c r="C25" s="68"/>
      <c r="D25" s="67"/>
    </row>
    <row r="26" spans="1:4" ht="20.100000000000001" customHeight="1">
      <c r="A26" s="68"/>
      <c r="B26" s="67"/>
      <c r="C26" s="68"/>
      <c r="D26" s="67"/>
    </row>
    <row r="27" spans="1:4" ht="20.100000000000001" customHeight="1">
      <c r="A27" s="68"/>
      <c r="B27" s="67"/>
      <c r="C27" s="68"/>
      <c r="D27" s="67"/>
    </row>
    <row r="28" spans="1:4" ht="20.100000000000001" customHeight="1">
      <c r="A28" s="68"/>
      <c r="B28" s="67"/>
      <c r="C28" s="68"/>
      <c r="D28" s="67"/>
    </row>
    <row r="29" spans="1:4" ht="20.100000000000001" customHeight="1">
      <c r="A29" s="68"/>
      <c r="B29" s="67"/>
      <c r="C29" s="68"/>
      <c r="D29" s="67"/>
    </row>
    <row r="30" spans="1:4" ht="20.100000000000001" customHeight="1">
      <c r="A30" s="69" t="s">
        <v>169</v>
      </c>
      <c r="B30" s="67">
        <f>+B6</f>
        <v>133</v>
      </c>
      <c r="C30" s="69" t="s">
        <v>170</v>
      </c>
      <c r="D30" s="67">
        <f>+D6</f>
        <v>52917</v>
      </c>
    </row>
    <row r="31" spans="1:4" ht="20.100000000000001" customHeight="1"/>
    <row r="32" spans="1:4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15.75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</sheetData>
  <sheetProtection password="DE82" sheet="1" objects="1" scenarios="1"/>
  <mergeCells count="3">
    <mergeCell ref="A2:D2"/>
    <mergeCell ref="A4:B4"/>
    <mergeCell ref="C4:D4"/>
  </mergeCells>
  <phoneticPr fontId="112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J29"/>
  <sheetViews>
    <sheetView workbookViewId="0">
      <selection activeCell="K12" sqref="K12"/>
    </sheetView>
  </sheetViews>
  <sheetFormatPr defaultColWidth="9" defaultRowHeight="13.5"/>
  <cols>
    <col min="1" max="1" width="22.5" customWidth="1"/>
    <col min="2" max="2" width="42" customWidth="1"/>
    <col min="3" max="3" width="4.75" style="50" customWidth="1"/>
    <col min="4" max="8" width="10.625" customWidth="1"/>
    <col min="9" max="9" width="26.5" customWidth="1"/>
    <col min="10" max="10" width="10.625" customWidth="1"/>
  </cols>
  <sheetData>
    <row r="1" spans="1:10" ht="21" customHeight="1">
      <c r="A1" s="25" t="s">
        <v>2711</v>
      </c>
    </row>
    <row r="2" spans="1:10" ht="36.75" customHeight="1">
      <c r="A2" s="321" t="s">
        <v>2712</v>
      </c>
      <c r="B2" s="321"/>
      <c r="C2" s="321"/>
      <c r="D2" s="321"/>
      <c r="E2" s="321"/>
      <c r="F2" s="321"/>
      <c r="G2" s="321"/>
      <c r="H2" s="321"/>
      <c r="I2" s="321"/>
      <c r="J2" s="321"/>
    </row>
    <row r="3" spans="1:10" ht="15.75" customHeight="1">
      <c r="J3" s="47"/>
    </row>
    <row r="4" spans="1:10" ht="13.5" customHeight="1">
      <c r="A4" s="49" t="s">
        <v>2713</v>
      </c>
      <c r="J4" s="47" t="s">
        <v>2714</v>
      </c>
    </row>
    <row r="5" spans="1:10" s="49" customFormat="1" ht="31.5" customHeight="1">
      <c r="A5" s="323" t="s">
        <v>242</v>
      </c>
      <c r="B5" s="323" t="s">
        <v>243</v>
      </c>
      <c r="C5" s="322" t="s">
        <v>2715</v>
      </c>
      <c r="D5" s="322" t="s">
        <v>2716</v>
      </c>
      <c r="E5" s="322"/>
      <c r="F5" s="322"/>
      <c r="G5" s="322" t="s">
        <v>2717</v>
      </c>
      <c r="H5" s="322"/>
      <c r="I5" s="322"/>
      <c r="J5" s="325" t="s">
        <v>2718</v>
      </c>
    </row>
    <row r="6" spans="1:10" s="49" customFormat="1" ht="21.75" customHeight="1">
      <c r="A6" s="324"/>
      <c r="B6" s="324"/>
      <c r="C6" s="322"/>
      <c r="D6" s="44" t="s">
        <v>1538</v>
      </c>
      <c r="E6" s="44" t="s">
        <v>2719</v>
      </c>
      <c r="F6" s="44" t="s">
        <v>2720</v>
      </c>
      <c r="G6" s="44" t="s">
        <v>1538</v>
      </c>
      <c r="H6" s="44" t="s">
        <v>2719</v>
      </c>
      <c r="I6" s="44" t="s">
        <v>2720</v>
      </c>
      <c r="J6" s="326"/>
    </row>
    <row r="7" spans="1:10" s="49" customFormat="1" ht="21.75" customHeight="1">
      <c r="A7" s="52"/>
      <c r="B7" s="51" t="s">
        <v>2721</v>
      </c>
      <c r="C7" s="44"/>
      <c r="D7" s="44">
        <v>1</v>
      </c>
      <c r="E7" s="44">
        <v>2</v>
      </c>
      <c r="F7" s="44">
        <v>3</v>
      </c>
      <c r="G7" s="44">
        <v>4</v>
      </c>
      <c r="H7" s="44">
        <v>5</v>
      </c>
      <c r="I7" s="44">
        <v>6</v>
      </c>
      <c r="J7" s="44">
        <v>7</v>
      </c>
    </row>
    <row r="8" spans="1:10" s="49" customFormat="1" ht="17.45" customHeight="1">
      <c r="A8" s="53">
        <v>1030601</v>
      </c>
      <c r="B8" s="54" t="s">
        <v>2722</v>
      </c>
      <c r="C8" s="44">
        <v>1</v>
      </c>
      <c r="D8" s="54"/>
      <c r="E8" s="54"/>
      <c r="F8" s="54"/>
      <c r="G8" s="54"/>
      <c r="H8" s="54"/>
      <c r="I8" s="54"/>
      <c r="J8" s="54"/>
    </row>
    <row r="9" spans="1:10" s="49" customFormat="1" ht="17.45" customHeight="1">
      <c r="A9" s="53">
        <v>103060103</v>
      </c>
      <c r="B9" s="54" t="s">
        <v>2723</v>
      </c>
      <c r="C9" s="44">
        <v>2</v>
      </c>
      <c r="D9" s="54"/>
      <c r="E9" s="54"/>
      <c r="F9" s="54"/>
      <c r="G9" s="54"/>
      <c r="H9" s="54"/>
      <c r="I9" s="54"/>
      <c r="J9" s="54"/>
    </row>
    <row r="10" spans="1:10" s="49" customFormat="1" ht="17.45" customHeight="1">
      <c r="A10" s="53">
        <v>103060104</v>
      </c>
      <c r="B10" s="54" t="s">
        <v>2724</v>
      </c>
      <c r="C10" s="44">
        <v>3</v>
      </c>
      <c r="D10" s="54"/>
      <c r="E10" s="54"/>
      <c r="F10" s="54"/>
      <c r="G10" s="54"/>
      <c r="H10" s="54"/>
      <c r="I10" s="54"/>
      <c r="J10" s="54"/>
    </row>
    <row r="11" spans="1:10" s="49" customFormat="1" ht="17.45" customHeight="1">
      <c r="A11" s="53"/>
      <c r="B11" s="55" t="s">
        <v>2725</v>
      </c>
      <c r="C11" s="44">
        <v>4</v>
      </c>
      <c r="D11" s="54"/>
      <c r="E11" s="54"/>
      <c r="F11" s="54"/>
      <c r="G11" s="54"/>
      <c r="H11" s="54"/>
      <c r="I11" s="54"/>
      <c r="J11" s="54"/>
    </row>
    <row r="12" spans="1:10" s="49" customFormat="1" ht="17.45" customHeight="1">
      <c r="A12" s="53">
        <v>103060198</v>
      </c>
      <c r="B12" s="54" t="s">
        <v>2726</v>
      </c>
      <c r="C12" s="44">
        <v>5</v>
      </c>
      <c r="D12" s="54"/>
      <c r="E12" s="54"/>
      <c r="F12" s="54"/>
      <c r="G12" s="55">
        <f>SUM(H12:I12)</f>
        <v>11</v>
      </c>
      <c r="H12" s="55"/>
      <c r="I12" s="54">
        <v>11</v>
      </c>
      <c r="J12" s="54"/>
    </row>
    <row r="13" spans="1:10" s="49" customFormat="1" ht="17.45" customHeight="1">
      <c r="A13" s="53">
        <v>1030602</v>
      </c>
      <c r="B13" s="54" t="s">
        <v>2727</v>
      </c>
      <c r="C13" s="44">
        <v>6</v>
      </c>
      <c r="D13" s="54"/>
      <c r="E13" s="54"/>
      <c r="F13" s="54"/>
      <c r="G13" s="54"/>
      <c r="H13" s="54"/>
      <c r="I13" s="54"/>
      <c r="J13" s="54"/>
    </row>
    <row r="14" spans="1:10" s="49" customFormat="1" ht="17.45" customHeight="1">
      <c r="A14" s="53">
        <v>103060202</v>
      </c>
      <c r="B14" s="56" t="s">
        <v>2728</v>
      </c>
      <c r="C14" s="44">
        <v>7</v>
      </c>
      <c r="D14" s="54"/>
      <c r="E14" s="54"/>
      <c r="F14" s="54"/>
      <c r="G14" s="54"/>
      <c r="H14" s="54"/>
      <c r="I14" s="54"/>
      <c r="J14" s="54"/>
    </row>
    <row r="15" spans="1:10" s="49" customFormat="1" ht="17.45" customHeight="1">
      <c r="A15" s="53">
        <v>103060203</v>
      </c>
      <c r="B15" s="56" t="s">
        <v>2729</v>
      </c>
      <c r="C15" s="44">
        <v>8</v>
      </c>
      <c r="D15" s="54"/>
      <c r="E15" s="54"/>
      <c r="F15" s="54"/>
      <c r="G15" s="56"/>
      <c r="H15" s="56"/>
      <c r="I15" s="54"/>
      <c r="J15" s="54"/>
    </row>
    <row r="16" spans="1:10" s="49" customFormat="1" ht="11.25" customHeight="1">
      <c r="A16" s="53">
        <v>103060298</v>
      </c>
      <c r="B16" s="56" t="s">
        <v>2730</v>
      </c>
      <c r="C16" s="44">
        <v>9</v>
      </c>
      <c r="D16" s="54"/>
      <c r="E16" s="54"/>
      <c r="F16" s="54"/>
      <c r="G16" s="56"/>
      <c r="H16" s="56"/>
      <c r="I16" s="54"/>
      <c r="J16" s="54"/>
    </row>
    <row r="17" spans="1:10" s="49" customFormat="1" ht="17.45" customHeight="1">
      <c r="A17" s="53">
        <v>1030603</v>
      </c>
      <c r="B17" s="54" t="s">
        <v>2731</v>
      </c>
      <c r="C17" s="44">
        <v>10</v>
      </c>
      <c r="D17" s="54"/>
      <c r="E17" s="54"/>
      <c r="F17" s="54"/>
      <c r="G17" s="56"/>
      <c r="H17" s="56"/>
      <c r="I17" s="54"/>
      <c r="J17" s="54"/>
    </row>
    <row r="18" spans="1:10" s="49" customFormat="1" ht="17.45" customHeight="1">
      <c r="A18" s="53">
        <v>103060304</v>
      </c>
      <c r="B18" s="56" t="s">
        <v>2732</v>
      </c>
      <c r="C18" s="44">
        <v>11</v>
      </c>
      <c r="D18" s="54"/>
      <c r="E18" s="54"/>
      <c r="F18" s="54"/>
      <c r="G18" s="54"/>
      <c r="H18" s="54"/>
      <c r="I18" s="54"/>
      <c r="J18" s="54"/>
    </row>
    <row r="19" spans="1:10" s="49" customFormat="1" ht="17.45" customHeight="1">
      <c r="A19" s="53">
        <v>103060305</v>
      </c>
      <c r="B19" s="56" t="s">
        <v>2733</v>
      </c>
      <c r="C19" s="44">
        <v>12</v>
      </c>
      <c r="D19" s="54"/>
      <c r="E19" s="54"/>
      <c r="F19" s="54"/>
      <c r="G19" s="54"/>
      <c r="H19" s="54"/>
      <c r="I19" s="54"/>
      <c r="J19" s="54"/>
    </row>
    <row r="20" spans="1:10" s="49" customFormat="1" ht="17.45" customHeight="1">
      <c r="A20" s="53">
        <v>103060398</v>
      </c>
      <c r="B20" s="56" t="s">
        <v>2734</v>
      </c>
      <c r="C20" s="44">
        <v>13</v>
      </c>
      <c r="D20" s="54"/>
      <c r="E20" s="54"/>
      <c r="F20" s="56"/>
      <c r="G20" s="56"/>
      <c r="H20" s="56"/>
      <c r="I20" s="54"/>
      <c r="J20" s="54"/>
    </row>
    <row r="21" spans="1:10" s="49" customFormat="1" ht="17.45" customHeight="1">
      <c r="A21" s="53">
        <v>1030604</v>
      </c>
      <c r="B21" s="54" t="s">
        <v>2735</v>
      </c>
      <c r="C21" s="44">
        <v>14</v>
      </c>
      <c r="D21" s="54"/>
      <c r="E21" s="54"/>
      <c r="F21" s="56"/>
      <c r="G21" s="56"/>
      <c r="H21" s="56"/>
      <c r="I21" s="54"/>
      <c r="J21" s="54"/>
    </row>
    <row r="22" spans="1:10" s="49" customFormat="1" ht="17.45" customHeight="1">
      <c r="A22" s="53">
        <v>103060401</v>
      </c>
      <c r="B22" s="56" t="s">
        <v>2736</v>
      </c>
      <c r="C22" s="44">
        <v>15</v>
      </c>
      <c r="D22" s="54"/>
      <c r="E22" s="54"/>
      <c r="F22" s="54"/>
      <c r="G22" s="54"/>
      <c r="H22" s="54"/>
      <c r="I22" s="54"/>
      <c r="J22" s="54"/>
    </row>
    <row r="23" spans="1:10" s="49" customFormat="1" ht="17.45" customHeight="1">
      <c r="A23" s="53">
        <v>103060402</v>
      </c>
      <c r="B23" s="56" t="s">
        <v>2737</v>
      </c>
      <c r="C23" s="44">
        <v>16</v>
      </c>
      <c r="D23" s="54"/>
      <c r="E23" s="54"/>
      <c r="F23" s="56"/>
      <c r="G23" s="56"/>
      <c r="H23" s="56"/>
      <c r="I23" s="54"/>
      <c r="J23" s="54"/>
    </row>
    <row r="24" spans="1:10" s="49" customFormat="1" ht="17.45" customHeight="1">
      <c r="A24" s="53">
        <v>103060498</v>
      </c>
      <c r="B24" s="56" t="s">
        <v>2738</v>
      </c>
      <c r="C24" s="44">
        <v>17</v>
      </c>
      <c r="D24" s="54"/>
      <c r="E24" s="54"/>
      <c r="F24" s="56"/>
      <c r="G24" s="56"/>
      <c r="H24" s="56"/>
      <c r="I24" s="54"/>
      <c r="J24" s="54"/>
    </row>
    <row r="25" spans="1:10" s="49" customFormat="1" ht="17.45" customHeight="1">
      <c r="A25" s="53">
        <v>11005</v>
      </c>
      <c r="B25" s="54" t="s">
        <v>2739</v>
      </c>
      <c r="C25" s="44">
        <v>18</v>
      </c>
      <c r="D25" s="54"/>
      <c r="E25" s="44"/>
      <c r="F25" s="56"/>
      <c r="G25" s="56"/>
      <c r="H25" s="44"/>
      <c r="I25" s="54"/>
      <c r="J25" s="54"/>
    </row>
    <row r="26" spans="1:10" s="49" customFormat="1" ht="17.45" customHeight="1">
      <c r="A26" s="53">
        <v>1100501</v>
      </c>
      <c r="B26" s="54" t="s">
        <v>2740</v>
      </c>
      <c r="C26" s="44">
        <v>19</v>
      </c>
      <c r="D26" s="54"/>
      <c r="E26" s="44"/>
      <c r="F26" s="56"/>
      <c r="G26" s="56"/>
      <c r="H26" s="44"/>
      <c r="I26" s="54"/>
      <c r="J26" s="54"/>
    </row>
    <row r="27" spans="1:10" s="49" customFormat="1" ht="17.45" customHeight="1">
      <c r="A27" s="53">
        <v>1030698</v>
      </c>
      <c r="B27" s="54" t="s">
        <v>2741</v>
      </c>
      <c r="C27" s="44">
        <v>20</v>
      </c>
      <c r="D27" s="54"/>
      <c r="E27" s="54"/>
      <c r="F27" s="56"/>
      <c r="G27" s="56"/>
      <c r="H27" s="56"/>
      <c r="I27" s="54"/>
      <c r="J27" s="54"/>
    </row>
    <row r="28" spans="1:10" s="49" customFormat="1" ht="17.45" customHeight="1">
      <c r="A28" s="53"/>
      <c r="B28" s="57" t="s">
        <v>2742</v>
      </c>
      <c r="C28" s="44">
        <v>21</v>
      </c>
      <c r="D28" s="58"/>
      <c r="E28" s="58"/>
      <c r="F28" s="58"/>
      <c r="G28" s="59">
        <f>SUM(G12)</f>
        <v>11</v>
      </c>
      <c r="H28" s="59"/>
      <c r="I28" s="59">
        <f t="shared" ref="I28" si="0">SUM(I12)</f>
        <v>11</v>
      </c>
      <c r="J28" s="54"/>
    </row>
    <row r="29" spans="1:10" ht="20.100000000000001" customHeight="1">
      <c r="A29" s="60"/>
    </row>
  </sheetData>
  <sheetProtection password="DE82" sheet="1" objects="1" scenarios="1"/>
  <mergeCells count="7">
    <mergeCell ref="A2:J2"/>
    <mergeCell ref="D5:F5"/>
    <mergeCell ref="G5:I5"/>
    <mergeCell ref="A5:A6"/>
    <mergeCell ref="B5:B6"/>
    <mergeCell ref="C5:C6"/>
    <mergeCell ref="J5:J6"/>
  </mergeCells>
  <phoneticPr fontId="112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L39"/>
  <sheetViews>
    <sheetView workbookViewId="0">
      <selection activeCell="M18" sqref="M18"/>
    </sheetView>
  </sheetViews>
  <sheetFormatPr defaultColWidth="9" defaultRowHeight="13.5"/>
  <cols>
    <col min="1" max="1" width="9.25" customWidth="1"/>
    <col min="2" max="2" width="32.375" customWidth="1"/>
    <col min="3" max="3" width="6.625" style="34" customWidth="1"/>
    <col min="5" max="5" width="10.625" customWidth="1"/>
    <col min="6" max="6" width="12.625" customWidth="1"/>
    <col min="7" max="7" width="9.5" customWidth="1"/>
    <col min="8" max="8" width="12.375" customWidth="1"/>
    <col min="9" max="9" width="25.375" customWidth="1"/>
    <col min="10" max="10" width="12.375" customWidth="1"/>
    <col min="11" max="11" width="10.125" customWidth="1"/>
    <col min="12" max="12" width="12.25" customWidth="1"/>
  </cols>
  <sheetData>
    <row r="1" spans="1:12" ht="18" customHeight="1">
      <c r="A1" s="25" t="s">
        <v>2743</v>
      </c>
    </row>
    <row r="2" spans="1:12" ht="21" customHeight="1">
      <c r="A2" s="321" t="s">
        <v>2744</v>
      </c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</row>
    <row r="3" spans="1:12" ht="10.5" customHeight="1">
      <c r="L3" s="47"/>
    </row>
    <row r="4" spans="1:12" ht="20.100000000000001" customHeight="1">
      <c r="A4" s="327" t="s">
        <v>2713</v>
      </c>
      <c r="B4" s="327"/>
      <c r="C4" s="35"/>
      <c r="D4" s="36"/>
      <c r="E4" s="36"/>
      <c r="F4" s="36"/>
      <c r="G4" s="36"/>
      <c r="H4" s="36"/>
      <c r="I4" s="36"/>
      <c r="J4" s="36"/>
      <c r="K4" s="36"/>
      <c r="L4" s="48" t="s">
        <v>2714</v>
      </c>
    </row>
    <row r="5" spans="1:12" s="33" customFormat="1" ht="23.25" customHeight="1">
      <c r="A5" s="333" t="s">
        <v>242</v>
      </c>
      <c r="B5" s="336" t="s">
        <v>243</v>
      </c>
      <c r="C5" s="336" t="s">
        <v>2715</v>
      </c>
      <c r="D5" s="328" t="s">
        <v>2717</v>
      </c>
      <c r="E5" s="329"/>
      <c r="F5" s="329"/>
      <c r="G5" s="329"/>
      <c r="H5" s="329"/>
      <c r="I5" s="329"/>
      <c r="J5" s="329"/>
      <c r="K5" s="329"/>
      <c r="L5" s="330"/>
    </row>
    <row r="6" spans="1:12" s="33" customFormat="1" ht="20.100000000000001" customHeight="1">
      <c r="A6" s="334"/>
      <c r="B6" s="337"/>
      <c r="C6" s="337"/>
      <c r="D6" s="336" t="s">
        <v>31</v>
      </c>
      <c r="E6" s="331" t="s">
        <v>1538</v>
      </c>
      <c r="F6" s="331"/>
      <c r="G6" s="332" t="s">
        <v>2534</v>
      </c>
      <c r="H6" s="332"/>
      <c r="I6" s="332" t="s">
        <v>2745</v>
      </c>
      <c r="J6" s="332"/>
      <c r="K6" s="331" t="s">
        <v>2538</v>
      </c>
      <c r="L6" s="331"/>
    </row>
    <row r="7" spans="1:12" s="33" customFormat="1" ht="23.25" customHeight="1">
      <c r="A7" s="335"/>
      <c r="B7" s="338"/>
      <c r="C7" s="338"/>
      <c r="D7" s="338"/>
      <c r="E7" s="38" t="s">
        <v>2719</v>
      </c>
      <c r="F7" s="38" t="s">
        <v>2720</v>
      </c>
      <c r="G7" s="38" t="s">
        <v>2719</v>
      </c>
      <c r="H7" s="38" t="s">
        <v>2720</v>
      </c>
      <c r="I7" s="38" t="s">
        <v>2719</v>
      </c>
      <c r="J7" s="38" t="s">
        <v>2720</v>
      </c>
      <c r="K7" s="38" t="s">
        <v>2719</v>
      </c>
      <c r="L7" s="38" t="s">
        <v>2720</v>
      </c>
    </row>
    <row r="8" spans="1:12" s="33" customFormat="1" ht="18" customHeight="1">
      <c r="A8" s="40"/>
      <c r="B8" s="39" t="s">
        <v>2721</v>
      </c>
      <c r="C8" s="39"/>
      <c r="D8" s="38">
        <v>1</v>
      </c>
      <c r="E8" s="39">
        <v>2</v>
      </c>
      <c r="F8" s="38">
        <v>3</v>
      </c>
      <c r="G8" s="38">
        <v>4</v>
      </c>
      <c r="H8" s="39">
        <v>5</v>
      </c>
      <c r="I8" s="38">
        <v>6</v>
      </c>
      <c r="J8" s="38">
        <v>7</v>
      </c>
      <c r="K8" s="39">
        <v>8</v>
      </c>
      <c r="L8" s="38">
        <v>9</v>
      </c>
    </row>
    <row r="9" spans="1:12" s="33" customFormat="1" ht="18" customHeight="1">
      <c r="A9" s="41">
        <v>205</v>
      </c>
      <c r="B9" s="42" t="s">
        <v>2746</v>
      </c>
      <c r="C9" s="37">
        <v>1</v>
      </c>
      <c r="D9" s="43"/>
      <c r="E9" s="43"/>
      <c r="F9" s="43"/>
      <c r="G9" s="43"/>
      <c r="H9" s="43"/>
      <c r="I9" s="43"/>
      <c r="J9" s="43"/>
      <c r="K9" s="43"/>
      <c r="L9" s="43"/>
    </row>
    <row r="10" spans="1:12" s="33" customFormat="1" ht="18" customHeight="1">
      <c r="A10" s="41">
        <v>20551</v>
      </c>
      <c r="B10" s="42" t="s">
        <v>2747</v>
      </c>
      <c r="C10" s="37">
        <v>2</v>
      </c>
      <c r="D10" s="43"/>
      <c r="E10" s="43"/>
      <c r="F10" s="43"/>
      <c r="G10" s="43"/>
      <c r="H10" s="43"/>
      <c r="I10" s="43"/>
      <c r="J10" s="43"/>
      <c r="K10" s="43"/>
      <c r="L10" s="43"/>
    </row>
    <row r="11" spans="1:12" s="33" customFormat="1" ht="18" customHeight="1">
      <c r="A11" s="41">
        <v>2055101</v>
      </c>
      <c r="B11" s="42" t="s">
        <v>2748</v>
      </c>
      <c r="C11" s="37">
        <v>3</v>
      </c>
      <c r="D11" s="43"/>
      <c r="E11" s="43"/>
      <c r="F11" s="43"/>
      <c r="G11" s="43"/>
      <c r="H11" s="43"/>
      <c r="I11" s="43"/>
      <c r="J11" s="43"/>
      <c r="K11" s="43"/>
      <c r="L11" s="43"/>
    </row>
    <row r="12" spans="1:12" s="33" customFormat="1" ht="18" customHeight="1">
      <c r="A12" s="41">
        <v>2055102</v>
      </c>
      <c r="B12" s="42" t="s">
        <v>2749</v>
      </c>
      <c r="C12" s="37">
        <v>4</v>
      </c>
      <c r="D12" s="43"/>
      <c r="E12" s="43"/>
      <c r="F12" s="43"/>
      <c r="G12" s="43"/>
      <c r="H12" s="43"/>
      <c r="I12" s="43"/>
      <c r="J12" s="43"/>
      <c r="K12" s="43"/>
      <c r="L12" s="43"/>
    </row>
    <row r="13" spans="1:12" s="33" customFormat="1" ht="18" customHeight="1">
      <c r="A13" s="41"/>
      <c r="B13" s="37" t="s">
        <v>2725</v>
      </c>
      <c r="C13" s="37">
        <v>5</v>
      </c>
      <c r="D13" s="43"/>
      <c r="E13" s="43"/>
      <c r="F13" s="43"/>
      <c r="G13" s="43"/>
      <c r="H13" s="43"/>
      <c r="I13" s="43"/>
      <c r="J13" s="43"/>
      <c r="K13" s="43"/>
      <c r="L13" s="43"/>
    </row>
    <row r="14" spans="1:12" s="33" customFormat="1" ht="18" customHeight="1">
      <c r="A14" s="41">
        <v>2055199</v>
      </c>
      <c r="B14" s="42" t="s">
        <v>2750</v>
      </c>
      <c r="C14" s="37">
        <v>6</v>
      </c>
      <c r="D14" s="43">
        <f>SUM(J14)</f>
        <v>11</v>
      </c>
      <c r="E14" s="43"/>
      <c r="F14" s="43"/>
      <c r="G14" s="43"/>
      <c r="H14" s="43"/>
      <c r="I14" s="43"/>
      <c r="J14" s="43">
        <v>11</v>
      </c>
      <c r="K14" s="43"/>
      <c r="L14" s="43"/>
    </row>
    <row r="15" spans="1:12" s="33" customFormat="1" ht="18" customHeight="1">
      <c r="A15" s="41">
        <v>206</v>
      </c>
      <c r="B15" s="42" t="s">
        <v>2751</v>
      </c>
      <c r="C15" s="37">
        <v>7</v>
      </c>
      <c r="D15" s="43"/>
      <c r="E15" s="43"/>
      <c r="F15" s="43"/>
      <c r="G15" s="43"/>
      <c r="H15" s="43"/>
      <c r="I15" s="43"/>
      <c r="J15" s="43"/>
      <c r="K15" s="43"/>
      <c r="L15" s="42"/>
    </row>
    <row r="16" spans="1:12" s="33" customFormat="1" ht="11.25" customHeight="1">
      <c r="A16" s="41"/>
      <c r="B16" s="37" t="s">
        <v>2725</v>
      </c>
      <c r="C16" s="37">
        <v>8</v>
      </c>
      <c r="D16" s="42"/>
      <c r="E16" s="42"/>
      <c r="F16" s="42"/>
      <c r="G16" s="42"/>
      <c r="H16" s="42"/>
      <c r="I16" s="42"/>
      <c r="J16" s="42"/>
      <c r="K16" s="42"/>
      <c r="L16" s="42"/>
    </row>
    <row r="17" spans="1:12" s="33" customFormat="1" ht="18" customHeight="1">
      <c r="A17" s="41">
        <v>207</v>
      </c>
      <c r="B17" s="42" t="s">
        <v>2752</v>
      </c>
      <c r="C17" s="37">
        <v>9</v>
      </c>
      <c r="D17" s="42"/>
      <c r="E17" s="42"/>
      <c r="F17" s="42"/>
      <c r="G17" s="42"/>
      <c r="H17" s="42"/>
      <c r="I17" s="42"/>
      <c r="J17" s="42"/>
      <c r="K17" s="42"/>
      <c r="L17" s="42"/>
    </row>
    <row r="18" spans="1:12" s="33" customFormat="1" ht="18" customHeight="1">
      <c r="A18" s="41"/>
      <c r="B18" s="37" t="s">
        <v>2725</v>
      </c>
      <c r="C18" s="37">
        <v>10</v>
      </c>
      <c r="D18" s="42"/>
      <c r="E18" s="42"/>
      <c r="F18" s="42"/>
      <c r="G18" s="42"/>
      <c r="H18" s="42"/>
      <c r="I18" s="42"/>
      <c r="J18" s="42"/>
      <c r="K18" s="42"/>
      <c r="L18" s="42"/>
    </row>
    <row r="19" spans="1:12" s="33" customFormat="1" ht="18" customHeight="1">
      <c r="A19" s="41">
        <v>211</v>
      </c>
      <c r="B19" s="42" t="s">
        <v>2753</v>
      </c>
      <c r="C19" s="37">
        <v>11</v>
      </c>
      <c r="D19" s="43"/>
      <c r="E19" s="43"/>
      <c r="F19" s="43"/>
      <c r="G19" s="43"/>
      <c r="H19" s="43"/>
      <c r="I19" s="43"/>
      <c r="J19" s="43"/>
      <c r="K19" s="43"/>
      <c r="L19" s="42"/>
    </row>
    <row r="20" spans="1:12" s="33" customFormat="1" ht="18" customHeight="1">
      <c r="A20" s="41"/>
      <c r="B20" s="37" t="s">
        <v>2725</v>
      </c>
      <c r="C20" s="37">
        <v>12</v>
      </c>
      <c r="D20" s="42"/>
      <c r="E20" s="42"/>
      <c r="F20" s="42"/>
      <c r="G20" s="42"/>
      <c r="H20" s="42"/>
      <c r="I20" s="42"/>
      <c r="J20" s="42"/>
      <c r="K20" s="42"/>
      <c r="L20" s="42"/>
    </row>
    <row r="21" spans="1:12" s="33" customFormat="1" ht="18" customHeight="1">
      <c r="A21" s="41">
        <v>212</v>
      </c>
      <c r="B21" s="42" t="s">
        <v>2754</v>
      </c>
      <c r="C21" s="37">
        <v>13</v>
      </c>
      <c r="D21" s="42"/>
      <c r="E21" s="42"/>
      <c r="F21" s="42"/>
      <c r="G21" s="42"/>
      <c r="H21" s="42"/>
      <c r="I21" s="42"/>
      <c r="J21" s="42"/>
      <c r="K21" s="42"/>
      <c r="L21" s="42"/>
    </row>
    <row r="22" spans="1:12" s="33" customFormat="1" ht="18" customHeight="1">
      <c r="A22" s="41"/>
      <c r="B22" s="37" t="s">
        <v>2725</v>
      </c>
      <c r="C22" s="37">
        <v>14</v>
      </c>
      <c r="D22" s="42"/>
      <c r="E22" s="42"/>
      <c r="F22" s="42"/>
      <c r="G22" s="42"/>
      <c r="H22" s="42"/>
      <c r="I22" s="42"/>
      <c r="J22" s="42"/>
      <c r="K22" s="42"/>
      <c r="L22" s="42"/>
    </row>
    <row r="23" spans="1:12" s="33" customFormat="1" ht="18" customHeight="1">
      <c r="A23" s="41">
        <v>213</v>
      </c>
      <c r="B23" s="42" t="s">
        <v>2755</v>
      </c>
      <c r="C23" s="37">
        <v>15</v>
      </c>
      <c r="D23" s="42"/>
      <c r="E23" s="42"/>
      <c r="F23" s="42"/>
      <c r="G23" s="42"/>
      <c r="H23" s="42"/>
      <c r="I23" s="42"/>
      <c r="J23" s="42"/>
      <c r="K23" s="42"/>
      <c r="L23" s="42"/>
    </row>
    <row r="24" spans="1:12" s="33" customFormat="1" ht="18" customHeight="1">
      <c r="A24" s="41"/>
      <c r="B24" s="37" t="s">
        <v>2725</v>
      </c>
      <c r="C24" s="37">
        <v>16</v>
      </c>
      <c r="D24" s="42"/>
      <c r="E24" s="42"/>
      <c r="F24" s="42"/>
      <c r="G24" s="42"/>
      <c r="H24" s="42"/>
      <c r="I24" s="42"/>
      <c r="J24" s="42"/>
      <c r="K24" s="42"/>
      <c r="L24" s="42"/>
    </row>
    <row r="25" spans="1:12" s="33" customFormat="1" ht="18" customHeight="1">
      <c r="A25" s="41">
        <v>214</v>
      </c>
      <c r="B25" s="42" t="s">
        <v>2756</v>
      </c>
      <c r="C25" s="37">
        <v>17</v>
      </c>
      <c r="D25" s="42"/>
      <c r="E25" s="42"/>
      <c r="F25" s="42"/>
      <c r="G25" s="42"/>
      <c r="H25" s="42"/>
      <c r="I25" s="42"/>
      <c r="J25" s="42"/>
      <c r="K25" s="42"/>
      <c r="L25" s="42"/>
    </row>
    <row r="26" spans="1:12" s="33" customFormat="1" ht="18" customHeight="1">
      <c r="A26" s="41"/>
      <c r="B26" s="37" t="s">
        <v>2725</v>
      </c>
      <c r="C26" s="37">
        <v>18</v>
      </c>
      <c r="D26" s="42"/>
      <c r="E26" s="42"/>
      <c r="F26" s="42"/>
      <c r="G26" s="42"/>
      <c r="H26" s="42"/>
      <c r="I26" s="42"/>
      <c r="J26" s="42"/>
      <c r="K26" s="42"/>
      <c r="L26" s="42"/>
    </row>
    <row r="27" spans="1:12" s="33" customFormat="1" ht="18" customHeight="1">
      <c r="A27" s="41">
        <v>215</v>
      </c>
      <c r="B27" s="42" t="s">
        <v>2757</v>
      </c>
      <c r="C27" s="37">
        <v>19</v>
      </c>
      <c r="D27" s="42"/>
      <c r="E27" s="42"/>
      <c r="F27" s="42"/>
      <c r="G27" s="42"/>
      <c r="H27" s="42"/>
      <c r="I27" s="42"/>
      <c r="J27" s="42"/>
      <c r="K27" s="42"/>
      <c r="L27" s="42"/>
    </row>
    <row r="28" spans="1:12" s="33" customFormat="1" ht="18" customHeight="1">
      <c r="A28" s="41"/>
      <c r="B28" s="37" t="s">
        <v>2725</v>
      </c>
      <c r="C28" s="37">
        <v>20</v>
      </c>
      <c r="D28" s="42"/>
      <c r="E28" s="42"/>
      <c r="F28" s="42"/>
      <c r="G28" s="42"/>
      <c r="H28" s="42"/>
      <c r="I28" s="42"/>
      <c r="J28" s="42"/>
      <c r="K28" s="42"/>
      <c r="L28" s="42"/>
    </row>
    <row r="29" spans="1:12" s="33" customFormat="1" ht="18" customHeight="1">
      <c r="A29" s="41">
        <v>216</v>
      </c>
      <c r="B29" s="42" t="s">
        <v>2758</v>
      </c>
      <c r="C29" s="37">
        <v>21</v>
      </c>
      <c r="D29" s="42"/>
      <c r="E29" s="42"/>
      <c r="F29" s="42"/>
      <c r="G29" s="42"/>
      <c r="H29" s="42"/>
      <c r="I29" s="42"/>
      <c r="J29" s="42"/>
      <c r="K29" s="42"/>
      <c r="L29" s="42"/>
    </row>
    <row r="30" spans="1:12" s="33" customFormat="1" ht="18" customHeight="1">
      <c r="A30" s="41"/>
      <c r="B30" s="37" t="s">
        <v>2725</v>
      </c>
      <c r="C30" s="37">
        <v>22</v>
      </c>
      <c r="D30" s="42"/>
      <c r="E30" s="42"/>
      <c r="F30" s="42"/>
      <c r="G30" s="42"/>
      <c r="H30" s="42"/>
      <c r="I30" s="42"/>
      <c r="J30" s="42"/>
      <c r="K30" s="42"/>
      <c r="L30" s="42"/>
    </row>
    <row r="31" spans="1:12" s="33" customFormat="1" ht="18" customHeight="1">
      <c r="A31" s="41">
        <v>229</v>
      </c>
      <c r="B31" s="42" t="s">
        <v>2759</v>
      </c>
      <c r="C31" s="37">
        <v>23</v>
      </c>
      <c r="D31" s="42"/>
      <c r="E31" s="42"/>
      <c r="F31" s="42"/>
      <c r="G31" s="42"/>
      <c r="H31" s="42"/>
      <c r="I31" s="42"/>
      <c r="J31" s="42"/>
      <c r="K31" s="42"/>
      <c r="L31" s="42"/>
    </row>
    <row r="32" spans="1:12" s="33" customFormat="1" ht="18" customHeight="1">
      <c r="A32" s="41"/>
      <c r="B32" s="37" t="s">
        <v>2725</v>
      </c>
      <c r="C32" s="37">
        <v>24</v>
      </c>
      <c r="D32" s="42"/>
      <c r="E32" s="42"/>
      <c r="F32" s="42"/>
      <c r="G32" s="42"/>
      <c r="H32" s="42"/>
      <c r="I32" s="42"/>
      <c r="J32" s="42"/>
      <c r="K32" s="42"/>
      <c r="L32" s="42"/>
    </row>
    <row r="33" spans="1:12" s="33" customFormat="1" ht="18" customHeight="1">
      <c r="A33" s="41">
        <v>230</v>
      </c>
      <c r="B33" s="42" t="s">
        <v>2760</v>
      </c>
      <c r="C33" s="37">
        <v>25</v>
      </c>
      <c r="D33" s="42"/>
      <c r="E33" s="42"/>
      <c r="F33" s="42"/>
      <c r="G33" s="42"/>
      <c r="H33" s="42"/>
      <c r="I33" s="42"/>
      <c r="J33" s="42"/>
      <c r="K33" s="42"/>
      <c r="L33" s="42"/>
    </row>
    <row r="34" spans="1:12" s="33" customFormat="1" ht="18" customHeight="1">
      <c r="A34" s="41">
        <v>23005</v>
      </c>
      <c r="B34" s="42" t="s">
        <v>2761</v>
      </c>
      <c r="C34" s="37">
        <v>26</v>
      </c>
      <c r="D34" s="42"/>
      <c r="E34" s="42"/>
      <c r="F34" s="44" t="s">
        <v>2762</v>
      </c>
      <c r="G34" s="42"/>
      <c r="H34" s="44" t="s">
        <v>2762</v>
      </c>
      <c r="I34" s="42"/>
      <c r="J34" s="44" t="s">
        <v>2762</v>
      </c>
      <c r="K34" s="42"/>
      <c r="L34" s="44" t="s">
        <v>2762</v>
      </c>
    </row>
    <row r="35" spans="1:12" s="33" customFormat="1" ht="18" customHeight="1">
      <c r="A35" s="41">
        <v>2300501</v>
      </c>
      <c r="B35" s="42" t="s">
        <v>2763</v>
      </c>
      <c r="C35" s="37">
        <v>27</v>
      </c>
      <c r="D35" s="42"/>
      <c r="E35" s="42"/>
      <c r="F35" s="44" t="s">
        <v>2762</v>
      </c>
      <c r="G35" s="42"/>
      <c r="H35" s="44" t="s">
        <v>2762</v>
      </c>
      <c r="I35" s="42"/>
      <c r="J35" s="44" t="s">
        <v>2762</v>
      </c>
      <c r="K35" s="42"/>
      <c r="L35" s="44" t="s">
        <v>2762</v>
      </c>
    </row>
    <row r="36" spans="1:12" s="33" customFormat="1" ht="18" customHeight="1">
      <c r="A36" s="41">
        <v>23008</v>
      </c>
      <c r="B36" s="42" t="s">
        <v>2764</v>
      </c>
      <c r="C36" s="37">
        <v>28</v>
      </c>
      <c r="D36" s="42"/>
      <c r="E36" s="42"/>
      <c r="F36" s="42"/>
      <c r="G36" s="42"/>
      <c r="H36" s="42"/>
      <c r="I36" s="42"/>
      <c r="J36" s="42"/>
      <c r="K36" s="42"/>
      <c r="L36" s="42"/>
    </row>
    <row r="37" spans="1:12" s="33" customFormat="1" ht="18" customHeight="1">
      <c r="A37" s="41">
        <v>2300803</v>
      </c>
      <c r="B37" s="41" t="s">
        <v>2765</v>
      </c>
      <c r="C37" s="37">
        <v>29</v>
      </c>
      <c r="D37" s="42"/>
      <c r="E37" s="42"/>
      <c r="F37" s="42"/>
      <c r="G37" s="42"/>
      <c r="H37" s="42"/>
      <c r="I37" s="42"/>
      <c r="J37" s="42"/>
      <c r="K37" s="42"/>
      <c r="L37" s="42"/>
    </row>
    <row r="38" spans="1:12" s="33" customFormat="1" ht="18" customHeight="1">
      <c r="A38" s="41"/>
      <c r="B38" s="45" t="s">
        <v>109</v>
      </c>
      <c r="C38" s="37">
        <v>30</v>
      </c>
      <c r="D38" s="42">
        <f>SUM(D14)</f>
        <v>11</v>
      </c>
      <c r="E38" s="42"/>
      <c r="F38" s="42"/>
      <c r="G38" s="42"/>
      <c r="H38" s="42"/>
      <c r="I38" s="42"/>
      <c r="J38" s="42">
        <f t="shared" ref="J38" si="0">SUM(J14)</f>
        <v>11</v>
      </c>
      <c r="K38" s="42"/>
      <c r="L38" s="42"/>
    </row>
    <row r="39" spans="1:12" s="33" customFormat="1" ht="18" customHeight="1">
      <c r="A39" s="46"/>
      <c r="C39" s="34"/>
    </row>
  </sheetData>
  <sheetProtection password="DE82" sheet="1" objects="1" scenarios="1"/>
  <mergeCells count="11">
    <mergeCell ref="A2:L2"/>
    <mergeCell ref="A4:B4"/>
    <mergeCell ref="D5:L5"/>
    <mergeCell ref="E6:F6"/>
    <mergeCell ref="G6:H6"/>
    <mergeCell ref="I6:J6"/>
    <mergeCell ref="K6:L6"/>
    <mergeCell ref="A5:A7"/>
    <mergeCell ref="B5:B7"/>
    <mergeCell ref="C5:C7"/>
    <mergeCell ref="D6:D7"/>
  </mergeCells>
  <phoneticPr fontId="112" type="noConversion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E16"/>
  <sheetViews>
    <sheetView workbookViewId="0">
      <pane xSplit="2" ySplit="7" topLeftCell="C8" activePane="bottomRight" state="frozen"/>
      <selection pane="topRight"/>
      <selection pane="bottomLeft"/>
      <selection pane="bottomRight" activeCell="K18" sqref="K18"/>
    </sheetView>
  </sheetViews>
  <sheetFormatPr defaultColWidth="9" defaultRowHeight="14.25"/>
  <cols>
    <col min="1" max="1" width="46.875" style="24" customWidth="1"/>
    <col min="2" max="5" width="18" style="24" customWidth="1"/>
    <col min="6" max="16384" width="9" style="24"/>
  </cols>
  <sheetData>
    <row r="1" spans="1:5" ht="21" customHeight="1">
      <c r="A1" s="25" t="s">
        <v>2766</v>
      </c>
    </row>
    <row r="2" spans="1:5" ht="24.75" customHeight="1">
      <c r="A2" s="339" t="s">
        <v>2767</v>
      </c>
      <c r="B2" s="339"/>
      <c r="C2" s="339"/>
      <c r="D2" s="339"/>
      <c r="E2" s="339"/>
    </row>
    <row r="3" spans="1:5" ht="17.25" customHeight="1">
      <c r="A3" s="23"/>
      <c r="B3" s="23"/>
      <c r="C3" s="23"/>
      <c r="D3" s="23"/>
      <c r="E3" s="27" t="s">
        <v>25</v>
      </c>
    </row>
    <row r="4" spans="1:5" ht="17.25" customHeight="1">
      <c r="A4" s="340" t="s">
        <v>2768</v>
      </c>
      <c r="B4" s="343" t="s">
        <v>2769</v>
      </c>
      <c r="C4" s="340" t="s">
        <v>2770</v>
      </c>
      <c r="D4" s="340"/>
      <c r="E4" s="340"/>
    </row>
    <row r="5" spans="1:5" ht="17.25" customHeight="1">
      <c r="A5" s="340"/>
      <c r="B5" s="344"/>
      <c r="C5" s="341" t="s">
        <v>2771</v>
      </c>
      <c r="D5" s="341" t="s">
        <v>2772</v>
      </c>
      <c r="E5" s="341"/>
    </row>
    <row r="6" spans="1:5" ht="17.25" customHeight="1">
      <c r="A6" s="340"/>
      <c r="B6" s="345"/>
      <c r="C6" s="341"/>
      <c r="D6" s="28" t="s">
        <v>2773</v>
      </c>
      <c r="E6" s="28" t="s">
        <v>2774</v>
      </c>
    </row>
    <row r="7" spans="1:5" s="23" customFormat="1" ht="17.25" customHeight="1">
      <c r="A7" s="32" t="s">
        <v>2775</v>
      </c>
      <c r="B7" s="30">
        <f>SUM(B8:B15)</f>
        <v>37514</v>
      </c>
      <c r="C7" s="30">
        <f>SUM(C8:C15)</f>
        <v>47666</v>
      </c>
      <c r="D7" s="30">
        <f>SUM(D8:D15)</f>
        <v>10152</v>
      </c>
      <c r="E7" s="31">
        <f t="shared" ref="E7:E15" si="0">(C7/B7-1)*100</f>
        <v>27.0618968918271</v>
      </c>
    </row>
    <row r="8" spans="1:5" s="23" customFormat="1" ht="17.25" customHeight="1">
      <c r="A8" s="32" t="s">
        <v>2776</v>
      </c>
      <c r="B8" s="30"/>
      <c r="C8" s="30"/>
      <c r="D8" s="30">
        <f>C8-B8</f>
        <v>0</v>
      </c>
      <c r="E8" s="31" t="e">
        <f t="shared" si="0"/>
        <v>#DIV/0!</v>
      </c>
    </row>
    <row r="9" spans="1:5" s="23" customFormat="1" ht="17.25" customHeight="1">
      <c r="A9" s="32" t="s">
        <v>2777</v>
      </c>
      <c r="B9" s="30">
        <v>12141</v>
      </c>
      <c r="C9" s="30">
        <v>13742</v>
      </c>
      <c r="D9" s="30">
        <f t="shared" ref="D9:D15" si="1">C9-B9</f>
        <v>1601</v>
      </c>
      <c r="E9" s="31">
        <f t="shared" si="0"/>
        <v>13.1867226752327</v>
      </c>
    </row>
    <row r="10" spans="1:5" s="23" customFormat="1" ht="17.25" customHeight="1">
      <c r="A10" s="32" t="s">
        <v>2778</v>
      </c>
      <c r="B10" s="30"/>
      <c r="C10" s="30"/>
      <c r="D10" s="30">
        <f t="shared" si="1"/>
        <v>0</v>
      </c>
      <c r="E10" s="31" t="e">
        <f t="shared" si="0"/>
        <v>#DIV/0!</v>
      </c>
    </row>
    <row r="11" spans="1:5" s="23" customFormat="1" ht="17.25" customHeight="1">
      <c r="A11" s="32" t="s">
        <v>2779</v>
      </c>
      <c r="B11" s="30">
        <v>25373</v>
      </c>
      <c r="C11" s="30">
        <v>33924</v>
      </c>
      <c r="D11" s="30">
        <f t="shared" si="1"/>
        <v>8551</v>
      </c>
      <c r="E11" s="31">
        <f t="shared" si="0"/>
        <v>33.701178418003401</v>
      </c>
    </row>
    <row r="12" spans="1:5" s="23" customFormat="1" ht="17.25" customHeight="1">
      <c r="A12" s="32" t="s">
        <v>2780</v>
      </c>
      <c r="B12" s="30"/>
      <c r="C12" s="30"/>
      <c r="D12" s="30">
        <f t="shared" si="1"/>
        <v>0</v>
      </c>
      <c r="E12" s="31" t="e">
        <f t="shared" si="0"/>
        <v>#DIV/0!</v>
      </c>
    </row>
    <row r="13" spans="1:5" s="23" customFormat="1" ht="17.25" customHeight="1">
      <c r="A13" s="32" t="s">
        <v>2781</v>
      </c>
      <c r="B13" s="30"/>
      <c r="C13" s="30"/>
      <c r="D13" s="30">
        <f t="shared" si="1"/>
        <v>0</v>
      </c>
      <c r="E13" s="31" t="e">
        <f t="shared" si="0"/>
        <v>#DIV/0!</v>
      </c>
    </row>
    <row r="14" spans="1:5" s="23" customFormat="1" ht="17.25" customHeight="1">
      <c r="A14" s="32" t="s">
        <v>2782</v>
      </c>
      <c r="B14" s="30"/>
      <c r="C14" s="30"/>
      <c r="D14" s="30">
        <f t="shared" si="1"/>
        <v>0</v>
      </c>
      <c r="E14" s="31" t="e">
        <f t="shared" si="0"/>
        <v>#DIV/0!</v>
      </c>
    </row>
    <row r="15" spans="1:5" s="23" customFormat="1" ht="17.25" customHeight="1">
      <c r="A15" s="32" t="s">
        <v>2783</v>
      </c>
      <c r="B15" s="30"/>
      <c r="C15" s="30"/>
      <c r="D15" s="30">
        <f t="shared" si="1"/>
        <v>0</v>
      </c>
      <c r="E15" s="31" t="e">
        <f t="shared" si="0"/>
        <v>#DIV/0!</v>
      </c>
    </row>
    <row r="16" spans="1:5" ht="28.5" customHeight="1">
      <c r="A16" s="342"/>
      <c r="B16" s="342"/>
      <c r="C16" s="342"/>
      <c r="D16" s="342"/>
      <c r="E16" s="342"/>
    </row>
  </sheetData>
  <sheetProtection password="DE82" sheet="1" objects="1" scenarios="1"/>
  <mergeCells count="7">
    <mergeCell ref="A2:E2"/>
    <mergeCell ref="C4:E4"/>
    <mergeCell ref="D5:E5"/>
    <mergeCell ref="A16:E16"/>
    <mergeCell ref="A4:A6"/>
    <mergeCell ref="B4:B6"/>
    <mergeCell ref="C5:C6"/>
  </mergeCells>
  <phoneticPr fontId="112" type="noConversion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E15"/>
  <sheetViews>
    <sheetView workbookViewId="0">
      <pane xSplit="1" ySplit="6" topLeftCell="B7" activePane="bottomRight" state="frozen"/>
      <selection pane="topRight"/>
      <selection pane="bottomLeft"/>
      <selection pane="bottomRight" activeCell="J18" sqref="J18"/>
    </sheetView>
  </sheetViews>
  <sheetFormatPr defaultColWidth="9" defaultRowHeight="14.25"/>
  <cols>
    <col min="1" max="1" width="46.875" style="24" customWidth="1"/>
    <col min="2" max="5" width="18" style="24" customWidth="1"/>
    <col min="6" max="16384" width="9" style="24"/>
  </cols>
  <sheetData>
    <row r="1" spans="1:5" ht="21" customHeight="1">
      <c r="A1" s="25" t="s">
        <v>2784</v>
      </c>
    </row>
    <row r="2" spans="1:5" ht="24.75" customHeight="1">
      <c r="A2" s="339" t="s">
        <v>2785</v>
      </c>
      <c r="B2" s="339"/>
      <c r="C2" s="339"/>
      <c r="D2" s="339"/>
      <c r="E2" s="339"/>
    </row>
    <row r="3" spans="1:5" ht="17.25" customHeight="1">
      <c r="A3" s="23"/>
      <c r="B3" s="23"/>
      <c r="C3" s="23"/>
      <c r="D3" s="23"/>
      <c r="E3" s="27" t="s">
        <v>25</v>
      </c>
    </row>
    <row r="4" spans="1:5" ht="17.25" customHeight="1">
      <c r="A4" s="340" t="s">
        <v>2768</v>
      </c>
      <c r="B4" s="343" t="s">
        <v>2769</v>
      </c>
      <c r="C4" s="340" t="s">
        <v>2786</v>
      </c>
      <c r="D4" s="340"/>
      <c r="E4" s="340"/>
    </row>
    <row r="5" spans="1:5" ht="17.25" customHeight="1">
      <c r="A5" s="340"/>
      <c r="B5" s="344"/>
      <c r="C5" s="341" t="s">
        <v>2771</v>
      </c>
      <c r="D5" s="341" t="s">
        <v>2787</v>
      </c>
      <c r="E5" s="341"/>
    </row>
    <row r="6" spans="1:5" ht="17.25" customHeight="1">
      <c r="A6" s="340"/>
      <c r="B6" s="345"/>
      <c r="C6" s="341"/>
      <c r="D6" s="28" t="s">
        <v>2773</v>
      </c>
      <c r="E6" s="28" t="s">
        <v>2774</v>
      </c>
    </row>
    <row r="7" spans="1:5" s="23" customFormat="1" ht="17.25" customHeight="1">
      <c r="A7" s="29" t="s">
        <v>2788</v>
      </c>
      <c r="B7" s="30">
        <f>SUM(B8:B15)</f>
        <v>36724</v>
      </c>
      <c r="C7" s="30">
        <f>SUM(C8:C15)</f>
        <v>40190</v>
      </c>
      <c r="D7" s="30">
        <f>SUM(D8:D15)</f>
        <v>3466</v>
      </c>
      <c r="E7" s="31">
        <f t="shared" ref="E7:E15" si="0">(C7/B7-1)*100</f>
        <v>9.4379697200740704</v>
      </c>
    </row>
    <row r="8" spans="1:5" s="23" customFormat="1" ht="17.25" customHeight="1">
      <c r="A8" s="32" t="s">
        <v>2789</v>
      </c>
      <c r="B8" s="30"/>
      <c r="C8" s="30"/>
      <c r="D8" s="30">
        <f>C8-B8</f>
        <v>0</v>
      </c>
      <c r="E8" s="31" t="e">
        <f t="shared" si="0"/>
        <v>#DIV/0!</v>
      </c>
    </row>
    <row r="9" spans="1:5" s="23" customFormat="1" ht="17.25" customHeight="1">
      <c r="A9" s="32" t="s">
        <v>2790</v>
      </c>
      <c r="B9" s="30">
        <v>9389</v>
      </c>
      <c r="C9" s="30">
        <v>9966</v>
      </c>
      <c r="D9" s="30">
        <f>C9-B9</f>
        <v>577</v>
      </c>
      <c r="E9" s="31">
        <f t="shared" si="0"/>
        <v>6.1454894024922897</v>
      </c>
    </row>
    <row r="10" spans="1:5" s="23" customFormat="1" ht="17.25" customHeight="1">
      <c r="A10" s="32" t="s">
        <v>2791</v>
      </c>
      <c r="B10" s="30"/>
      <c r="C10" s="30"/>
      <c r="D10" s="30">
        <f t="shared" ref="D10:D15" si="1">C10-B10</f>
        <v>0</v>
      </c>
      <c r="E10" s="31" t="e">
        <f t="shared" si="0"/>
        <v>#DIV/0!</v>
      </c>
    </row>
    <row r="11" spans="1:5" s="23" customFormat="1" ht="17.25" customHeight="1">
      <c r="A11" s="32" t="s">
        <v>2792</v>
      </c>
      <c r="B11" s="30">
        <v>27335</v>
      </c>
      <c r="C11" s="30">
        <v>30224</v>
      </c>
      <c r="D11" s="30">
        <f t="shared" si="1"/>
        <v>2889</v>
      </c>
      <c r="E11" s="31">
        <f t="shared" si="0"/>
        <v>10.5688677519663</v>
      </c>
    </row>
    <row r="12" spans="1:5" s="23" customFormat="1" ht="17.25" customHeight="1">
      <c r="A12" s="32" t="s">
        <v>2793</v>
      </c>
      <c r="B12" s="30"/>
      <c r="C12" s="30"/>
      <c r="D12" s="30">
        <f t="shared" si="1"/>
        <v>0</v>
      </c>
      <c r="E12" s="31" t="e">
        <f t="shared" si="0"/>
        <v>#DIV/0!</v>
      </c>
    </row>
    <row r="13" spans="1:5" s="23" customFormat="1" ht="17.25" customHeight="1">
      <c r="A13" s="32" t="s">
        <v>2794</v>
      </c>
      <c r="B13" s="30"/>
      <c r="C13" s="30"/>
      <c r="D13" s="30">
        <f t="shared" si="1"/>
        <v>0</v>
      </c>
      <c r="E13" s="31" t="e">
        <f t="shared" si="0"/>
        <v>#DIV/0!</v>
      </c>
    </row>
    <row r="14" spans="1:5" s="23" customFormat="1" ht="17.25" customHeight="1">
      <c r="A14" s="32" t="s">
        <v>2795</v>
      </c>
      <c r="B14" s="30"/>
      <c r="C14" s="30"/>
      <c r="D14" s="30">
        <f t="shared" si="1"/>
        <v>0</v>
      </c>
      <c r="E14" s="31" t="e">
        <f t="shared" si="0"/>
        <v>#DIV/0!</v>
      </c>
    </row>
    <row r="15" spans="1:5" s="23" customFormat="1" ht="17.25" customHeight="1">
      <c r="A15" s="32" t="s">
        <v>2796</v>
      </c>
      <c r="B15" s="30"/>
      <c r="C15" s="30"/>
      <c r="D15" s="30">
        <f t="shared" si="1"/>
        <v>0</v>
      </c>
      <c r="E15" s="31" t="e">
        <f t="shared" si="0"/>
        <v>#DIV/0!</v>
      </c>
    </row>
  </sheetData>
  <sheetProtection password="DE82" sheet="1" objects="1" scenarios="1"/>
  <mergeCells count="6">
    <mergeCell ref="A2:E2"/>
    <mergeCell ref="C4:E4"/>
    <mergeCell ref="D5:E5"/>
    <mergeCell ref="A4:A6"/>
    <mergeCell ref="B4:B6"/>
    <mergeCell ref="C5:C6"/>
  </mergeCells>
  <phoneticPr fontId="112" type="noConversion"/>
  <pageMargins left="0.7" right="0.7" top="0.75" bottom="0.75" header="0.3" footer="0.3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>
  <dimension ref="A1:H13"/>
  <sheetViews>
    <sheetView workbookViewId="0">
      <selection activeCell="M11" sqref="M11"/>
    </sheetView>
  </sheetViews>
  <sheetFormatPr defaultColWidth="9" defaultRowHeight="13.5"/>
  <cols>
    <col min="1" max="1" width="18.875" style="9" customWidth="1"/>
    <col min="2" max="2" width="12.625" style="9" customWidth="1"/>
    <col min="3" max="3" width="17.875" style="9" customWidth="1"/>
    <col min="4" max="4" width="12.625" style="9" customWidth="1"/>
    <col min="5" max="5" width="15.25" style="9" customWidth="1"/>
    <col min="6" max="6" width="15" style="9" customWidth="1"/>
    <col min="7" max="8" width="12.625" style="9" customWidth="1"/>
    <col min="9" max="16384" width="9" style="9"/>
  </cols>
  <sheetData>
    <row r="1" spans="1:8" ht="20.25">
      <c r="A1" s="10"/>
      <c r="B1" s="11"/>
      <c r="C1" s="11"/>
      <c r="D1" s="11"/>
      <c r="E1" s="11"/>
      <c r="F1" s="11"/>
      <c r="G1" s="11"/>
      <c r="H1" s="11"/>
    </row>
    <row r="2" spans="1:8" ht="28.5">
      <c r="A2" s="346" t="s">
        <v>2797</v>
      </c>
      <c r="B2" s="346"/>
      <c r="C2" s="346"/>
      <c r="D2" s="346"/>
      <c r="E2" s="346"/>
      <c r="F2" s="346"/>
      <c r="G2" s="346"/>
      <c r="H2" s="346"/>
    </row>
    <row r="3" spans="1:8" ht="20.25">
      <c r="A3" s="12" t="s">
        <v>25</v>
      </c>
      <c r="B3" s="11"/>
      <c r="C3" s="11"/>
      <c r="D3" s="11"/>
      <c r="E3" s="11"/>
      <c r="F3" s="11"/>
      <c r="G3" s="11"/>
      <c r="H3" s="11"/>
    </row>
    <row r="4" spans="1:8" ht="39" customHeight="1">
      <c r="A4" s="347" t="s">
        <v>2798</v>
      </c>
      <c r="B4" s="347" t="s">
        <v>2799</v>
      </c>
      <c r="C4" s="347"/>
      <c r="D4" s="347"/>
      <c r="E4" s="347" t="s">
        <v>2800</v>
      </c>
      <c r="F4" s="347"/>
      <c r="G4" s="347"/>
      <c r="H4" s="347" t="s">
        <v>247</v>
      </c>
    </row>
    <row r="5" spans="1:8" ht="19.5">
      <c r="A5" s="347"/>
      <c r="B5" s="14"/>
      <c r="C5" s="13" t="s">
        <v>2801</v>
      </c>
      <c r="D5" s="13" t="s">
        <v>2802</v>
      </c>
      <c r="E5" s="13"/>
      <c r="F5" s="13" t="s">
        <v>2801</v>
      </c>
      <c r="G5" s="13" t="s">
        <v>2802</v>
      </c>
      <c r="H5" s="347"/>
    </row>
    <row r="6" spans="1:8" ht="19.5">
      <c r="A6" s="13" t="s">
        <v>2803</v>
      </c>
      <c r="B6" s="13" t="s">
        <v>2804</v>
      </c>
      <c r="C6" s="13" t="s">
        <v>2805</v>
      </c>
      <c r="D6" s="13" t="s">
        <v>2806</v>
      </c>
      <c r="E6" s="13" t="s">
        <v>2807</v>
      </c>
      <c r="F6" s="13" t="s">
        <v>2808</v>
      </c>
      <c r="G6" s="13" t="s">
        <v>2809</v>
      </c>
      <c r="H6" s="13" t="s">
        <v>2810</v>
      </c>
    </row>
    <row r="7" spans="1:8" ht="30.75" customHeight="1">
      <c r="A7" s="15" t="s">
        <v>2811</v>
      </c>
      <c r="B7" s="15"/>
      <c r="C7" s="15"/>
      <c r="D7" s="15"/>
      <c r="E7" s="15"/>
      <c r="F7" s="15"/>
      <c r="G7" s="15"/>
      <c r="H7" s="15"/>
    </row>
    <row r="8" spans="1:8" ht="36" customHeight="1">
      <c r="A8" s="15" t="s">
        <v>2812</v>
      </c>
      <c r="B8" s="15">
        <f>SUM(C8:D8)</f>
        <v>151400</v>
      </c>
      <c r="C8" s="16">
        <v>113900</v>
      </c>
      <c r="D8" s="17">
        <v>37500</v>
      </c>
      <c r="E8" s="18">
        <f>SUM(F8:G8)</f>
        <v>142533.12</v>
      </c>
      <c r="F8" s="19">
        <v>109436.12</v>
      </c>
      <c r="G8" s="19">
        <v>33097</v>
      </c>
      <c r="H8" s="15"/>
    </row>
    <row r="10" spans="1:8" ht="18.75">
      <c r="A10" s="20"/>
    </row>
    <row r="11" spans="1:8" ht="18.75">
      <c r="A11" s="21"/>
    </row>
    <row r="12" spans="1:8" ht="18.75">
      <c r="A12" s="21"/>
    </row>
    <row r="13" spans="1:8" ht="18.75">
      <c r="A13" s="22"/>
    </row>
  </sheetData>
  <sheetProtection password="DE82" sheet="1" objects="1" scenarios="1"/>
  <mergeCells count="5">
    <mergeCell ref="A2:H2"/>
    <mergeCell ref="B4:D4"/>
    <mergeCell ref="E4:G4"/>
    <mergeCell ref="A4:A5"/>
    <mergeCell ref="H4:H5"/>
  </mergeCells>
  <phoneticPr fontId="11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C31"/>
  <sheetViews>
    <sheetView workbookViewId="0">
      <selection activeCell="L10" sqref="L10"/>
    </sheetView>
  </sheetViews>
  <sheetFormatPr defaultColWidth="9" defaultRowHeight="13.5"/>
  <cols>
    <col min="1" max="1" width="29.75" style="1" customWidth="1"/>
    <col min="2" max="2" width="18.625" style="1" customWidth="1"/>
    <col min="3" max="3" width="20.875" style="1" customWidth="1"/>
    <col min="4" max="16384" width="9" style="1"/>
  </cols>
  <sheetData>
    <row r="1" spans="1:3" ht="20.25">
      <c r="A1" s="2"/>
    </row>
    <row r="2" spans="1:3" ht="28.5">
      <c r="A2" s="348" t="s">
        <v>2813</v>
      </c>
      <c r="B2" s="348"/>
      <c r="C2" s="348"/>
    </row>
    <row r="3" spans="1:3" ht="28.5">
      <c r="A3" s="348" t="s">
        <v>2814</v>
      </c>
      <c r="B3" s="348"/>
      <c r="C3" s="348"/>
    </row>
    <row r="4" spans="1:3" ht="20.25">
      <c r="A4" s="3" t="s">
        <v>25</v>
      </c>
    </row>
    <row r="5" spans="1:3" ht="19.5">
      <c r="A5" s="4" t="s">
        <v>2623</v>
      </c>
      <c r="B5" s="4" t="s">
        <v>2815</v>
      </c>
      <c r="C5" s="4" t="s">
        <v>2816</v>
      </c>
    </row>
    <row r="6" spans="1:3" ht="39">
      <c r="A6" s="5" t="s">
        <v>2817</v>
      </c>
      <c r="B6" s="5">
        <f>SUM(B7+B9)</f>
        <v>22533</v>
      </c>
      <c r="C6" s="5">
        <f>SUM(C7+C9)</f>
        <v>22533</v>
      </c>
    </row>
    <row r="7" spans="1:3" ht="19.5">
      <c r="A7" s="5" t="s">
        <v>2818</v>
      </c>
      <c r="B7" s="5">
        <v>22533</v>
      </c>
      <c r="C7" s="5">
        <v>22533</v>
      </c>
    </row>
    <row r="8" spans="1:3" ht="19.5">
      <c r="A8" s="5" t="s">
        <v>2819</v>
      </c>
      <c r="B8" s="5">
        <v>1710</v>
      </c>
      <c r="C8" s="5">
        <v>1710</v>
      </c>
    </row>
    <row r="9" spans="1:3" ht="19.5">
      <c r="A9" s="5" t="s">
        <v>2820</v>
      </c>
      <c r="B9" s="5">
        <v>0</v>
      </c>
      <c r="C9" s="5">
        <v>0</v>
      </c>
    </row>
    <row r="10" spans="1:3" ht="19.5">
      <c r="A10" s="5" t="s">
        <v>2819</v>
      </c>
      <c r="B10" s="5">
        <v>0</v>
      </c>
      <c r="C10" s="5">
        <v>0</v>
      </c>
    </row>
    <row r="11" spans="1:3" ht="39">
      <c r="A11" s="5" t="s">
        <v>2821</v>
      </c>
      <c r="B11" s="5">
        <v>1900</v>
      </c>
      <c r="C11" s="5">
        <v>1900</v>
      </c>
    </row>
    <row r="12" spans="1:3" ht="19.5">
      <c r="A12" s="5" t="s">
        <v>2818</v>
      </c>
      <c r="B12" s="5">
        <v>1710</v>
      </c>
      <c r="C12" s="5">
        <v>1710</v>
      </c>
    </row>
    <row r="13" spans="1:3" ht="19.5">
      <c r="A13" s="5" t="s">
        <v>2820</v>
      </c>
      <c r="B13" s="5">
        <v>0</v>
      </c>
      <c r="C13" s="5">
        <v>0</v>
      </c>
    </row>
    <row r="14" spans="1:3" ht="39">
      <c r="A14" s="5" t="s">
        <v>2822</v>
      </c>
      <c r="B14" s="5">
        <f>SUM(B15:B16)</f>
        <v>4653.03</v>
      </c>
      <c r="C14" s="5">
        <f>SUM(C15:C16)</f>
        <v>4653.03</v>
      </c>
    </row>
    <row r="15" spans="1:3" ht="19.5">
      <c r="A15" s="5" t="s">
        <v>2818</v>
      </c>
      <c r="B15" s="5">
        <v>3399.93</v>
      </c>
      <c r="C15" s="5">
        <v>3399.93</v>
      </c>
    </row>
    <row r="16" spans="1:3" ht="19.5">
      <c r="A16" s="5" t="s">
        <v>2820</v>
      </c>
      <c r="B16" s="5">
        <v>1253.0999999999999</v>
      </c>
      <c r="C16" s="5">
        <v>1253.0999999999999</v>
      </c>
    </row>
    <row r="17" spans="1:3" ht="19.5">
      <c r="A17" s="5" t="s">
        <v>2823</v>
      </c>
      <c r="B17" s="5">
        <f>+B18+B21</f>
        <v>1400</v>
      </c>
      <c r="C17" s="5">
        <f>+C18+C21</f>
        <v>1400</v>
      </c>
    </row>
    <row r="18" spans="1:3" ht="19.5">
      <c r="A18" s="5" t="s">
        <v>2818</v>
      </c>
      <c r="B18" s="5">
        <v>1400</v>
      </c>
      <c r="C18" s="5">
        <v>1400</v>
      </c>
    </row>
    <row r="19" spans="1:3" ht="19.5">
      <c r="A19" s="5" t="s">
        <v>2819</v>
      </c>
      <c r="B19" s="5">
        <v>1260</v>
      </c>
      <c r="C19" s="5">
        <v>1260</v>
      </c>
    </row>
    <row r="20" spans="1:3" ht="19.5">
      <c r="A20" s="5" t="s">
        <v>2824</v>
      </c>
      <c r="B20" s="5">
        <v>140</v>
      </c>
      <c r="C20" s="5">
        <v>140</v>
      </c>
    </row>
    <row r="21" spans="1:3" ht="19.5">
      <c r="A21" s="5" t="s">
        <v>2820</v>
      </c>
      <c r="B21" s="5">
        <v>0</v>
      </c>
      <c r="C21" s="5">
        <v>0</v>
      </c>
    </row>
    <row r="22" spans="1:3" ht="19.5">
      <c r="A22" s="5" t="s">
        <v>2819</v>
      </c>
      <c r="B22" s="5"/>
      <c r="C22" s="5"/>
    </row>
    <row r="23" spans="1:3" ht="19.5">
      <c r="A23" s="5" t="s">
        <v>2824</v>
      </c>
      <c r="B23" s="5"/>
      <c r="C23" s="5"/>
    </row>
    <row r="24" spans="1:3" ht="19.5">
      <c r="A24" s="5" t="s">
        <v>2825</v>
      </c>
      <c r="B24" s="5">
        <f>SUM(B25:B26)</f>
        <v>5178.83</v>
      </c>
      <c r="C24" s="5">
        <f>SUM(C25:C26)</f>
        <v>5178.83</v>
      </c>
    </row>
    <row r="25" spans="1:3" ht="19.5">
      <c r="A25" s="5" t="s">
        <v>2818</v>
      </c>
      <c r="B25" s="5">
        <v>3925.73</v>
      </c>
      <c r="C25" s="5">
        <v>3925.73</v>
      </c>
    </row>
    <row r="26" spans="1:3" ht="19.5">
      <c r="A26" s="5" t="s">
        <v>2820</v>
      </c>
      <c r="B26" s="5">
        <v>1253.0999999999999</v>
      </c>
      <c r="C26" s="5">
        <v>1253.0999999999999</v>
      </c>
    </row>
    <row r="28" spans="1:3" ht="14.25">
      <c r="A28" s="6"/>
    </row>
    <row r="30" spans="1:3" ht="14.25">
      <c r="A30" s="7"/>
    </row>
    <row r="31" spans="1:3" ht="14.25">
      <c r="A31" s="8"/>
    </row>
  </sheetData>
  <sheetProtection password="DE82" sheet="1" objects="1" scenarios="1"/>
  <mergeCells count="2">
    <mergeCell ref="A2:C2"/>
    <mergeCell ref="A3:C3"/>
  </mergeCells>
  <phoneticPr fontId="11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0"/>
  <sheetViews>
    <sheetView tabSelected="1" workbookViewId="0">
      <selection activeCell="E9" sqref="E9"/>
    </sheetView>
  </sheetViews>
  <sheetFormatPr defaultColWidth="9.125" defaultRowHeight="14.25"/>
  <cols>
    <col min="1" max="1" width="124" style="283" customWidth="1"/>
    <col min="2" max="254" width="9" style="283" customWidth="1"/>
    <col min="255" max="255" width="19" style="283" customWidth="1"/>
    <col min="256" max="16384" width="9.125" style="283"/>
  </cols>
  <sheetData>
    <row r="1" spans="1:5" ht="38.25">
      <c r="A1" s="284" t="s">
        <v>3</v>
      </c>
    </row>
    <row r="2" spans="1:5" ht="15.75">
      <c r="A2" s="285"/>
    </row>
    <row r="3" spans="1:5" ht="22.5">
      <c r="A3" s="286" t="s">
        <v>4</v>
      </c>
    </row>
    <row r="4" spans="1:5" ht="18.75">
      <c r="A4" s="287" t="s">
        <v>5</v>
      </c>
    </row>
    <row r="5" spans="1:5" ht="18.75">
      <c r="A5" s="287" t="s">
        <v>6</v>
      </c>
    </row>
    <row r="6" spans="1:5" ht="18.75">
      <c r="A6" s="287" t="s">
        <v>7</v>
      </c>
    </row>
    <row r="7" spans="1:5" ht="18.75">
      <c r="A7" s="287" t="s">
        <v>8</v>
      </c>
    </row>
    <row r="8" spans="1:5" ht="18.75">
      <c r="A8" s="287" t="s">
        <v>9</v>
      </c>
    </row>
    <row r="9" spans="1:5" ht="22.5">
      <c r="A9" s="286" t="s">
        <v>10</v>
      </c>
    </row>
    <row r="10" spans="1:5" ht="18.75">
      <c r="A10" s="288" t="s">
        <v>11</v>
      </c>
    </row>
    <row r="11" spans="1:5" ht="18.75">
      <c r="A11" s="288" t="s">
        <v>12</v>
      </c>
    </row>
    <row r="12" spans="1:5" ht="22.5">
      <c r="A12" s="286" t="s">
        <v>13</v>
      </c>
    </row>
    <row r="13" spans="1:5" ht="18.75">
      <c r="A13" s="288" t="s">
        <v>14</v>
      </c>
    </row>
    <row r="14" spans="1:5" ht="18.75">
      <c r="A14" s="288" t="s">
        <v>15</v>
      </c>
    </row>
    <row r="15" spans="1:5" ht="22.5">
      <c r="A15" s="286" t="s">
        <v>16</v>
      </c>
    </row>
    <row r="16" spans="1:5" ht="18.75">
      <c r="A16" s="288" t="s">
        <v>17</v>
      </c>
      <c r="B16" s="288"/>
      <c r="C16" s="288"/>
      <c r="D16" s="288"/>
      <c r="E16" s="288"/>
    </row>
    <row r="17" spans="1:5" ht="20.25">
      <c r="A17" s="287" t="s">
        <v>18</v>
      </c>
      <c r="B17" s="288"/>
      <c r="C17" s="288"/>
      <c r="D17" s="288"/>
      <c r="E17" s="288"/>
    </row>
    <row r="18" spans="1:5" ht="18.75">
      <c r="A18" s="288" t="s">
        <v>19</v>
      </c>
    </row>
    <row r="19" spans="1:5" ht="18.75">
      <c r="A19" s="287" t="s">
        <v>20</v>
      </c>
    </row>
    <row r="20" spans="1:5" ht="22.5">
      <c r="A20" s="289" t="s">
        <v>21</v>
      </c>
      <c r="B20" s="290"/>
      <c r="C20" s="290"/>
      <c r="D20" s="290"/>
    </row>
  </sheetData>
  <sheetProtection password="DE82" sheet="1" objects="1" scenarios="1"/>
  <phoneticPr fontId="11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WXE85"/>
  <sheetViews>
    <sheetView showGridLines="0" showZeros="0" workbookViewId="0">
      <pane xSplit="1" ySplit="7" topLeftCell="B14" activePane="bottomRight" state="frozen"/>
      <selection pane="topRight"/>
      <selection pane="bottomLeft"/>
      <selection pane="bottomRight" activeCell="H32" sqref="H32"/>
    </sheetView>
  </sheetViews>
  <sheetFormatPr defaultColWidth="6.875" defaultRowHeight="13.5"/>
  <cols>
    <col min="1" max="1" width="43.125" style="237" customWidth="1"/>
    <col min="2" max="2" width="16.25" style="237" customWidth="1"/>
    <col min="3" max="3" width="14.375" style="237" customWidth="1"/>
    <col min="4" max="4" width="13.125" style="237" hidden="1" customWidth="1"/>
    <col min="5" max="5" width="13.5" style="237" customWidth="1"/>
    <col min="6" max="6" width="37.125" style="237" customWidth="1"/>
    <col min="7" max="8" width="15.125" style="237" customWidth="1"/>
    <col min="9" max="9" width="15.125" style="237" hidden="1" customWidth="1"/>
    <col min="10" max="10" width="15.125" style="237" customWidth="1"/>
    <col min="11" max="11" width="7.5" style="237" hidden="1" customWidth="1"/>
    <col min="12" max="12" width="31.625" style="237" customWidth="1"/>
    <col min="13" max="14" width="14" style="237" customWidth="1"/>
    <col min="15" max="15" width="14" style="237" hidden="1" customWidth="1"/>
    <col min="16" max="16" width="14" style="237" customWidth="1"/>
    <col min="17" max="17" width="7.875" style="237" customWidth="1"/>
    <col min="18" max="18" width="6.875" style="237" hidden="1" customWidth="1"/>
    <col min="19" max="21" width="1.75" style="237" hidden="1" customWidth="1"/>
    <col min="22" max="25" width="7.875" style="238" hidden="1" customWidth="1"/>
    <col min="26" max="49" width="6.875" style="237" hidden="1" customWidth="1"/>
    <col min="50" max="256" width="6.875" style="237"/>
    <col min="257" max="257" width="43.125" style="237" customWidth="1"/>
    <col min="258" max="258" width="16.25" style="237" customWidth="1"/>
    <col min="259" max="259" width="14.375" style="237" customWidth="1"/>
    <col min="260" max="260" width="6.875" style="237" hidden="1" customWidth="1"/>
    <col min="261" max="261" width="13.5" style="237" customWidth="1"/>
    <col min="262" max="262" width="37.125" style="237" customWidth="1"/>
    <col min="263" max="264" width="15.125" style="237" customWidth="1"/>
    <col min="265" max="265" width="6.875" style="237" hidden="1" customWidth="1"/>
    <col min="266" max="266" width="15.125" style="237" customWidth="1"/>
    <col min="267" max="267" width="6.875" style="237" hidden="1" customWidth="1"/>
    <col min="268" max="268" width="31.625" style="237" customWidth="1"/>
    <col min="269" max="270" width="14" style="237" customWidth="1"/>
    <col min="271" max="271" width="6.875" style="237" hidden="1" customWidth="1"/>
    <col min="272" max="272" width="14" style="237" customWidth="1"/>
    <col min="273" max="273" width="7.875" style="237" customWidth="1"/>
    <col min="274" max="305" width="6.875" style="237" hidden="1" customWidth="1"/>
    <col min="306" max="512" width="6.875" style="237"/>
    <col min="513" max="513" width="43.125" style="237" customWidth="1"/>
    <col min="514" max="514" width="16.25" style="237" customWidth="1"/>
    <col min="515" max="515" width="14.375" style="237" customWidth="1"/>
    <col min="516" max="516" width="6.875" style="237" hidden="1" customWidth="1"/>
    <col min="517" max="517" width="13.5" style="237" customWidth="1"/>
    <col min="518" max="518" width="37.125" style="237" customWidth="1"/>
    <col min="519" max="520" width="15.125" style="237" customWidth="1"/>
    <col min="521" max="521" width="6.875" style="237" hidden="1" customWidth="1"/>
    <col min="522" max="522" width="15.125" style="237" customWidth="1"/>
    <col min="523" max="523" width="6.875" style="237" hidden="1" customWidth="1"/>
    <col min="524" max="524" width="31.625" style="237" customWidth="1"/>
    <col min="525" max="526" width="14" style="237" customWidth="1"/>
    <col min="527" max="527" width="6.875" style="237" hidden="1" customWidth="1"/>
    <col min="528" max="528" width="14" style="237" customWidth="1"/>
    <col min="529" max="529" width="7.875" style="237" customWidth="1"/>
    <col min="530" max="561" width="6.875" style="237" hidden="1" customWidth="1"/>
    <col min="562" max="768" width="6.875" style="237"/>
    <col min="769" max="769" width="43.125" style="237" customWidth="1"/>
    <col min="770" max="770" width="16.25" style="237" customWidth="1"/>
    <col min="771" max="771" width="14.375" style="237" customWidth="1"/>
    <col min="772" max="772" width="6.875" style="237" hidden="1" customWidth="1"/>
    <col min="773" max="773" width="13.5" style="237" customWidth="1"/>
    <col min="774" max="774" width="37.125" style="237" customWidth="1"/>
    <col min="775" max="776" width="15.125" style="237" customWidth="1"/>
    <col min="777" max="777" width="6.875" style="237" hidden="1" customWidth="1"/>
    <col min="778" max="778" width="15.125" style="237" customWidth="1"/>
    <col min="779" max="779" width="6.875" style="237" hidden="1" customWidth="1"/>
    <col min="780" max="780" width="31.625" style="237" customWidth="1"/>
    <col min="781" max="782" width="14" style="237" customWidth="1"/>
    <col min="783" max="783" width="6.875" style="237" hidden="1" customWidth="1"/>
    <col min="784" max="784" width="14" style="237" customWidth="1"/>
    <col min="785" max="785" width="7.875" style="237" customWidth="1"/>
    <col min="786" max="817" width="6.875" style="237" hidden="1" customWidth="1"/>
    <col min="818" max="1024" width="6.875" style="237"/>
    <col min="1025" max="1025" width="43.125" style="237" customWidth="1"/>
    <col min="1026" max="1026" width="16.25" style="237" customWidth="1"/>
    <col min="1027" max="1027" width="14.375" style="237" customWidth="1"/>
    <col min="1028" max="1028" width="6.875" style="237" hidden="1" customWidth="1"/>
    <col min="1029" max="1029" width="13.5" style="237" customWidth="1"/>
    <col min="1030" max="1030" width="37.125" style="237" customWidth="1"/>
    <col min="1031" max="1032" width="15.125" style="237" customWidth="1"/>
    <col min="1033" max="1033" width="6.875" style="237" hidden="1" customWidth="1"/>
    <col min="1034" max="1034" width="15.125" style="237" customWidth="1"/>
    <col min="1035" max="1035" width="6.875" style="237" hidden="1" customWidth="1"/>
    <col min="1036" max="1036" width="31.625" style="237" customWidth="1"/>
    <col min="1037" max="1038" width="14" style="237" customWidth="1"/>
    <col min="1039" max="1039" width="6.875" style="237" hidden="1" customWidth="1"/>
    <col min="1040" max="1040" width="14" style="237" customWidth="1"/>
    <col min="1041" max="1041" width="7.875" style="237" customWidth="1"/>
    <col min="1042" max="1073" width="6.875" style="237" hidden="1" customWidth="1"/>
    <col min="1074" max="1280" width="6.875" style="237"/>
    <col min="1281" max="1281" width="43.125" style="237" customWidth="1"/>
    <col min="1282" max="1282" width="16.25" style="237" customWidth="1"/>
    <col min="1283" max="1283" width="14.375" style="237" customWidth="1"/>
    <col min="1284" max="1284" width="6.875" style="237" hidden="1" customWidth="1"/>
    <col min="1285" max="1285" width="13.5" style="237" customWidth="1"/>
    <col min="1286" max="1286" width="37.125" style="237" customWidth="1"/>
    <col min="1287" max="1288" width="15.125" style="237" customWidth="1"/>
    <col min="1289" max="1289" width="6.875" style="237" hidden="1" customWidth="1"/>
    <col min="1290" max="1290" width="15.125" style="237" customWidth="1"/>
    <col min="1291" max="1291" width="6.875" style="237" hidden="1" customWidth="1"/>
    <col min="1292" max="1292" width="31.625" style="237" customWidth="1"/>
    <col min="1293" max="1294" width="14" style="237" customWidth="1"/>
    <col min="1295" max="1295" width="6.875" style="237" hidden="1" customWidth="1"/>
    <col min="1296" max="1296" width="14" style="237" customWidth="1"/>
    <col min="1297" max="1297" width="7.875" style="237" customWidth="1"/>
    <col min="1298" max="1329" width="6.875" style="237" hidden="1" customWidth="1"/>
    <col min="1330" max="1536" width="6.875" style="237"/>
    <col min="1537" max="1537" width="43.125" style="237" customWidth="1"/>
    <col min="1538" max="1538" width="16.25" style="237" customWidth="1"/>
    <col min="1539" max="1539" width="14.375" style="237" customWidth="1"/>
    <col min="1540" max="1540" width="6.875" style="237" hidden="1" customWidth="1"/>
    <col min="1541" max="1541" width="13.5" style="237" customWidth="1"/>
    <col min="1542" max="1542" width="37.125" style="237" customWidth="1"/>
    <col min="1543" max="1544" width="15.125" style="237" customWidth="1"/>
    <col min="1545" max="1545" width="6.875" style="237" hidden="1" customWidth="1"/>
    <col min="1546" max="1546" width="15.125" style="237" customWidth="1"/>
    <col min="1547" max="1547" width="6.875" style="237" hidden="1" customWidth="1"/>
    <col min="1548" max="1548" width="31.625" style="237" customWidth="1"/>
    <col min="1549" max="1550" width="14" style="237" customWidth="1"/>
    <col min="1551" max="1551" width="6.875" style="237" hidden="1" customWidth="1"/>
    <col min="1552" max="1552" width="14" style="237" customWidth="1"/>
    <col min="1553" max="1553" width="7.875" style="237" customWidth="1"/>
    <col min="1554" max="1585" width="6.875" style="237" hidden="1" customWidth="1"/>
    <col min="1586" max="1792" width="6.875" style="237"/>
    <col min="1793" max="1793" width="43.125" style="237" customWidth="1"/>
    <col min="1794" max="1794" width="16.25" style="237" customWidth="1"/>
    <col min="1795" max="1795" width="14.375" style="237" customWidth="1"/>
    <col min="1796" max="1796" width="6.875" style="237" hidden="1" customWidth="1"/>
    <col min="1797" max="1797" width="13.5" style="237" customWidth="1"/>
    <col min="1798" max="1798" width="37.125" style="237" customWidth="1"/>
    <col min="1799" max="1800" width="15.125" style="237" customWidth="1"/>
    <col min="1801" max="1801" width="6.875" style="237" hidden="1" customWidth="1"/>
    <col min="1802" max="1802" width="15.125" style="237" customWidth="1"/>
    <col min="1803" max="1803" width="6.875" style="237" hidden="1" customWidth="1"/>
    <col min="1804" max="1804" width="31.625" style="237" customWidth="1"/>
    <col min="1805" max="1806" width="14" style="237" customWidth="1"/>
    <col min="1807" max="1807" width="6.875" style="237" hidden="1" customWidth="1"/>
    <col min="1808" max="1808" width="14" style="237" customWidth="1"/>
    <col min="1809" max="1809" width="7.875" style="237" customWidth="1"/>
    <col min="1810" max="1841" width="6.875" style="237" hidden="1" customWidth="1"/>
    <col min="1842" max="2048" width="6.875" style="237"/>
    <col min="2049" max="2049" width="43.125" style="237" customWidth="1"/>
    <col min="2050" max="2050" width="16.25" style="237" customWidth="1"/>
    <col min="2051" max="2051" width="14.375" style="237" customWidth="1"/>
    <col min="2052" max="2052" width="6.875" style="237" hidden="1" customWidth="1"/>
    <col min="2053" max="2053" width="13.5" style="237" customWidth="1"/>
    <col min="2054" max="2054" width="37.125" style="237" customWidth="1"/>
    <col min="2055" max="2056" width="15.125" style="237" customWidth="1"/>
    <col min="2057" max="2057" width="6.875" style="237" hidden="1" customWidth="1"/>
    <col min="2058" max="2058" width="15.125" style="237" customWidth="1"/>
    <col min="2059" max="2059" width="6.875" style="237" hidden="1" customWidth="1"/>
    <col min="2060" max="2060" width="31.625" style="237" customWidth="1"/>
    <col min="2061" max="2062" width="14" style="237" customWidth="1"/>
    <col min="2063" max="2063" width="6.875" style="237" hidden="1" customWidth="1"/>
    <col min="2064" max="2064" width="14" style="237" customWidth="1"/>
    <col min="2065" max="2065" width="7.875" style="237" customWidth="1"/>
    <col min="2066" max="2097" width="6.875" style="237" hidden="1" customWidth="1"/>
    <col min="2098" max="2304" width="6.875" style="237"/>
    <col min="2305" max="2305" width="43.125" style="237" customWidth="1"/>
    <col min="2306" max="2306" width="16.25" style="237" customWidth="1"/>
    <col min="2307" max="2307" width="14.375" style="237" customWidth="1"/>
    <col min="2308" max="2308" width="6.875" style="237" hidden="1" customWidth="1"/>
    <col min="2309" max="2309" width="13.5" style="237" customWidth="1"/>
    <col min="2310" max="2310" width="37.125" style="237" customWidth="1"/>
    <col min="2311" max="2312" width="15.125" style="237" customWidth="1"/>
    <col min="2313" max="2313" width="6.875" style="237" hidden="1" customWidth="1"/>
    <col min="2314" max="2314" width="15.125" style="237" customWidth="1"/>
    <col min="2315" max="2315" width="6.875" style="237" hidden="1" customWidth="1"/>
    <col min="2316" max="2316" width="31.625" style="237" customWidth="1"/>
    <col min="2317" max="2318" width="14" style="237" customWidth="1"/>
    <col min="2319" max="2319" width="6.875" style="237" hidden="1" customWidth="1"/>
    <col min="2320" max="2320" width="14" style="237" customWidth="1"/>
    <col min="2321" max="2321" width="7.875" style="237" customWidth="1"/>
    <col min="2322" max="2353" width="6.875" style="237" hidden="1" customWidth="1"/>
    <col min="2354" max="2560" width="6.875" style="237"/>
    <col min="2561" max="2561" width="43.125" style="237" customWidth="1"/>
    <col min="2562" max="2562" width="16.25" style="237" customWidth="1"/>
    <col min="2563" max="2563" width="14.375" style="237" customWidth="1"/>
    <col min="2564" max="2564" width="6.875" style="237" hidden="1" customWidth="1"/>
    <col min="2565" max="2565" width="13.5" style="237" customWidth="1"/>
    <col min="2566" max="2566" width="37.125" style="237" customWidth="1"/>
    <col min="2567" max="2568" width="15.125" style="237" customWidth="1"/>
    <col min="2569" max="2569" width="6.875" style="237" hidden="1" customWidth="1"/>
    <col min="2570" max="2570" width="15.125" style="237" customWidth="1"/>
    <col min="2571" max="2571" width="6.875" style="237" hidden="1" customWidth="1"/>
    <col min="2572" max="2572" width="31.625" style="237" customWidth="1"/>
    <col min="2573" max="2574" width="14" style="237" customWidth="1"/>
    <col min="2575" max="2575" width="6.875" style="237" hidden="1" customWidth="1"/>
    <col min="2576" max="2576" width="14" style="237" customWidth="1"/>
    <col min="2577" max="2577" width="7.875" style="237" customWidth="1"/>
    <col min="2578" max="2609" width="6.875" style="237" hidden="1" customWidth="1"/>
    <col min="2610" max="2816" width="6.875" style="237"/>
    <col min="2817" max="2817" width="43.125" style="237" customWidth="1"/>
    <col min="2818" max="2818" width="16.25" style="237" customWidth="1"/>
    <col min="2819" max="2819" width="14.375" style="237" customWidth="1"/>
    <col min="2820" max="2820" width="6.875" style="237" hidden="1" customWidth="1"/>
    <col min="2821" max="2821" width="13.5" style="237" customWidth="1"/>
    <col min="2822" max="2822" width="37.125" style="237" customWidth="1"/>
    <col min="2823" max="2824" width="15.125" style="237" customWidth="1"/>
    <col min="2825" max="2825" width="6.875" style="237" hidden="1" customWidth="1"/>
    <col min="2826" max="2826" width="15.125" style="237" customWidth="1"/>
    <col min="2827" max="2827" width="6.875" style="237" hidden="1" customWidth="1"/>
    <col min="2828" max="2828" width="31.625" style="237" customWidth="1"/>
    <col min="2829" max="2830" width="14" style="237" customWidth="1"/>
    <col min="2831" max="2831" width="6.875" style="237" hidden="1" customWidth="1"/>
    <col min="2832" max="2832" width="14" style="237" customWidth="1"/>
    <col min="2833" max="2833" width="7.875" style="237" customWidth="1"/>
    <col min="2834" max="2865" width="6.875" style="237" hidden="1" customWidth="1"/>
    <col min="2866" max="3072" width="6.875" style="237"/>
    <col min="3073" max="3073" width="43.125" style="237" customWidth="1"/>
    <col min="3074" max="3074" width="16.25" style="237" customWidth="1"/>
    <col min="3075" max="3075" width="14.375" style="237" customWidth="1"/>
    <col min="3076" max="3076" width="6.875" style="237" hidden="1" customWidth="1"/>
    <col min="3077" max="3077" width="13.5" style="237" customWidth="1"/>
    <col min="3078" max="3078" width="37.125" style="237" customWidth="1"/>
    <col min="3079" max="3080" width="15.125" style="237" customWidth="1"/>
    <col min="3081" max="3081" width="6.875" style="237" hidden="1" customWidth="1"/>
    <col min="3082" max="3082" width="15.125" style="237" customWidth="1"/>
    <col min="3083" max="3083" width="6.875" style="237" hidden="1" customWidth="1"/>
    <col min="3084" max="3084" width="31.625" style="237" customWidth="1"/>
    <col min="3085" max="3086" width="14" style="237" customWidth="1"/>
    <col min="3087" max="3087" width="6.875" style="237" hidden="1" customWidth="1"/>
    <col min="3088" max="3088" width="14" style="237" customWidth="1"/>
    <col min="3089" max="3089" width="7.875" style="237" customWidth="1"/>
    <col min="3090" max="3121" width="6.875" style="237" hidden="1" customWidth="1"/>
    <col min="3122" max="3328" width="6.875" style="237"/>
    <col min="3329" max="3329" width="43.125" style="237" customWidth="1"/>
    <col min="3330" max="3330" width="16.25" style="237" customWidth="1"/>
    <col min="3331" max="3331" width="14.375" style="237" customWidth="1"/>
    <col min="3332" max="3332" width="6.875" style="237" hidden="1" customWidth="1"/>
    <col min="3333" max="3333" width="13.5" style="237" customWidth="1"/>
    <col min="3334" max="3334" width="37.125" style="237" customWidth="1"/>
    <col min="3335" max="3336" width="15.125" style="237" customWidth="1"/>
    <col min="3337" max="3337" width="6.875" style="237" hidden="1" customWidth="1"/>
    <col min="3338" max="3338" width="15.125" style="237" customWidth="1"/>
    <col min="3339" max="3339" width="6.875" style="237" hidden="1" customWidth="1"/>
    <col min="3340" max="3340" width="31.625" style="237" customWidth="1"/>
    <col min="3341" max="3342" width="14" style="237" customWidth="1"/>
    <col min="3343" max="3343" width="6.875" style="237" hidden="1" customWidth="1"/>
    <col min="3344" max="3344" width="14" style="237" customWidth="1"/>
    <col min="3345" max="3345" width="7.875" style="237" customWidth="1"/>
    <col min="3346" max="3377" width="6.875" style="237" hidden="1" customWidth="1"/>
    <col min="3378" max="3584" width="6.875" style="237"/>
    <col min="3585" max="3585" width="43.125" style="237" customWidth="1"/>
    <col min="3586" max="3586" width="16.25" style="237" customWidth="1"/>
    <col min="3587" max="3587" width="14.375" style="237" customWidth="1"/>
    <col min="3588" max="3588" width="6.875" style="237" hidden="1" customWidth="1"/>
    <col min="3589" max="3589" width="13.5" style="237" customWidth="1"/>
    <col min="3590" max="3590" width="37.125" style="237" customWidth="1"/>
    <col min="3591" max="3592" width="15.125" style="237" customWidth="1"/>
    <col min="3593" max="3593" width="6.875" style="237" hidden="1" customWidth="1"/>
    <col min="3594" max="3594" width="15.125" style="237" customWidth="1"/>
    <col min="3595" max="3595" width="6.875" style="237" hidden="1" customWidth="1"/>
    <col min="3596" max="3596" width="31.625" style="237" customWidth="1"/>
    <col min="3597" max="3598" width="14" style="237" customWidth="1"/>
    <col min="3599" max="3599" width="6.875" style="237" hidden="1" customWidth="1"/>
    <col min="3600" max="3600" width="14" style="237" customWidth="1"/>
    <col min="3601" max="3601" width="7.875" style="237" customWidth="1"/>
    <col min="3602" max="3633" width="6.875" style="237" hidden="1" customWidth="1"/>
    <col min="3634" max="3840" width="6.875" style="237"/>
    <col min="3841" max="3841" width="43.125" style="237" customWidth="1"/>
    <col min="3842" max="3842" width="16.25" style="237" customWidth="1"/>
    <col min="3843" max="3843" width="14.375" style="237" customWidth="1"/>
    <col min="3844" max="3844" width="6.875" style="237" hidden="1" customWidth="1"/>
    <col min="3845" max="3845" width="13.5" style="237" customWidth="1"/>
    <col min="3846" max="3846" width="37.125" style="237" customWidth="1"/>
    <col min="3847" max="3848" width="15.125" style="237" customWidth="1"/>
    <col min="3849" max="3849" width="6.875" style="237" hidden="1" customWidth="1"/>
    <col min="3850" max="3850" width="15.125" style="237" customWidth="1"/>
    <col min="3851" max="3851" width="6.875" style="237" hidden="1" customWidth="1"/>
    <col min="3852" max="3852" width="31.625" style="237" customWidth="1"/>
    <col min="3853" max="3854" width="14" style="237" customWidth="1"/>
    <col min="3855" max="3855" width="6.875" style="237" hidden="1" customWidth="1"/>
    <col min="3856" max="3856" width="14" style="237" customWidth="1"/>
    <col min="3857" max="3857" width="7.875" style="237" customWidth="1"/>
    <col min="3858" max="3889" width="6.875" style="237" hidden="1" customWidth="1"/>
    <col min="3890" max="4096" width="6.875" style="237"/>
    <col min="4097" max="4097" width="43.125" style="237" customWidth="1"/>
    <col min="4098" max="4098" width="16.25" style="237" customWidth="1"/>
    <col min="4099" max="4099" width="14.375" style="237" customWidth="1"/>
    <col min="4100" max="4100" width="6.875" style="237" hidden="1" customWidth="1"/>
    <col min="4101" max="4101" width="13.5" style="237" customWidth="1"/>
    <col min="4102" max="4102" width="37.125" style="237" customWidth="1"/>
    <col min="4103" max="4104" width="15.125" style="237" customWidth="1"/>
    <col min="4105" max="4105" width="6.875" style="237" hidden="1" customWidth="1"/>
    <col min="4106" max="4106" width="15.125" style="237" customWidth="1"/>
    <col min="4107" max="4107" width="6.875" style="237" hidden="1" customWidth="1"/>
    <col min="4108" max="4108" width="31.625" style="237" customWidth="1"/>
    <col min="4109" max="4110" width="14" style="237" customWidth="1"/>
    <col min="4111" max="4111" width="6.875" style="237" hidden="1" customWidth="1"/>
    <col min="4112" max="4112" width="14" style="237" customWidth="1"/>
    <col min="4113" max="4113" width="7.875" style="237" customWidth="1"/>
    <col min="4114" max="4145" width="6.875" style="237" hidden="1" customWidth="1"/>
    <col min="4146" max="4352" width="6.875" style="237"/>
    <col min="4353" max="4353" width="43.125" style="237" customWidth="1"/>
    <col min="4354" max="4354" width="16.25" style="237" customWidth="1"/>
    <col min="4355" max="4355" width="14.375" style="237" customWidth="1"/>
    <col min="4356" max="4356" width="6.875" style="237" hidden="1" customWidth="1"/>
    <col min="4357" max="4357" width="13.5" style="237" customWidth="1"/>
    <col min="4358" max="4358" width="37.125" style="237" customWidth="1"/>
    <col min="4359" max="4360" width="15.125" style="237" customWidth="1"/>
    <col min="4361" max="4361" width="6.875" style="237" hidden="1" customWidth="1"/>
    <col min="4362" max="4362" width="15.125" style="237" customWidth="1"/>
    <col min="4363" max="4363" width="6.875" style="237" hidden="1" customWidth="1"/>
    <col min="4364" max="4364" width="31.625" style="237" customWidth="1"/>
    <col min="4365" max="4366" width="14" style="237" customWidth="1"/>
    <col min="4367" max="4367" width="6.875" style="237" hidden="1" customWidth="1"/>
    <col min="4368" max="4368" width="14" style="237" customWidth="1"/>
    <col min="4369" max="4369" width="7.875" style="237" customWidth="1"/>
    <col min="4370" max="4401" width="6.875" style="237" hidden="1" customWidth="1"/>
    <col min="4402" max="4608" width="6.875" style="237"/>
    <col min="4609" max="4609" width="43.125" style="237" customWidth="1"/>
    <col min="4610" max="4610" width="16.25" style="237" customWidth="1"/>
    <col min="4611" max="4611" width="14.375" style="237" customWidth="1"/>
    <col min="4612" max="4612" width="6.875" style="237" hidden="1" customWidth="1"/>
    <col min="4613" max="4613" width="13.5" style="237" customWidth="1"/>
    <col min="4614" max="4614" width="37.125" style="237" customWidth="1"/>
    <col min="4615" max="4616" width="15.125" style="237" customWidth="1"/>
    <col min="4617" max="4617" width="6.875" style="237" hidden="1" customWidth="1"/>
    <col min="4618" max="4618" width="15.125" style="237" customWidth="1"/>
    <col min="4619" max="4619" width="6.875" style="237" hidden="1" customWidth="1"/>
    <col min="4620" max="4620" width="31.625" style="237" customWidth="1"/>
    <col min="4621" max="4622" width="14" style="237" customWidth="1"/>
    <col min="4623" max="4623" width="6.875" style="237" hidden="1" customWidth="1"/>
    <col min="4624" max="4624" width="14" style="237" customWidth="1"/>
    <col min="4625" max="4625" width="7.875" style="237" customWidth="1"/>
    <col min="4626" max="4657" width="6.875" style="237" hidden="1" customWidth="1"/>
    <col min="4658" max="4864" width="6.875" style="237"/>
    <col min="4865" max="4865" width="43.125" style="237" customWidth="1"/>
    <col min="4866" max="4866" width="16.25" style="237" customWidth="1"/>
    <col min="4867" max="4867" width="14.375" style="237" customWidth="1"/>
    <col min="4868" max="4868" width="6.875" style="237" hidden="1" customWidth="1"/>
    <col min="4869" max="4869" width="13.5" style="237" customWidth="1"/>
    <col min="4870" max="4870" width="37.125" style="237" customWidth="1"/>
    <col min="4871" max="4872" width="15.125" style="237" customWidth="1"/>
    <col min="4873" max="4873" width="6.875" style="237" hidden="1" customWidth="1"/>
    <col min="4874" max="4874" width="15.125" style="237" customWidth="1"/>
    <col min="4875" max="4875" width="6.875" style="237" hidden="1" customWidth="1"/>
    <col min="4876" max="4876" width="31.625" style="237" customWidth="1"/>
    <col min="4877" max="4878" width="14" style="237" customWidth="1"/>
    <col min="4879" max="4879" width="6.875" style="237" hidden="1" customWidth="1"/>
    <col min="4880" max="4880" width="14" style="237" customWidth="1"/>
    <col min="4881" max="4881" width="7.875" style="237" customWidth="1"/>
    <col min="4882" max="4913" width="6.875" style="237" hidden="1" customWidth="1"/>
    <col min="4914" max="5120" width="6.875" style="237"/>
    <col min="5121" max="5121" width="43.125" style="237" customWidth="1"/>
    <col min="5122" max="5122" width="16.25" style="237" customWidth="1"/>
    <col min="5123" max="5123" width="14.375" style="237" customWidth="1"/>
    <col min="5124" max="5124" width="6.875" style="237" hidden="1" customWidth="1"/>
    <col min="5125" max="5125" width="13.5" style="237" customWidth="1"/>
    <col min="5126" max="5126" width="37.125" style="237" customWidth="1"/>
    <col min="5127" max="5128" width="15.125" style="237" customWidth="1"/>
    <col min="5129" max="5129" width="6.875" style="237" hidden="1" customWidth="1"/>
    <col min="5130" max="5130" width="15.125" style="237" customWidth="1"/>
    <col min="5131" max="5131" width="6.875" style="237" hidden="1" customWidth="1"/>
    <col min="5132" max="5132" width="31.625" style="237" customWidth="1"/>
    <col min="5133" max="5134" width="14" style="237" customWidth="1"/>
    <col min="5135" max="5135" width="6.875" style="237" hidden="1" customWidth="1"/>
    <col min="5136" max="5136" width="14" style="237" customWidth="1"/>
    <col min="5137" max="5137" width="7.875" style="237" customWidth="1"/>
    <col min="5138" max="5169" width="6.875" style="237" hidden="1" customWidth="1"/>
    <col min="5170" max="5376" width="6.875" style="237"/>
    <col min="5377" max="5377" width="43.125" style="237" customWidth="1"/>
    <col min="5378" max="5378" width="16.25" style="237" customWidth="1"/>
    <col min="5379" max="5379" width="14.375" style="237" customWidth="1"/>
    <col min="5380" max="5380" width="6.875" style="237" hidden="1" customWidth="1"/>
    <col min="5381" max="5381" width="13.5" style="237" customWidth="1"/>
    <col min="5382" max="5382" width="37.125" style="237" customWidth="1"/>
    <col min="5383" max="5384" width="15.125" style="237" customWidth="1"/>
    <col min="5385" max="5385" width="6.875" style="237" hidden="1" customWidth="1"/>
    <col min="5386" max="5386" width="15.125" style="237" customWidth="1"/>
    <col min="5387" max="5387" width="6.875" style="237" hidden="1" customWidth="1"/>
    <col min="5388" max="5388" width="31.625" style="237" customWidth="1"/>
    <col min="5389" max="5390" width="14" style="237" customWidth="1"/>
    <col min="5391" max="5391" width="6.875" style="237" hidden="1" customWidth="1"/>
    <col min="5392" max="5392" width="14" style="237" customWidth="1"/>
    <col min="5393" max="5393" width="7.875" style="237" customWidth="1"/>
    <col min="5394" max="5425" width="6.875" style="237" hidden="1" customWidth="1"/>
    <col min="5426" max="5632" width="6.875" style="237"/>
    <col min="5633" max="5633" width="43.125" style="237" customWidth="1"/>
    <col min="5634" max="5634" width="16.25" style="237" customWidth="1"/>
    <col min="5635" max="5635" width="14.375" style="237" customWidth="1"/>
    <col min="5636" max="5636" width="6.875" style="237" hidden="1" customWidth="1"/>
    <col min="5637" max="5637" width="13.5" style="237" customWidth="1"/>
    <col min="5638" max="5638" width="37.125" style="237" customWidth="1"/>
    <col min="5639" max="5640" width="15.125" style="237" customWidth="1"/>
    <col min="5641" max="5641" width="6.875" style="237" hidden="1" customWidth="1"/>
    <col min="5642" max="5642" width="15.125" style="237" customWidth="1"/>
    <col min="5643" max="5643" width="6.875" style="237" hidden="1" customWidth="1"/>
    <col min="5644" max="5644" width="31.625" style="237" customWidth="1"/>
    <col min="5645" max="5646" width="14" style="237" customWidth="1"/>
    <col min="5647" max="5647" width="6.875" style="237" hidden="1" customWidth="1"/>
    <col min="5648" max="5648" width="14" style="237" customWidth="1"/>
    <col min="5649" max="5649" width="7.875" style="237" customWidth="1"/>
    <col min="5650" max="5681" width="6.875" style="237" hidden="1" customWidth="1"/>
    <col min="5682" max="5888" width="6.875" style="237"/>
    <col min="5889" max="5889" width="43.125" style="237" customWidth="1"/>
    <col min="5890" max="5890" width="16.25" style="237" customWidth="1"/>
    <col min="5891" max="5891" width="14.375" style="237" customWidth="1"/>
    <col min="5892" max="5892" width="6.875" style="237" hidden="1" customWidth="1"/>
    <col min="5893" max="5893" width="13.5" style="237" customWidth="1"/>
    <col min="5894" max="5894" width="37.125" style="237" customWidth="1"/>
    <col min="5895" max="5896" width="15.125" style="237" customWidth="1"/>
    <col min="5897" max="5897" width="6.875" style="237" hidden="1" customWidth="1"/>
    <col min="5898" max="5898" width="15.125" style="237" customWidth="1"/>
    <col min="5899" max="5899" width="6.875" style="237" hidden="1" customWidth="1"/>
    <col min="5900" max="5900" width="31.625" style="237" customWidth="1"/>
    <col min="5901" max="5902" width="14" style="237" customWidth="1"/>
    <col min="5903" max="5903" width="6.875" style="237" hidden="1" customWidth="1"/>
    <col min="5904" max="5904" width="14" style="237" customWidth="1"/>
    <col min="5905" max="5905" width="7.875" style="237" customWidth="1"/>
    <col min="5906" max="5937" width="6.875" style="237" hidden="1" customWidth="1"/>
    <col min="5938" max="6144" width="6.875" style="237"/>
    <col min="6145" max="6145" width="43.125" style="237" customWidth="1"/>
    <col min="6146" max="6146" width="16.25" style="237" customWidth="1"/>
    <col min="6147" max="6147" width="14.375" style="237" customWidth="1"/>
    <col min="6148" max="6148" width="6.875" style="237" hidden="1" customWidth="1"/>
    <col min="6149" max="6149" width="13.5" style="237" customWidth="1"/>
    <col min="6150" max="6150" width="37.125" style="237" customWidth="1"/>
    <col min="6151" max="6152" width="15.125" style="237" customWidth="1"/>
    <col min="6153" max="6153" width="6.875" style="237" hidden="1" customWidth="1"/>
    <col min="6154" max="6154" width="15.125" style="237" customWidth="1"/>
    <col min="6155" max="6155" width="6.875" style="237" hidden="1" customWidth="1"/>
    <col min="6156" max="6156" width="31.625" style="237" customWidth="1"/>
    <col min="6157" max="6158" width="14" style="237" customWidth="1"/>
    <col min="6159" max="6159" width="6.875" style="237" hidden="1" customWidth="1"/>
    <col min="6160" max="6160" width="14" style="237" customWidth="1"/>
    <col min="6161" max="6161" width="7.875" style="237" customWidth="1"/>
    <col min="6162" max="6193" width="6.875" style="237" hidden="1" customWidth="1"/>
    <col min="6194" max="6400" width="6.875" style="237"/>
    <col min="6401" max="6401" width="43.125" style="237" customWidth="1"/>
    <col min="6402" max="6402" width="16.25" style="237" customWidth="1"/>
    <col min="6403" max="6403" width="14.375" style="237" customWidth="1"/>
    <col min="6404" max="6404" width="6.875" style="237" hidden="1" customWidth="1"/>
    <col min="6405" max="6405" width="13.5" style="237" customWidth="1"/>
    <col min="6406" max="6406" width="37.125" style="237" customWidth="1"/>
    <col min="6407" max="6408" width="15.125" style="237" customWidth="1"/>
    <col min="6409" max="6409" width="6.875" style="237" hidden="1" customWidth="1"/>
    <col min="6410" max="6410" width="15.125" style="237" customWidth="1"/>
    <col min="6411" max="6411" width="6.875" style="237" hidden="1" customWidth="1"/>
    <col min="6412" max="6412" width="31.625" style="237" customWidth="1"/>
    <col min="6413" max="6414" width="14" style="237" customWidth="1"/>
    <col min="6415" max="6415" width="6.875" style="237" hidden="1" customWidth="1"/>
    <col min="6416" max="6416" width="14" style="237" customWidth="1"/>
    <col min="6417" max="6417" width="7.875" style="237" customWidth="1"/>
    <col min="6418" max="6449" width="6.875" style="237" hidden="1" customWidth="1"/>
    <col min="6450" max="6656" width="6.875" style="237"/>
    <col min="6657" max="6657" width="43.125" style="237" customWidth="1"/>
    <col min="6658" max="6658" width="16.25" style="237" customWidth="1"/>
    <col min="6659" max="6659" width="14.375" style="237" customWidth="1"/>
    <col min="6660" max="6660" width="6.875" style="237" hidden="1" customWidth="1"/>
    <col min="6661" max="6661" width="13.5" style="237" customWidth="1"/>
    <col min="6662" max="6662" width="37.125" style="237" customWidth="1"/>
    <col min="6663" max="6664" width="15.125" style="237" customWidth="1"/>
    <col min="6665" max="6665" width="6.875" style="237" hidden="1" customWidth="1"/>
    <col min="6666" max="6666" width="15.125" style="237" customWidth="1"/>
    <col min="6667" max="6667" width="6.875" style="237" hidden="1" customWidth="1"/>
    <col min="6668" max="6668" width="31.625" style="237" customWidth="1"/>
    <col min="6669" max="6670" width="14" style="237" customWidth="1"/>
    <col min="6671" max="6671" width="6.875" style="237" hidden="1" customWidth="1"/>
    <col min="6672" max="6672" width="14" style="237" customWidth="1"/>
    <col min="6673" max="6673" width="7.875" style="237" customWidth="1"/>
    <col min="6674" max="6705" width="6.875" style="237" hidden="1" customWidth="1"/>
    <col min="6706" max="6912" width="6.875" style="237"/>
    <col min="6913" max="6913" width="43.125" style="237" customWidth="1"/>
    <col min="6914" max="6914" width="16.25" style="237" customWidth="1"/>
    <col min="6915" max="6915" width="14.375" style="237" customWidth="1"/>
    <col min="6916" max="6916" width="6.875" style="237" hidden="1" customWidth="1"/>
    <col min="6917" max="6917" width="13.5" style="237" customWidth="1"/>
    <col min="6918" max="6918" width="37.125" style="237" customWidth="1"/>
    <col min="6919" max="6920" width="15.125" style="237" customWidth="1"/>
    <col min="6921" max="6921" width="6.875" style="237" hidden="1" customWidth="1"/>
    <col min="6922" max="6922" width="15.125" style="237" customWidth="1"/>
    <col min="6923" max="6923" width="6.875" style="237" hidden="1" customWidth="1"/>
    <col min="6924" max="6924" width="31.625" style="237" customWidth="1"/>
    <col min="6925" max="6926" width="14" style="237" customWidth="1"/>
    <col min="6927" max="6927" width="6.875" style="237" hidden="1" customWidth="1"/>
    <col min="6928" max="6928" width="14" style="237" customWidth="1"/>
    <col min="6929" max="6929" width="7.875" style="237" customWidth="1"/>
    <col min="6930" max="6961" width="6.875" style="237" hidden="1" customWidth="1"/>
    <col min="6962" max="7168" width="6.875" style="237"/>
    <col min="7169" max="7169" width="43.125" style="237" customWidth="1"/>
    <col min="7170" max="7170" width="16.25" style="237" customWidth="1"/>
    <col min="7171" max="7171" width="14.375" style="237" customWidth="1"/>
    <col min="7172" max="7172" width="6.875" style="237" hidden="1" customWidth="1"/>
    <col min="7173" max="7173" width="13.5" style="237" customWidth="1"/>
    <col min="7174" max="7174" width="37.125" style="237" customWidth="1"/>
    <col min="7175" max="7176" width="15.125" style="237" customWidth="1"/>
    <col min="7177" max="7177" width="6.875" style="237" hidden="1" customWidth="1"/>
    <col min="7178" max="7178" width="15.125" style="237" customWidth="1"/>
    <col min="7179" max="7179" width="6.875" style="237" hidden="1" customWidth="1"/>
    <col min="7180" max="7180" width="31.625" style="237" customWidth="1"/>
    <col min="7181" max="7182" width="14" style="237" customWidth="1"/>
    <col min="7183" max="7183" width="6.875" style="237" hidden="1" customWidth="1"/>
    <col min="7184" max="7184" width="14" style="237" customWidth="1"/>
    <col min="7185" max="7185" width="7.875" style="237" customWidth="1"/>
    <col min="7186" max="7217" width="6.875" style="237" hidden="1" customWidth="1"/>
    <col min="7218" max="7424" width="6.875" style="237"/>
    <col min="7425" max="7425" width="43.125" style="237" customWidth="1"/>
    <col min="7426" max="7426" width="16.25" style="237" customWidth="1"/>
    <col min="7427" max="7427" width="14.375" style="237" customWidth="1"/>
    <col min="7428" max="7428" width="6.875" style="237" hidden="1" customWidth="1"/>
    <col min="7429" max="7429" width="13.5" style="237" customWidth="1"/>
    <col min="7430" max="7430" width="37.125" style="237" customWidth="1"/>
    <col min="7431" max="7432" width="15.125" style="237" customWidth="1"/>
    <col min="7433" max="7433" width="6.875" style="237" hidden="1" customWidth="1"/>
    <col min="7434" max="7434" width="15.125" style="237" customWidth="1"/>
    <col min="7435" max="7435" width="6.875" style="237" hidden="1" customWidth="1"/>
    <col min="7436" max="7436" width="31.625" style="237" customWidth="1"/>
    <col min="7437" max="7438" width="14" style="237" customWidth="1"/>
    <col min="7439" max="7439" width="6.875" style="237" hidden="1" customWidth="1"/>
    <col min="7440" max="7440" width="14" style="237" customWidth="1"/>
    <col min="7441" max="7441" width="7.875" style="237" customWidth="1"/>
    <col min="7442" max="7473" width="6.875" style="237" hidden="1" customWidth="1"/>
    <col min="7474" max="7680" width="6.875" style="237"/>
    <col min="7681" max="7681" width="43.125" style="237" customWidth="1"/>
    <col min="7682" max="7682" width="16.25" style="237" customWidth="1"/>
    <col min="7683" max="7683" width="14.375" style="237" customWidth="1"/>
    <col min="7684" max="7684" width="6.875" style="237" hidden="1" customWidth="1"/>
    <col min="7685" max="7685" width="13.5" style="237" customWidth="1"/>
    <col min="7686" max="7686" width="37.125" style="237" customWidth="1"/>
    <col min="7687" max="7688" width="15.125" style="237" customWidth="1"/>
    <col min="7689" max="7689" width="6.875" style="237" hidden="1" customWidth="1"/>
    <col min="7690" max="7690" width="15.125" style="237" customWidth="1"/>
    <col min="7691" max="7691" width="6.875" style="237" hidden="1" customWidth="1"/>
    <col min="7692" max="7692" width="31.625" style="237" customWidth="1"/>
    <col min="7693" max="7694" width="14" style="237" customWidth="1"/>
    <col min="7695" max="7695" width="6.875" style="237" hidden="1" customWidth="1"/>
    <col min="7696" max="7696" width="14" style="237" customWidth="1"/>
    <col min="7697" max="7697" width="7.875" style="237" customWidth="1"/>
    <col min="7698" max="7729" width="6.875" style="237" hidden="1" customWidth="1"/>
    <col min="7730" max="7936" width="6.875" style="237"/>
    <col min="7937" max="7937" width="43.125" style="237" customWidth="1"/>
    <col min="7938" max="7938" width="16.25" style="237" customWidth="1"/>
    <col min="7939" max="7939" width="14.375" style="237" customWidth="1"/>
    <col min="7940" max="7940" width="6.875" style="237" hidden="1" customWidth="1"/>
    <col min="7941" max="7941" width="13.5" style="237" customWidth="1"/>
    <col min="7942" max="7942" width="37.125" style="237" customWidth="1"/>
    <col min="7943" max="7944" width="15.125" style="237" customWidth="1"/>
    <col min="7945" max="7945" width="6.875" style="237" hidden="1" customWidth="1"/>
    <col min="7946" max="7946" width="15.125" style="237" customWidth="1"/>
    <col min="7947" max="7947" width="6.875" style="237" hidden="1" customWidth="1"/>
    <col min="7948" max="7948" width="31.625" style="237" customWidth="1"/>
    <col min="7949" max="7950" width="14" style="237" customWidth="1"/>
    <col min="7951" max="7951" width="6.875" style="237" hidden="1" customWidth="1"/>
    <col min="7952" max="7952" width="14" style="237" customWidth="1"/>
    <col min="7953" max="7953" width="7.875" style="237" customWidth="1"/>
    <col min="7954" max="7985" width="6.875" style="237" hidden="1" customWidth="1"/>
    <col min="7986" max="8192" width="6.875" style="237"/>
    <col min="8193" max="8193" width="43.125" style="237" customWidth="1"/>
    <col min="8194" max="8194" width="16.25" style="237" customWidth="1"/>
    <col min="8195" max="8195" width="14.375" style="237" customWidth="1"/>
    <col min="8196" max="8196" width="6.875" style="237" hidden="1" customWidth="1"/>
    <col min="8197" max="8197" width="13.5" style="237" customWidth="1"/>
    <col min="8198" max="8198" width="37.125" style="237" customWidth="1"/>
    <col min="8199" max="8200" width="15.125" style="237" customWidth="1"/>
    <col min="8201" max="8201" width="6.875" style="237" hidden="1" customWidth="1"/>
    <col min="8202" max="8202" width="15.125" style="237" customWidth="1"/>
    <col min="8203" max="8203" width="6.875" style="237" hidden="1" customWidth="1"/>
    <col min="8204" max="8204" width="31.625" style="237" customWidth="1"/>
    <col min="8205" max="8206" width="14" style="237" customWidth="1"/>
    <col min="8207" max="8207" width="6.875" style="237" hidden="1" customWidth="1"/>
    <col min="8208" max="8208" width="14" style="237" customWidth="1"/>
    <col min="8209" max="8209" width="7.875" style="237" customWidth="1"/>
    <col min="8210" max="8241" width="6.875" style="237" hidden="1" customWidth="1"/>
    <col min="8242" max="8448" width="6.875" style="237"/>
    <col min="8449" max="8449" width="43.125" style="237" customWidth="1"/>
    <col min="8450" max="8450" width="16.25" style="237" customWidth="1"/>
    <col min="8451" max="8451" width="14.375" style="237" customWidth="1"/>
    <col min="8452" max="8452" width="6.875" style="237" hidden="1" customWidth="1"/>
    <col min="8453" max="8453" width="13.5" style="237" customWidth="1"/>
    <col min="8454" max="8454" width="37.125" style="237" customWidth="1"/>
    <col min="8455" max="8456" width="15.125" style="237" customWidth="1"/>
    <col min="8457" max="8457" width="6.875" style="237" hidden="1" customWidth="1"/>
    <col min="8458" max="8458" width="15.125" style="237" customWidth="1"/>
    <col min="8459" max="8459" width="6.875" style="237" hidden="1" customWidth="1"/>
    <col min="8460" max="8460" width="31.625" style="237" customWidth="1"/>
    <col min="8461" max="8462" width="14" style="237" customWidth="1"/>
    <col min="8463" max="8463" width="6.875" style="237" hidden="1" customWidth="1"/>
    <col min="8464" max="8464" width="14" style="237" customWidth="1"/>
    <col min="8465" max="8465" width="7.875" style="237" customWidth="1"/>
    <col min="8466" max="8497" width="6.875" style="237" hidden="1" customWidth="1"/>
    <col min="8498" max="8704" width="6.875" style="237"/>
    <col min="8705" max="8705" width="43.125" style="237" customWidth="1"/>
    <col min="8706" max="8706" width="16.25" style="237" customWidth="1"/>
    <col min="8707" max="8707" width="14.375" style="237" customWidth="1"/>
    <col min="8708" max="8708" width="6.875" style="237" hidden="1" customWidth="1"/>
    <col min="8709" max="8709" width="13.5" style="237" customWidth="1"/>
    <col min="8710" max="8710" width="37.125" style="237" customWidth="1"/>
    <col min="8711" max="8712" width="15.125" style="237" customWidth="1"/>
    <col min="8713" max="8713" width="6.875" style="237" hidden="1" customWidth="1"/>
    <col min="8714" max="8714" width="15.125" style="237" customWidth="1"/>
    <col min="8715" max="8715" width="6.875" style="237" hidden="1" customWidth="1"/>
    <col min="8716" max="8716" width="31.625" style="237" customWidth="1"/>
    <col min="8717" max="8718" width="14" style="237" customWidth="1"/>
    <col min="8719" max="8719" width="6.875" style="237" hidden="1" customWidth="1"/>
    <col min="8720" max="8720" width="14" style="237" customWidth="1"/>
    <col min="8721" max="8721" width="7.875" style="237" customWidth="1"/>
    <col min="8722" max="8753" width="6.875" style="237" hidden="1" customWidth="1"/>
    <col min="8754" max="8960" width="6.875" style="237"/>
    <col min="8961" max="8961" width="43.125" style="237" customWidth="1"/>
    <col min="8962" max="8962" width="16.25" style="237" customWidth="1"/>
    <col min="8963" max="8963" width="14.375" style="237" customWidth="1"/>
    <col min="8964" max="8964" width="6.875" style="237" hidden="1" customWidth="1"/>
    <col min="8965" max="8965" width="13.5" style="237" customWidth="1"/>
    <col min="8966" max="8966" width="37.125" style="237" customWidth="1"/>
    <col min="8967" max="8968" width="15.125" style="237" customWidth="1"/>
    <col min="8969" max="8969" width="6.875" style="237" hidden="1" customWidth="1"/>
    <col min="8970" max="8970" width="15.125" style="237" customWidth="1"/>
    <col min="8971" max="8971" width="6.875" style="237" hidden="1" customWidth="1"/>
    <col min="8972" max="8972" width="31.625" style="237" customWidth="1"/>
    <col min="8973" max="8974" width="14" style="237" customWidth="1"/>
    <col min="8975" max="8975" width="6.875" style="237" hidden="1" customWidth="1"/>
    <col min="8976" max="8976" width="14" style="237" customWidth="1"/>
    <col min="8977" max="8977" width="7.875" style="237" customWidth="1"/>
    <col min="8978" max="9009" width="6.875" style="237" hidden="1" customWidth="1"/>
    <col min="9010" max="9216" width="6.875" style="237"/>
    <col min="9217" max="9217" width="43.125" style="237" customWidth="1"/>
    <col min="9218" max="9218" width="16.25" style="237" customWidth="1"/>
    <col min="9219" max="9219" width="14.375" style="237" customWidth="1"/>
    <col min="9220" max="9220" width="6.875" style="237" hidden="1" customWidth="1"/>
    <col min="9221" max="9221" width="13.5" style="237" customWidth="1"/>
    <col min="9222" max="9222" width="37.125" style="237" customWidth="1"/>
    <col min="9223" max="9224" width="15.125" style="237" customWidth="1"/>
    <col min="9225" max="9225" width="6.875" style="237" hidden="1" customWidth="1"/>
    <col min="9226" max="9226" width="15.125" style="237" customWidth="1"/>
    <col min="9227" max="9227" width="6.875" style="237" hidden="1" customWidth="1"/>
    <col min="9228" max="9228" width="31.625" style="237" customWidth="1"/>
    <col min="9229" max="9230" width="14" style="237" customWidth="1"/>
    <col min="9231" max="9231" width="6.875" style="237" hidden="1" customWidth="1"/>
    <col min="9232" max="9232" width="14" style="237" customWidth="1"/>
    <col min="9233" max="9233" width="7.875" style="237" customWidth="1"/>
    <col min="9234" max="9265" width="6.875" style="237" hidden="1" customWidth="1"/>
    <col min="9266" max="9472" width="6.875" style="237"/>
    <col min="9473" max="9473" width="43.125" style="237" customWidth="1"/>
    <col min="9474" max="9474" width="16.25" style="237" customWidth="1"/>
    <col min="9475" max="9475" width="14.375" style="237" customWidth="1"/>
    <col min="9476" max="9476" width="6.875" style="237" hidden="1" customWidth="1"/>
    <col min="9477" max="9477" width="13.5" style="237" customWidth="1"/>
    <col min="9478" max="9478" width="37.125" style="237" customWidth="1"/>
    <col min="9479" max="9480" width="15.125" style="237" customWidth="1"/>
    <col min="9481" max="9481" width="6.875" style="237" hidden="1" customWidth="1"/>
    <col min="9482" max="9482" width="15.125" style="237" customWidth="1"/>
    <col min="9483" max="9483" width="6.875" style="237" hidden="1" customWidth="1"/>
    <col min="9484" max="9484" width="31.625" style="237" customWidth="1"/>
    <col min="9485" max="9486" width="14" style="237" customWidth="1"/>
    <col min="9487" max="9487" width="6.875" style="237" hidden="1" customWidth="1"/>
    <col min="9488" max="9488" width="14" style="237" customWidth="1"/>
    <col min="9489" max="9489" width="7.875" style="237" customWidth="1"/>
    <col min="9490" max="9521" width="6.875" style="237" hidden="1" customWidth="1"/>
    <col min="9522" max="9728" width="6.875" style="237"/>
    <col min="9729" max="9729" width="43.125" style="237" customWidth="1"/>
    <col min="9730" max="9730" width="16.25" style="237" customWidth="1"/>
    <col min="9731" max="9731" width="14.375" style="237" customWidth="1"/>
    <col min="9732" max="9732" width="6.875" style="237" hidden="1" customWidth="1"/>
    <col min="9733" max="9733" width="13.5" style="237" customWidth="1"/>
    <col min="9734" max="9734" width="37.125" style="237" customWidth="1"/>
    <col min="9735" max="9736" width="15.125" style="237" customWidth="1"/>
    <col min="9737" max="9737" width="6.875" style="237" hidden="1" customWidth="1"/>
    <col min="9738" max="9738" width="15.125" style="237" customWidth="1"/>
    <col min="9739" max="9739" width="6.875" style="237" hidden="1" customWidth="1"/>
    <col min="9740" max="9740" width="31.625" style="237" customWidth="1"/>
    <col min="9741" max="9742" width="14" style="237" customWidth="1"/>
    <col min="9743" max="9743" width="6.875" style="237" hidden="1" customWidth="1"/>
    <col min="9744" max="9744" width="14" style="237" customWidth="1"/>
    <col min="9745" max="9745" width="7.875" style="237" customWidth="1"/>
    <col min="9746" max="9777" width="6.875" style="237" hidden="1" customWidth="1"/>
    <col min="9778" max="9984" width="6.875" style="237"/>
    <col min="9985" max="9985" width="43.125" style="237" customWidth="1"/>
    <col min="9986" max="9986" width="16.25" style="237" customWidth="1"/>
    <col min="9987" max="9987" width="14.375" style="237" customWidth="1"/>
    <col min="9988" max="9988" width="6.875" style="237" hidden="1" customWidth="1"/>
    <col min="9989" max="9989" width="13.5" style="237" customWidth="1"/>
    <col min="9990" max="9990" width="37.125" style="237" customWidth="1"/>
    <col min="9991" max="9992" width="15.125" style="237" customWidth="1"/>
    <col min="9993" max="9993" width="6.875" style="237" hidden="1" customWidth="1"/>
    <col min="9994" max="9994" width="15.125" style="237" customWidth="1"/>
    <col min="9995" max="9995" width="6.875" style="237" hidden="1" customWidth="1"/>
    <col min="9996" max="9996" width="31.625" style="237" customWidth="1"/>
    <col min="9997" max="9998" width="14" style="237" customWidth="1"/>
    <col min="9999" max="9999" width="6.875" style="237" hidden="1" customWidth="1"/>
    <col min="10000" max="10000" width="14" style="237" customWidth="1"/>
    <col min="10001" max="10001" width="7.875" style="237" customWidth="1"/>
    <col min="10002" max="10033" width="6.875" style="237" hidden="1" customWidth="1"/>
    <col min="10034" max="10240" width="6.875" style="237"/>
    <col min="10241" max="10241" width="43.125" style="237" customWidth="1"/>
    <col min="10242" max="10242" width="16.25" style="237" customWidth="1"/>
    <col min="10243" max="10243" width="14.375" style="237" customWidth="1"/>
    <col min="10244" max="10244" width="6.875" style="237" hidden="1" customWidth="1"/>
    <col min="10245" max="10245" width="13.5" style="237" customWidth="1"/>
    <col min="10246" max="10246" width="37.125" style="237" customWidth="1"/>
    <col min="10247" max="10248" width="15.125" style="237" customWidth="1"/>
    <col min="10249" max="10249" width="6.875" style="237" hidden="1" customWidth="1"/>
    <col min="10250" max="10250" width="15.125" style="237" customWidth="1"/>
    <col min="10251" max="10251" width="6.875" style="237" hidden="1" customWidth="1"/>
    <col min="10252" max="10252" width="31.625" style="237" customWidth="1"/>
    <col min="10253" max="10254" width="14" style="237" customWidth="1"/>
    <col min="10255" max="10255" width="6.875" style="237" hidden="1" customWidth="1"/>
    <col min="10256" max="10256" width="14" style="237" customWidth="1"/>
    <col min="10257" max="10257" width="7.875" style="237" customWidth="1"/>
    <col min="10258" max="10289" width="6.875" style="237" hidden="1" customWidth="1"/>
    <col min="10290" max="10496" width="6.875" style="237"/>
    <col min="10497" max="10497" width="43.125" style="237" customWidth="1"/>
    <col min="10498" max="10498" width="16.25" style="237" customWidth="1"/>
    <col min="10499" max="10499" width="14.375" style="237" customWidth="1"/>
    <col min="10500" max="10500" width="6.875" style="237" hidden="1" customWidth="1"/>
    <col min="10501" max="10501" width="13.5" style="237" customWidth="1"/>
    <col min="10502" max="10502" width="37.125" style="237" customWidth="1"/>
    <col min="10503" max="10504" width="15.125" style="237" customWidth="1"/>
    <col min="10505" max="10505" width="6.875" style="237" hidden="1" customWidth="1"/>
    <col min="10506" max="10506" width="15.125" style="237" customWidth="1"/>
    <col min="10507" max="10507" width="6.875" style="237" hidden="1" customWidth="1"/>
    <col min="10508" max="10508" width="31.625" style="237" customWidth="1"/>
    <col min="10509" max="10510" width="14" style="237" customWidth="1"/>
    <col min="10511" max="10511" width="6.875" style="237" hidden="1" customWidth="1"/>
    <col min="10512" max="10512" width="14" style="237" customWidth="1"/>
    <col min="10513" max="10513" width="7.875" style="237" customWidth="1"/>
    <col min="10514" max="10545" width="6.875" style="237" hidden="1" customWidth="1"/>
    <col min="10546" max="10752" width="6.875" style="237"/>
    <col min="10753" max="10753" width="43.125" style="237" customWidth="1"/>
    <col min="10754" max="10754" width="16.25" style="237" customWidth="1"/>
    <col min="10755" max="10755" width="14.375" style="237" customWidth="1"/>
    <col min="10756" max="10756" width="6.875" style="237" hidden="1" customWidth="1"/>
    <col min="10757" max="10757" width="13.5" style="237" customWidth="1"/>
    <col min="10758" max="10758" width="37.125" style="237" customWidth="1"/>
    <col min="10759" max="10760" width="15.125" style="237" customWidth="1"/>
    <col min="10761" max="10761" width="6.875" style="237" hidden="1" customWidth="1"/>
    <col min="10762" max="10762" width="15.125" style="237" customWidth="1"/>
    <col min="10763" max="10763" width="6.875" style="237" hidden="1" customWidth="1"/>
    <col min="10764" max="10764" width="31.625" style="237" customWidth="1"/>
    <col min="10765" max="10766" width="14" style="237" customWidth="1"/>
    <col min="10767" max="10767" width="6.875" style="237" hidden="1" customWidth="1"/>
    <col min="10768" max="10768" width="14" style="237" customWidth="1"/>
    <col min="10769" max="10769" width="7.875" style="237" customWidth="1"/>
    <col min="10770" max="10801" width="6.875" style="237" hidden="1" customWidth="1"/>
    <col min="10802" max="11008" width="6.875" style="237"/>
    <col min="11009" max="11009" width="43.125" style="237" customWidth="1"/>
    <col min="11010" max="11010" width="16.25" style="237" customWidth="1"/>
    <col min="11011" max="11011" width="14.375" style="237" customWidth="1"/>
    <col min="11012" max="11012" width="6.875" style="237" hidden="1" customWidth="1"/>
    <col min="11013" max="11013" width="13.5" style="237" customWidth="1"/>
    <col min="11014" max="11014" width="37.125" style="237" customWidth="1"/>
    <col min="11015" max="11016" width="15.125" style="237" customWidth="1"/>
    <col min="11017" max="11017" width="6.875" style="237" hidden="1" customWidth="1"/>
    <col min="11018" max="11018" width="15.125" style="237" customWidth="1"/>
    <col min="11019" max="11019" width="6.875" style="237" hidden="1" customWidth="1"/>
    <col min="11020" max="11020" width="31.625" style="237" customWidth="1"/>
    <col min="11021" max="11022" width="14" style="237" customWidth="1"/>
    <col min="11023" max="11023" width="6.875" style="237" hidden="1" customWidth="1"/>
    <col min="11024" max="11024" width="14" style="237" customWidth="1"/>
    <col min="11025" max="11025" width="7.875" style="237" customWidth="1"/>
    <col min="11026" max="11057" width="6.875" style="237" hidden="1" customWidth="1"/>
    <col min="11058" max="11264" width="6.875" style="237"/>
    <col min="11265" max="11265" width="43.125" style="237" customWidth="1"/>
    <col min="11266" max="11266" width="16.25" style="237" customWidth="1"/>
    <col min="11267" max="11267" width="14.375" style="237" customWidth="1"/>
    <col min="11268" max="11268" width="6.875" style="237" hidden="1" customWidth="1"/>
    <col min="11269" max="11269" width="13.5" style="237" customWidth="1"/>
    <col min="11270" max="11270" width="37.125" style="237" customWidth="1"/>
    <col min="11271" max="11272" width="15.125" style="237" customWidth="1"/>
    <col min="11273" max="11273" width="6.875" style="237" hidden="1" customWidth="1"/>
    <col min="11274" max="11274" width="15.125" style="237" customWidth="1"/>
    <col min="11275" max="11275" width="6.875" style="237" hidden="1" customWidth="1"/>
    <col min="11276" max="11276" width="31.625" style="237" customWidth="1"/>
    <col min="11277" max="11278" width="14" style="237" customWidth="1"/>
    <col min="11279" max="11279" width="6.875" style="237" hidden="1" customWidth="1"/>
    <col min="11280" max="11280" width="14" style="237" customWidth="1"/>
    <col min="11281" max="11281" width="7.875" style="237" customWidth="1"/>
    <col min="11282" max="11313" width="6.875" style="237" hidden="1" customWidth="1"/>
    <col min="11314" max="11520" width="6.875" style="237"/>
    <col min="11521" max="11521" width="43.125" style="237" customWidth="1"/>
    <col min="11522" max="11522" width="16.25" style="237" customWidth="1"/>
    <col min="11523" max="11523" width="14.375" style="237" customWidth="1"/>
    <col min="11524" max="11524" width="6.875" style="237" hidden="1" customWidth="1"/>
    <col min="11525" max="11525" width="13.5" style="237" customWidth="1"/>
    <col min="11526" max="11526" width="37.125" style="237" customWidth="1"/>
    <col min="11527" max="11528" width="15.125" style="237" customWidth="1"/>
    <col min="11529" max="11529" width="6.875" style="237" hidden="1" customWidth="1"/>
    <col min="11530" max="11530" width="15.125" style="237" customWidth="1"/>
    <col min="11531" max="11531" width="6.875" style="237" hidden="1" customWidth="1"/>
    <col min="11532" max="11532" width="31.625" style="237" customWidth="1"/>
    <col min="11533" max="11534" width="14" style="237" customWidth="1"/>
    <col min="11535" max="11535" width="6.875" style="237" hidden="1" customWidth="1"/>
    <col min="11536" max="11536" width="14" style="237" customWidth="1"/>
    <col min="11537" max="11537" width="7.875" style="237" customWidth="1"/>
    <col min="11538" max="11569" width="6.875" style="237" hidden="1" customWidth="1"/>
    <col min="11570" max="11776" width="6.875" style="237"/>
    <col min="11777" max="11777" width="43.125" style="237" customWidth="1"/>
    <col min="11778" max="11778" width="16.25" style="237" customWidth="1"/>
    <col min="11779" max="11779" width="14.375" style="237" customWidth="1"/>
    <col min="11780" max="11780" width="6.875" style="237" hidden="1" customWidth="1"/>
    <col min="11781" max="11781" width="13.5" style="237" customWidth="1"/>
    <col min="11782" max="11782" width="37.125" style="237" customWidth="1"/>
    <col min="11783" max="11784" width="15.125" style="237" customWidth="1"/>
    <col min="11785" max="11785" width="6.875" style="237" hidden="1" customWidth="1"/>
    <col min="11786" max="11786" width="15.125" style="237" customWidth="1"/>
    <col min="11787" max="11787" width="6.875" style="237" hidden="1" customWidth="1"/>
    <col min="11788" max="11788" width="31.625" style="237" customWidth="1"/>
    <col min="11789" max="11790" width="14" style="237" customWidth="1"/>
    <col min="11791" max="11791" width="6.875" style="237" hidden="1" customWidth="1"/>
    <col min="11792" max="11792" width="14" style="237" customWidth="1"/>
    <col min="11793" max="11793" width="7.875" style="237" customWidth="1"/>
    <col min="11794" max="11825" width="6.875" style="237" hidden="1" customWidth="1"/>
    <col min="11826" max="12032" width="6.875" style="237"/>
    <col min="12033" max="12033" width="43.125" style="237" customWidth="1"/>
    <col min="12034" max="12034" width="16.25" style="237" customWidth="1"/>
    <col min="12035" max="12035" width="14.375" style="237" customWidth="1"/>
    <col min="12036" max="12036" width="6.875" style="237" hidden="1" customWidth="1"/>
    <col min="12037" max="12037" width="13.5" style="237" customWidth="1"/>
    <col min="12038" max="12038" width="37.125" style="237" customWidth="1"/>
    <col min="12039" max="12040" width="15.125" style="237" customWidth="1"/>
    <col min="12041" max="12041" width="6.875" style="237" hidden="1" customWidth="1"/>
    <col min="12042" max="12042" width="15.125" style="237" customWidth="1"/>
    <col min="12043" max="12043" width="6.875" style="237" hidden="1" customWidth="1"/>
    <col min="12044" max="12044" width="31.625" style="237" customWidth="1"/>
    <col min="12045" max="12046" width="14" style="237" customWidth="1"/>
    <col min="12047" max="12047" width="6.875" style="237" hidden="1" customWidth="1"/>
    <col min="12048" max="12048" width="14" style="237" customWidth="1"/>
    <col min="12049" max="12049" width="7.875" style="237" customWidth="1"/>
    <col min="12050" max="12081" width="6.875" style="237" hidden="1" customWidth="1"/>
    <col min="12082" max="12288" width="6.875" style="237"/>
    <col min="12289" max="12289" width="43.125" style="237" customWidth="1"/>
    <col min="12290" max="12290" width="16.25" style="237" customWidth="1"/>
    <col min="12291" max="12291" width="14.375" style="237" customWidth="1"/>
    <col min="12292" max="12292" width="6.875" style="237" hidden="1" customWidth="1"/>
    <col min="12293" max="12293" width="13.5" style="237" customWidth="1"/>
    <col min="12294" max="12294" width="37.125" style="237" customWidth="1"/>
    <col min="12295" max="12296" width="15.125" style="237" customWidth="1"/>
    <col min="12297" max="12297" width="6.875" style="237" hidden="1" customWidth="1"/>
    <col min="12298" max="12298" width="15.125" style="237" customWidth="1"/>
    <col min="12299" max="12299" width="6.875" style="237" hidden="1" customWidth="1"/>
    <col min="12300" max="12300" width="31.625" style="237" customWidth="1"/>
    <col min="12301" max="12302" width="14" style="237" customWidth="1"/>
    <col min="12303" max="12303" width="6.875" style="237" hidden="1" customWidth="1"/>
    <col min="12304" max="12304" width="14" style="237" customWidth="1"/>
    <col min="12305" max="12305" width="7.875" style="237" customWidth="1"/>
    <col min="12306" max="12337" width="6.875" style="237" hidden="1" customWidth="1"/>
    <col min="12338" max="12544" width="6.875" style="237"/>
    <col min="12545" max="12545" width="43.125" style="237" customWidth="1"/>
    <col min="12546" max="12546" width="16.25" style="237" customWidth="1"/>
    <col min="12547" max="12547" width="14.375" style="237" customWidth="1"/>
    <col min="12548" max="12548" width="6.875" style="237" hidden="1" customWidth="1"/>
    <col min="12549" max="12549" width="13.5" style="237" customWidth="1"/>
    <col min="12550" max="12550" width="37.125" style="237" customWidth="1"/>
    <col min="12551" max="12552" width="15.125" style="237" customWidth="1"/>
    <col min="12553" max="12553" width="6.875" style="237" hidden="1" customWidth="1"/>
    <col min="12554" max="12554" width="15.125" style="237" customWidth="1"/>
    <col min="12555" max="12555" width="6.875" style="237" hidden="1" customWidth="1"/>
    <col min="12556" max="12556" width="31.625" style="237" customWidth="1"/>
    <col min="12557" max="12558" width="14" style="237" customWidth="1"/>
    <col min="12559" max="12559" width="6.875" style="237" hidden="1" customWidth="1"/>
    <col min="12560" max="12560" width="14" style="237" customWidth="1"/>
    <col min="12561" max="12561" width="7.875" style="237" customWidth="1"/>
    <col min="12562" max="12593" width="6.875" style="237" hidden="1" customWidth="1"/>
    <col min="12594" max="12800" width="6.875" style="237"/>
    <col min="12801" max="12801" width="43.125" style="237" customWidth="1"/>
    <col min="12802" max="12802" width="16.25" style="237" customWidth="1"/>
    <col min="12803" max="12803" width="14.375" style="237" customWidth="1"/>
    <col min="12804" max="12804" width="6.875" style="237" hidden="1" customWidth="1"/>
    <col min="12805" max="12805" width="13.5" style="237" customWidth="1"/>
    <col min="12806" max="12806" width="37.125" style="237" customWidth="1"/>
    <col min="12807" max="12808" width="15.125" style="237" customWidth="1"/>
    <col min="12809" max="12809" width="6.875" style="237" hidden="1" customWidth="1"/>
    <col min="12810" max="12810" width="15.125" style="237" customWidth="1"/>
    <col min="12811" max="12811" width="6.875" style="237" hidden="1" customWidth="1"/>
    <col min="12812" max="12812" width="31.625" style="237" customWidth="1"/>
    <col min="12813" max="12814" width="14" style="237" customWidth="1"/>
    <col min="12815" max="12815" width="6.875" style="237" hidden="1" customWidth="1"/>
    <col min="12816" max="12816" width="14" style="237" customWidth="1"/>
    <col min="12817" max="12817" width="7.875" style="237" customWidth="1"/>
    <col min="12818" max="12849" width="6.875" style="237" hidden="1" customWidth="1"/>
    <col min="12850" max="13056" width="6.875" style="237"/>
    <col min="13057" max="13057" width="43.125" style="237" customWidth="1"/>
    <col min="13058" max="13058" width="16.25" style="237" customWidth="1"/>
    <col min="13059" max="13059" width="14.375" style="237" customWidth="1"/>
    <col min="13060" max="13060" width="6.875" style="237" hidden="1" customWidth="1"/>
    <col min="13061" max="13061" width="13.5" style="237" customWidth="1"/>
    <col min="13062" max="13062" width="37.125" style="237" customWidth="1"/>
    <col min="13063" max="13064" width="15.125" style="237" customWidth="1"/>
    <col min="13065" max="13065" width="6.875" style="237" hidden="1" customWidth="1"/>
    <col min="13066" max="13066" width="15.125" style="237" customWidth="1"/>
    <col min="13067" max="13067" width="6.875" style="237" hidden="1" customWidth="1"/>
    <col min="13068" max="13068" width="31.625" style="237" customWidth="1"/>
    <col min="13069" max="13070" width="14" style="237" customWidth="1"/>
    <col min="13071" max="13071" width="6.875" style="237" hidden="1" customWidth="1"/>
    <col min="13072" max="13072" width="14" style="237" customWidth="1"/>
    <col min="13073" max="13073" width="7.875" style="237" customWidth="1"/>
    <col min="13074" max="13105" width="6.875" style="237" hidden="1" customWidth="1"/>
    <col min="13106" max="13312" width="6.875" style="237"/>
    <col min="13313" max="13313" width="43.125" style="237" customWidth="1"/>
    <col min="13314" max="13314" width="16.25" style="237" customWidth="1"/>
    <col min="13315" max="13315" width="14.375" style="237" customWidth="1"/>
    <col min="13316" max="13316" width="6.875" style="237" hidden="1" customWidth="1"/>
    <col min="13317" max="13317" width="13.5" style="237" customWidth="1"/>
    <col min="13318" max="13318" width="37.125" style="237" customWidth="1"/>
    <col min="13319" max="13320" width="15.125" style="237" customWidth="1"/>
    <col min="13321" max="13321" width="6.875" style="237" hidden="1" customWidth="1"/>
    <col min="13322" max="13322" width="15.125" style="237" customWidth="1"/>
    <col min="13323" max="13323" width="6.875" style="237" hidden="1" customWidth="1"/>
    <col min="13324" max="13324" width="31.625" style="237" customWidth="1"/>
    <col min="13325" max="13326" width="14" style="237" customWidth="1"/>
    <col min="13327" max="13327" width="6.875" style="237" hidden="1" customWidth="1"/>
    <col min="13328" max="13328" width="14" style="237" customWidth="1"/>
    <col min="13329" max="13329" width="7.875" style="237" customWidth="1"/>
    <col min="13330" max="13361" width="6.875" style="237" hidden="1" customWidth="1"/>
    <col min="13362" max="13568" width="6.875" style="237"/>
    <col min="13569" max="13569" width="43.125" style="237" customWidth="1"/>
    <col min="13570" max="13570" width="16.25" style="237" customWidth="1"/>
    <col min="13571" max="13571" width="14.375" style="237" customWidth="1"/>
    <col min="13572" max="13572" width="6.875" style="237" hidden="1" customWidth="1"/>
    <col min="13573" max="13573" width="13.5" style="237" customWidth="1"/>
    <col min="13574" max="13574" width="37.125" style="237" customWidth="1"/>
    <col min="13575" max="13576" width="15.125" style="237" customWidth="1"/>
    <col min="13577" max="13577" width="6.875" style="237" hidden="1" customWidth="1"/>
    <col min="13578" max="13578" width="15.125" style="237" customWidth="1"/>
    <col min="13579" max="13579" width="6.875" style="237" hidden="1" customWidth="1"/>
    <col min="13580" max="13580" width="31.625" style="237" customWidth="1"/>
    <col min="13581" max="13582" width="14" style="237" customWidth="1"/>
    <col min="13583" max="13583" width="6.875" style="237" hidden="1" customWidth="1"/>
    <col min="13584" max="13584" width="14" style="237" customWidth="1"/>
    <col min="13585" max="13585" width="7.875" style="237" customWidth="1"/>
    <col min="13586" max="13617" width="6.875" style="237" hidden="1" customWidth="1"/>
    <col min="13618" max="13824" width="6.875" style="237"/>
    <col min="13825" max="13825" width="43.125" style="237" customWidth="1"/>
    <col min="13826" max="13826" width="16.25" style="237" customWidth="1"/>
    <col min="13827" max="13827" width="14.375" style="237" customWidth="1"/>
    <col min="13828" max="13828" width="6.875" style="237" hidden="1" customWidth="1"/>
    <col min="13829" max="13829" width="13.5" style="237" customWidth="1"/>
    <col min="13830" max="13830" width="37.125" style="237" customWidth="1"/>
    <col min="13831" max="13832" width="15.125" style="237" customWidth="1"/>
    <col min="13833" max="13833" width="6.875" style="237" hidden="1" customWidth="1"/>
    <col min="13834" max="13834" width="15.125" style="237" customWidth="1"/>
    <col min="13835" max="13835" width="6.875" style="237" hidden="1" customWidth="1"/>
    <col min="13836" max="13836" width="31.625" style="237" customWidth="1"/>
    <col min="13837" max="13838" width="14" style="237" customWidth="1"/>
    <col min="13839" max="13839" width="6.875" style="237" hidden="1" customWidth="1"/>
    <col min="13840" max="13840" width="14" style="237" customWidth="1"/>
    <col min="13841" max="13841" width="7.875" style="237" customWidth="1"/>
    <col min="13842" max="13873" width="6.875" style="237" hidden="1" customWidth="1"/>
    <col min="13874" max="14080" width="6.875" style="237"/>
    <col min="14081" max="14081" width="43.125" style="237" customWidth="1"/>
    <col min="14082" max="14082" width="16.25" style="237" customWidth="1"/>
    <col min="14083" max="14083" width="14.375" style="237" customWidth="1"/>
    <col min="14084" max="14084" width="6.875" style="237" hidden="1" customWidth="1"/>
    <col min="14085" max="14085" width="13.5" style="237" customWidth="1"/>
    <col min="14086" max="14086" width="37.125" style="237" customWidth="1"/>
    <col min="14087" max="14088" width="15.125" style="237" customWidth="1"/>
    <col min="14089" max="14089" width="6.875" style="237" hidden="1" customWidth="1"/>
    <col min="14090" max="14090" width="15.125" style="237" customWidth="1"/>
    <col min="14091" max="14091" width="6.875" style="237" hidden="1" customWidth="1"/>
    <col min="14092" max="14092" width="31.625" style="237" customWidth="1"/>
    <col min="14093" max="14094" width="14" style="237" customWidth="1"/>
    <col min="14095" max="14095" width="6.875" style="237" hidden="1" customWidth="1"/>
    <col min="14096" max="14096" width="14" style="237" customWidth="1"/>
    <col min="14097" max="14097" width="7.875" style="237" customWidth="1"/>
    <col min="14098" max="14129" width="6.875" style="237" hidden="1" customWidth="1"/>
    <col min="14130" max="14336" width="6.875" style="237"/>
    <col min="14337" max="14337" width="43.125" style="237" customWidth="1"/>
    <col min="14338" max="14338" width="16.25" style="237" customWidth="1"/>
    <col min="14339" max="14339" width="14.375" style="237" customWidth="1"/>
    <col min="14340" max="14340" width="6.875" style="237" hidden="1" customWidth="1"/>
    <col min="14341" max="14341" width="13.5" style="237" customWidth="1"/>
    <col min="14342" max="14342" width="37.125" style="237" customWidth="1"/>
    <col min="14343" max="14344" width="15.125" style="237" customWidth="1"/>
    <col min="14345" max="14345" width="6.875" style="237" hidden="1" customWidth="1"/>
    <col min="14346" max="14346" width="15.125" style="237" customWidth="1"/>
    <col min="14347" max="14347" width="6.875" style="237" hidden="1" customWidth="1"/>
    <col min="14348" max="14348" width="31.625" style="237" customWidth="1"/>
    <col min="14349" max="14350" width="14" style="237" customWidth="1"/>
    <col min="14351" max="14351" width="6.875" style="237" hidden="1" customWidth="1"/>
    <col min="14352" max="14352" width="14" style="237" customWidth="1"/>
    <col min="14353" max="14353" width="7.875" style="237" customWidth="1"/>
    <col min="14354" max="14385" width="6.875" style="237" hidden="1" customWidth="1"/>
    <col min="14386" max="14592" width="6.875" style="237"/>
    <col min="14593" max="14593" width="43.125" style="237" customWidth="1"/>
    <col min="14594" max="14594" width="16.25" style="237" customWidth="1"/>
    <col min="14595" max="14595" width="14.375" style="237" customWidth="1"/>
    <col min="14596" max="14596" width="6.875" style="237" hidden="1" customWidth="1"/>
    <col min="14597" max="14597" width="13.5" style="237" customWidth="1"/>
    <col min="14598" max="14598" width="37.125" style="237" customWidth="1"/>
    <col min="14599" max="14600" width="15.125" style="237" customWidth="1"/>
    <col min="14601" max="14601" width="6.875" style="237" hidden="1" customWidth="1"/>
    <col min="14602" max="14602" width="15.125" style="237" customWidth="1"/>
    <col min="14603" max="14603" width="6.875" style="237" hidden="1" customWidth="1"/>
    <col min="14604" max="14604" width="31.625" style="237" customWidth="1"/>
    <col min="14605" max="14606" width="14" style="237" customWidth="1"/>
    <col min="14607" max="14607" width="6.875" style="237" hidden="1" customWidth="1"/>
    <col min="14608" max="14608" width="14" style="237" customWidth="1"/>
    <col min="14609" max="14609" width="7.875" style="237" customWidth="1"/>
    <col min="14610" max="14641" width="6.875" style="237" hidden="1" customWidth="1"/>
    <col min="14642" max="14848" width="6.875" style="237"/>
    <col min="14849" max="14849" width="43.125" style="237" customWidth="1"/>
    <col min="14850" max="14850" width="16.25" style="237" customWidth="1"/>
    <col min="14851" max="14851" width="14.375" style="237" customWidth="1"/>
    <col min="14852" max="14852" width="6.875" style="237" hidden="1" customWidth="1"/>
    <col min="14853" max="14853" width="13.5" style="237" customWidth="1"/>
    <col min="14854" max="14854" width="37.125" style="237" customWidth="1"/>
    <col min="14855" max="14856" width="15.125" style="237" customWidth="1"/>
    <col min="14857" max="14857" width="6.875" style="237" hidden="1" customWidth="1"/>
    <col min="14858" max="14858" width="15.125" style="237" customWidth="1"/>
    <col min="14859" max="14859" width="6.875" style="237" hidden="1" customWidth="1"/>
    <col min="14860" max="14860" width="31.625" style="237" customWidth="1"/>
    <col min="14861" max="14862" width="14" style="237" customWidth="1"/>
    <col min="14863" max="14863" width="6.875" style="237" hidden="1" customWidth="1"/>
    <col min="14864" max="14864" width="14" style="237" customWidth="1"/>
    <col min="14865" max="14865" width="7.875" style="237" customWidth="1"/>
    <col min="14866" max="14897" width="6.875" style="237" hidden="1" customWidth="1"/>
    <col min="14898" max="15104" width="6.875" style="237"/>
    <col min="15105" max="15105" width="43.125" style="237" customWidth="1"/>
    <col min="15106" max="15106" width="16.25" style="237" customWidth="1"/>
    <col min="15107" max="15107" width="14.375" style="237" customWidth="1"/>
    <col min="15108" max="15108" width="6.875" style="237" hidden="1" customWidth="1"/>
    <col min="15109" max="15109" width="13.5" style="237" customWidth="1"/>
    <col min="15110" max="15110" width="37.125" style="237" customWidth="1"/>
    <col min="15111" max="15112" width="15.125" style="237" customWidth="1"/>
    <col min="15113" max="15113" width="6.875" style="237" hidden="1" customWidth="1"/>
    <col min="15114" max="15114" width="15.125" style="237" customWidth="1"/>
    <col min="15115" max="15115" width="6.875" style="237" hidden="1" customWidth="1"/>
    <col min="15116" max="15116" width="31.625" style="237" customWidth="1"/>
    <col min="15117" max="15118" width="14" style="237" customWidth="1"/>
    <col min="15119" max="15119" width="6.875" style="237" hidden="1" customWidth="1"/>
    <col min="15120" max="15120" width="14" style="237" customWidth="1"/>
    <col min="15121" max="15121" width="7.875" style="237" customWidth="1"/>
    <col min="15122" max="15153" width="6.875" style="237" hidden="1" customWidth="1"/>
    <col min="15154" max="15360" width="6.875" style="237"/>
    <col min="15361" max="15361" width="43.125" style="237" customWidth="1"/>
    <col min="15362" max="15362" width="16.25" style="237" customWidth="1"/>
    <col min="15363" max="15363" width="14.375" style="237" customWidth="1"/>
    <col min="15364" max="15364" width="6.875" style="237" hidden="1" customWidth="1"/>
    <col min="15365" max="15365" width="13.5" style="237" customWidth="1"/>
    <col min="15366" max="15366" width="37.125" style="237" customWidth="1"/>
    <col min="15367" max="15368" width="15.125" style="237" customWidth="1"/>
    <col min="15369" max="15369" width="6.875" style="237" hidden="1" customWidth="1"/>
    <col min="15370" max="15370" width="15.125" style="237" customWidth="1"/>
    <col min="15371" max="15371" width="6.875" style="237" hidden="1" customWidth="1"/>
    <col min="15372" max="15372" width="31.625" style="237" customWidth="1"/>
    <col min="15373" max="15374" width="14" style="237" customWidth="1"/>
    <col min="15375" max="15375" width="6.875" style="237" hidden="1" customWidth="1"/>
    <col min="15376" max="15376" width="14" style="237" customWidth="1"/>
    <col min="15377" max="15377" width="7.875" style="237" customWidth="1"/>
    <col min="15378" max="15409" width="6.875" style="237" hidden="1" customWidth="1"/>
    <col min="15410" max="15616" width="6.875" style="237"/>
    <col min="15617" max="15617" width="43.125" style="237" customWidth="1"/>
    <col min="15618" max="15618" width="16.25" style="237" customWidth="1"/>
    <col min="15619" max="15619" width="14.375" style="237" customWidth="1"/>
    <col min="15620" max="15620" width="6.875" style="237" hidden="1" customWidth="1"/>
    <col min="15621" max="15621" width="13.5" style="237" customWidth="1"/>
    <col min="15622" max="15622" width="37.125" style="237" customWidth="1"/>
    <col min="15623" max="15624" width="15.125" style="237" customWidth="1"/>
    <col min="15625" max="15625" width="6.875" style="237" hidden="1" customWidth="1"/>
    <col min="15626" max="15626" width="15.125" style="237" customWidth="1"/>
    <col min="15627" max="15627" width="6.875" style="237" hidden="1" customWidth="1"/>
    <col min="15628" max="15628" width="31.625" style="237" customWidth="1"/>
    <col min="15629" max="15630" width="14" style="237" customWidth="1"/>
    <col min="15631" max="15631" width="6.875" style="237" hidden="1" customWidth="1"/>
    <col min="15632" max="15632" width="14" style="237" customWidth="1"/>
    <col min="15633" max="15633" width="7.875" style="237" customWidth="1"/>
    <col min="15634" max="15665" width="6.875" style="237" hidden="1" customWidth="1"/>
    <col min="15666" max="15872" width="6.875" style="237"/>
    <col min="15873" max="15873" width="43.125" style="237" customWidth="1"/>
    <col min="15874" max="15874" width="16.25" style="237" customWidth="1"/>
    <col min="15875" max="15875" width="14.375" style="237" customWidth="1"/>
    <col min="15876" max="15876" width="6.875" style="237" hidden="1" customWidth="1"/>
    <col min="15877" max="15877" width="13.5" style="237" customWidth="1"/>
    <col min="15878" max="15878" width="37.125" style="237" customWidth="1"/>
    <col min="15879" max="15880" width="15.125" style="237" customWidth="1"/>
    <col min="15881" max="15881" width="6.875" style="237" hidden="1" customWidth="1"/>
    <col min="15882" max="15882" width="15.125" style="237" customWidth="1"/>
    <col min="15883" max="15883" width="6.875" style="237" hidden="1" customWidth="1"/>
    <col min="15884" max="15884" width="31.625" style="237" customWidth="1"/>
    <col min="15885" max="15886" width="14" style="237" customWidth="1"/>
    <col min="15887" max="15887" width="6.875" style="237" hidden="1" customWidth="1"/>
    <col min="15888" max="15888" width="14" style="237" customWidth="1"/>
    <col min="15889" max="15889" width="7.875" style="237" customWidth="1"/>
    <col min="15890" max="15921" width="6.875" style="237" hidden="1" customWidth="1"/>
    <col min="15922" max="16128" width="6.875" style="237"/>
    <col min="16129" max="16129" width="43.125" style="237" customWidth="1"/>
    <col min="16130" max="16130" width="16.25" style="237" customWidth="1"/>
    <col min="16131" max="16131" width="14.375" style="237" customWidth="1"/>
    <col min="16132" max="16132" width="6.875" style="237" hidden="1" customWidth="1"/>
    <col min="16133" max="16133" width="13.5" style="237" customWidth="1"/>
    <col min="16134" max="16134" width="37.125" style="237" customWidth="1"/>
    <col min="16135" max="16136" width="15.125" style="237" customWidth="1"/>
    <col min="16137" max="16137" width="6.875" style="237" hidden="1" customWidth="1"/>
    <col min="16138" max="16138" width="15.125" style="237" customWidth="1"/>
    <col min="16139" max="16139" width="6.875" style="237" hidden="1" customWidth="1"/>
    <col min="16140" max="16140" width="31.625" style="237" customWidth="1"/>
    <col min="16141" max="16142" width="14" style="237" customWidth="1"/>
    <col min="16143" max="16143" width="6.875" style="237" hidden="1" customWidth="1"/>
    <col min="16144" max="16144" width="14" style="237" customWidth="1"/>
    <col min="16145" max="16145" width="7.875" style="237" customWidth="1"/>
    <col min="16146" max="16177" width="6.875" style="237" hidden="1" customWidth="1"/>
    <col min="16178" max="16384" width="6.875" style="237"/>
  </cols>
  <sheetData>
    <row r="1" spans="1:32" ht="18" customHeight="1">
      <c r="A1" s="239" t="s">
        <v>22</v>
      </c>
      <c r="B1" s="240"/>
      <c r="C1" s="240"/>
      <c r="D1" s="240"/>
      <c r="E1" s="240"/>
      <c r="F1" s="240"/>
      <c r="G1" s="240"/>
      <c r="H1" s="240"/>
      <c r="I1" s="240"/>
      <c r="J1" s="240"/>
      <c r="L1" s="240"/>
      <c r="N1" s="240"/>
      <c r="O1" s="240"/>
    </row>
    <row r="2" spans="1:32" ht="18.75" customHeight="1">
      <c r="A2" s="241" t="s">
        <v>23</v>
      </c>
      <c r="B2" s="241"/>
      <c r="C2" s="241"/>
      <c r="D2" s="241"/>
      <c r="E2" s="241"/>
      <c r="F2" s="241"/>
      <c r="G2" s="241"/>
      <c r="H2" s="241"/>
      <c r="I2" s="241"/>
      <c r="J2" s="241"/>
      <c r="K2" s="267"/>
      <c r="L2" s="241"/>
      <c r="M2" s="241"/>
      <c r="N2" s="241"/>
      <c r="O2" s="241"/>
      <c r="P2" s="241"/>
      <c r="Q2" s="267"/>
    </row>
    <row r="3" spans="1:32" ht="16.5" customHeight="1">
      <c r="A3" s="26"/>
      <c r="B3" s="26"/>
      <c r="C3" s="26"/>
      <c r="D3" s="26"/>
      <c r="E3" s="26"/>
      <c r="F3" s="26"/>
      <c r="G3" s="26"/>
      <c r="H3" s="26"/>
      <c r="I3" s="26"/>
      <c r="J3" s="26"/>
      <c r="L3" s="26"/>
      <c r="M3" s="26"/>
      <c r="N3" s="243"/>
      <c r="O3" s="242"/>
      <c r="P3" s="242"/>
    </row>
    <row r="4" spans="1:32" ht="10.5" customHeight="1">
      <c r="A4" s="242" t="s">
        <v>24</v>
      </c>
      <c r="B4" s="243"/>
      <c r="C4" s="243"/>
      <c r="D4" s="243"/>
      <c r="E4" s="244"/>
      <c r="F4" s="245"/>
      <c r="G4" s="246"/>
      <c r="H4" s="247"/>
      <c r="I4" s="243"/>
      <c r="J4" s="243"/>
      <c r="L4" s="268"/>
      <c r="N4" s="243"/>
      <c r="O4" s="243"/>
      <c r="Q4" s="246" t="s">
        <v>25</v>
      </c>
      <c r="AD4" s="243"/>
    </row>
    <row r="5" spans="1:32" ht="11.25" customHeight="1">
      <c r="A5" s="248" t="s">
        <v>26</v>
      </c>
      <c r="B5" s="248"/>
      <c r="C5" s="248"/>
      <c r="D5" s="248"/>
      <c r="E5" s="249"/>
      <c r="F5" s="297" t="s">
        <v>27</v>
      </c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AA5" s="243"/>
      <c r="AB5" s="243"/>
      <c r="AD5" s="243"/>
    </row>
    <row r="6" spans="1:32" ht="13.5" customHeight="1">
      <c r="A6" s="298" t="s">
        <v>28</v>
      </c>
      <c r="B6" s="298" t="s">
        <v>29</v>
      </c>
      <c r="C6" s="298"/>
      <c r="D6" s="298"/>
      <c r="E6" s="299"/>
      <c r="F6" s="298" t="s">
        <v>30</v>
      </c>
      <c r="G6" s="298" t="s">
        <v>29</v>
      </c>
      <c r="H6" s="298"/>
      <c r="I6" s="298"/>
      <c r="J6" s="298"/>
      <c r="K6" s="298"/>
      <c r="L6" s="298" t="s">
        <v>30</v>
      </c>
      <c r="M6" s="298" t="s">
        <v>29</v>
      </c>
      <c r="N6" s="298"/>
      <c r="O6" s="298"/>
      <c r="P6" s="298"/>
      <c r="Q6" s="298"/>
      <c r="AA6" s="243"/>
      <c r="AB6" s="243"/>
      <c r="AC6" s="243"/>
      <c r="AD6" s="243"/>
    </row>
    <row r="7" spans="1:32" ht="12.75" customHeight="1">
      <c r="A7" s="298"/>
      <c r="B7" s="250" t="s">
        <v>31</v>
      </c>
      <c r="C7" s="250" t="s">
        <v>32</v>
      </c>
      <c r="D7" s="250" t="s">
        <v>33</v>
      </c>
      <c r="E7" s="251" t="s">
        <v>34</v>
      </c>
      <c r="F7" s="298"/>
      <c r="G7" s="250" t="s">
        <v>31</v>
      </c>
      <c r="H7" s="250" t="s">
        <v>32</v>
      </c>
      <c r="I7" s="250" t="s">
        <v>33</v>
      </c>
      <c r="J7" s="250" t="s">
        <v>34</v>
      </c>
      <c r="K7" s="269" t="s">
        <v>35</v>
      </c>
      <c r="L7" s="298"/>
      <c r="M7" s="250" t="s">
        <v>31</v>
      </c>
      <c r="N7" s="250" t="s">
        <v>32</v>
      </c>
      <c r="O7" s="250" t="s">
        <v>33</v>
      </c>
      <c r="P7" s="250" t="s">
        <v>34</v>
      </c>
      <c r="Q7" s="269" t="s">
        <v>35</v>
      </c>
      <c r="V7" s="274"/>
      <c r="W7" s="274"/>
      <c r="Y7" s="274"/>
      <c r="Z7" s="243"/>
      <c r="AA7" s="243"/>
      <c r="AB7" s="243"/>
      <c r="AC7" s="243"/>
      <c r="AD7" s="243"/>
    </row>
    <row r="8" spans="1:32" ht="15" customHeight="1">
      <c r="A8" s="152" t="s">
        <v>36</v>
      </c>
      <c r="B8" s="252">
        <f>SUM(B9:B24)</f>
        <v>22733</v>
      </c>
      <c r="C8" s="253">
        <f>SUM(C9:C24)</f>
        <v>22733</v>
      </c>
      <c r="D8" s="252">
        <f>SUM(D9:D24)</f>
        <v>0</v>
      </c>
      <c r="E8" s="252">
        <f>SUM(E9:E24)</f>
        <v>0</v>
      </c>
      <c r="F8" s="254" t="s">
        <v>37</v>
      </c>
      <c r="G8" s="255">
        <f t="shared" ref="G8:G36" si="0">H8+I8+J8+K8</f>
        <v>30831.064699999999</v>
      </c>
      <c r="H8" s="256">
        <f>V8/10000+122</f>
        <v>30831.064699999999</v>
      </c>
      <c r="I8" s="256">
        <f t="shared" ref="I8:K13" si="1">W8/10000</f>
        <v>0</v>
      </c>
      <c r="J8" s="256">
        <f t="shared" si="1"/>
        <v>0</v>
      </c>
      <c r="K8" s="256">
        <f t="shared" si="1"/>
        <v>0</v>
      </c>
      <c r="L8" s="270" t="s">
        <v>38</v>
      </c>
      <c r="M8" s="255">
        <f>N8+O8+P8+Q8</f>
        <v>136327.36610000001</v>
      </c>
      <c r="N8" s="255">
        <f t="shared" ref="N8:Q23" si="2">AA8/10000</f>
        <v>136327.36610000001</v>
      </c>
      <c r="O8" s="255"/>
      <c r="P8" s="255">
        <f t="shared" si="2"/>
        <v>0</v>
      </c>
      <c r="Q8" s="275">
        <f t="shared" si="2"/>
        <v>0</v>
      </c>
      <c r="V8" s="276">
        <v>307090647</v>
      </c>
      <c r="W8" s="276">
        <v>0</v>
      </c>
      <c r="X8" s="276">
        <v>0</v>
      </c>
      <c r="Y8" s="276">
        <v>0</v>
      </c>
      <c r="Z8" s="243"/>
      <c r="AA8" s="279">
        <v>1363273661</v>
      </c>
      <c r="AB8" s="279">
        <v>16458290</v>
      </c>
      <c r="AC8" s="279">
        <v>0</v>
      </c>
      <c r="AD8" s="279">
        <v>0</v>
      </c>
      <c r="AE8" s="243"/>
    </row>
    <row r="9" spans="1:32" ht="15" customHeight="1">
      <c r="A9" s="152" t="s">
        <v>39</v>
      </c>
      <c r="B9" s="252">
        <f t="shared" ref="B9:B24" si="3">C9+D9+E9</f>
        <v>11590</v>
      </c>
      <c r="C9" s="253">
        <v>11590</v>
      </c>
      <c r="D9" s="252"/>
      <c r="E9" s="252"/>
      <c r="F9" s="254" t="s">
        <v>40</v>
      </c>
      <c r="G9" s="255">
        <f t="shared" si="0"/>
        <v>0</v>
      </c>
      <c r="H9" s="256">
        <f>V9/10000</f>
        <v>0</v>
      </c>
      <c r="I9" s="256">
        <f t="shared" si="1"/>
        <v>0</v>
      </c>
      <c r="J9" s="256">
        <f t="shared" si="1"/>
        <v>0</v>
      </c>
      <c r="K9" s="256">
        <f t="shared" si="1"/>
        <v>0</v>
      </c>
      <c r="L9" s="259" t="s">
        <v>41</v>
      </c>
      <c r="M9" s="255">
        <f>N9+O9+P9+Q9</f>
        <v>107233.8795</v>
      </c>
      <c r="N9" s="255">
        <f t="shared" si="2"/>
        <v>107233.8795</v>
      </c>
      <c r="O9" s="255"/>
      <c r="P9" s="255">
        <f t="shared" si="2"/>
        <v>0</v>
      </c>
      <c r="Q9" s="275">
        <f t="shared" si="2"/>
        <v>0</v>
      </c>
      <c r="V9" s="276">
        <v>0</v>
      </c>
      <c r="W9" s="276">
        <v>0</v>
      </c>
      <c r="X9" s="276">
        <v>0</v>
      </c>
      <c r="Y9" s="276">
        <v>0</v>
      </c>
      <c r="Z9" s="243"/>
      <c r="AA9" s="279">
        <v>1072338795</v>
      </c>
      <c r="AB9" s="279">
        <v>0</v>
      </c>
      <c r="AC9" s="279">
        <v>0</v>
      </c>
      <c r="AD9" s="279">
        <v>0</v>
      </c>
      <c r="AE9" s="243"/>
    </row>
    <row r="10" spans="1:32" ht="15" customHeight="1">
      <c r="A10" s="152" t="s">
        <v>42</v>
      </c>
      <c r="B10" s="252">
        <f t="shared" si="3"/>
        <v>0</v>
      </c>
      <c r="C10" s="253"/>
      <c r="D10" s="252"/>
      <c r="E10" s="252"/>
      <c r="F10" s="254" t="s">
        <v>43</v>
      </c>
      <c r="G10" s="255">
        <f t="shared" si="0"/>
        <v>158.1354</v>
      </c>
      <c r="H10" s="256">
        <f>V10/10000</f>
        <v>158.1354</v>
      </c>
      <c r="I10" s="256">
        <f t="shared" si="1"/>
        <v>0</v>
      </c>
      <c r="J10" s="256">
        <f t="shared" si="1"/>
        <v>0</v>
      </c>
      <c r="K10" s="256">
        <f t="shared" si="1"/>
        <v>0</v>
      </c>
      <c r="L10" s="259" t="s">
        <v>44</v>
      </c>
      <c r="M10" s="255">
        <f>N10+O10+P10+Q10</f>
        <v>19673.267</v>
      </c>
      <c r="N10" s="255">
        <f t="shared" si="2"/>
        <v>19673.267</v>
      </c>
      <c r="O10" s="255"/>
      <c r="P10" s="255">
        <f t="shared" si="2"/>
        <v>0</v>
      </c>
      <c r="Q10" s="275">
        <f t="shared" si="2"/>
        <v>0</v>
      </c>
      <c r="U10" s="243"/>
      <c r="V10" s="276">
        <v>1581354</v>
      </c>
      <c r="W10" s="276">
        <v>0</v>
      </c>
      <c r="X10" s="276">
        <v>0</v>
      </c>
      <c r="Y10" s="276">
        <v>0</v>
      </c>
      <c r="Z10" s="243"/>
      <c r="AA10" s="279">
        <v>196732670</v>
      </c>
      <c r="AB10" s="279">
        <v>16139540</v>
      </c>
      <c r="AC10" s="279">
        <v>0</v>
      </c>
      <c r="AD10" s="279">
        <v>0</v>
      </c>
      <c r="AE10" s="243"/>
    </row>
    <row r="11" spans="1:32" ht="15" customHeight="1">
      <c r="A11" s="152" t="s">
        <v>45</v>
      </c>
      <c r="B11" s="252">
        <f t="shared" si="3"/>
        <v>3017</v>
      </c>
      <c r="C11" s="253">
        <v>3017</v>
      </c>
      <c r="D11" s="252"/>
      <c r="E11" s="252"/>
      <c r="F11" s="254" t="s">
        <v>46</v>
      </c>
      <c r="G11" s="255">
        <f t="shared" si="0"/>
        <v>9451.2705999999998</v>
      </c>
      <c r="H11" s="256">
        <f>V11/10000+1369</f>
        <v>9451.2705999999998</v>
      </c>
      <c r="I11" s="256">
        <f t="shared" si="1"/>
        <v>0</v>
      </c>
      <c r="J11" s="256">
        <f t="shared" si="1"/>
        <v>0</v>
      </c>
      <c r="K11" s="256">
        <f t="shared" si="1"/>
        <v>0</v>
      </c>
      <c r="L11" s="259" t="s">
        <v>47</v>
      </c>
      <c r="M11" s="255">
        <f>N11+O11+P11+Q11</f>
        <v>9420.2196000000004</v>
      </c>
      <c r="N11" s="255">
        <f t="shared" si="2"/>
        <v>9420.2196000000004</v>
      </c>
      <c r="O11" s="255"/>
      <c r="P11" s="255">
        <f t="shared" si="2"/>
        <v>0</v>
      </c>
      <c r="Q11" s="275">
        <f t="shared" si="2"/>
        <v>0</v>
      </c>
      <c r="U11" s="243"/>
      <c r="V11" s="276">
        <v>80822706</v>
      </c>
      <c r="W11" s="276">
        <v>0</v>
      </c>
      <c r="X11" s="276">
        <v>0</v>
      </c>
      <c r="Y11" s="276">
        <v>0</v>
      </c>
      <c r="Z11" s="243"/>
      <c r="AA11" s="279">
        <v>94202196</v>
      </c>
      <c r="AB11" s="279">
        <v>318750</v>
      </c>
      <c r="AC11" s="279">
        <v>0</v>
      </c>
      <c r="AD11" s="279">
        <v>0</v>
      </c>
      <c r="AE11" s="243"/>
      <c r="AF11" s="243"/>
    </row>
    <row r="12" spans="1:32" ht="15" customHeight="1">
      <c r="A12" s="152" t="s">
        <v>48</v>
      </c>
      <c r="B12" s="252">
        <f t="shared" si="3"/>
        <v>0</v>
      </c>
      <c r="C12" s="253"/>
      <c r="D12" s="252"/>
      <c r="E12" s="252"/>
      <c r="F12" s="254" t="s">
        <v>49</v>
      </c>
      <c r="G12" s="255">
        <f t="shared" si="0"/>
        <v>78969.369900000005</v>
      </c>
      <c r="H12" s="256">
        <f>V12/10000+16448+3</f>
        <v>78969.369900000005</v>
      </c>
      <c r="I12" s="256"/>
      <c r="J12" s="256">
        <f t="shared" si="1"/>
        <v>0</v>
      </c>
      <c r="K12" s="256">
        <f t="shared" si="1"/>
        <v>0</v>
      </c>
      <c r="L12" s="259" t="s">
        <v>50</v>
      </c>
      <c r="M12" s="255"/>
      <c r="N12" s="256"/>
      <c r="O12" s="256"/>
      <c r="P12" s="256"/>
      <c r="Q12" s="275">
        <f t="shared" si="2"/>
        <v>0</v>
      </c>
      <c r="U12" s="243"/>
      <c r="V12" s="276">
        <v>625183699</v>
      </c>
      <c r="W12" s="276">
        <v>16458290</v>
      </c>
      <c r="X12" s="276">
        <v>0</v>
      </c>
      <c r="Y12" s="276">
        <v>0</v>
      </c>
      <c r="Z12" s="243"/>
      <c r="AA12" s="243"/>
      <c r="AB12" s="279"/>
      <c r="AC12" s="279"/>
      <c r="AD12" s="243"/>
      <c r="AE12" s="243"/>
      <c r="AF12" s="243"/>
    </row>
    <row r="13" spans="1:32" ht="15" customHeight="1">
      <c r="A13" s="152" t="s">
        <v>51</v>
      </c>
      <c r="B13" s="252">
        <f t="shared" si="3"/>
        <v>450</v>
      </c>
      <c r="C13" s="253">
        <v>450</v>
      </c>
      <c r="D13" s="252"/>
      <c r="E13" s="252"/>
      <c r="F13" s="254" t="s">
        <v>52</v>
      </c>
      <c r="G13" s="255">
        <f t="shared" si="0"/>
        <v>259.8929</v>
      </c>
      <c r="H13" s="256">
        <f>V13/10000</f>
        <v>259.8929</v>
      </c>
      <c r="I13" s="256">
        <f t="shared" si="1"/>
        <v>0</v>
      </c>
      <c r="J13" s="256">
        <f t="shared" si="1"/>
        <v>0</v>
      </c>
      <c r="K13" s="256">
        <f t="shared" si="1"/>
        <v>0</v>
      </c>
      <c r="L13" s="259" t="s">
        <v>53</v>
      </c>
      <c r="M13" s="255">
        <f t="shared" ref="M13:M21" si="4">N13+O13+P13+Q13</f>
        <v>276675.09789999999</v>
      </c>
      <c r="N13" s="255">
        <f>AA13/10000+152798+1646+3</f>
        <v>235415.09789999999</v>
      </c>
      <c r="O13" s="255"/>
      <c r="P13" s="255">
        <f>AC13/10000+5677</f>
        <v>41260</v>
      </c>
      <c r="Q13" s="275">
        <f t="shared" si="2"/>
        <v>0</v>
      </c>
      <c r="U13" s="243"/>
      <c r="V13" s="276">
        <v>2598929</v>
      </c>
      <c r="W13" s="276">
        <v>0</v>
      </c>
      <c r="X13" s="276">
        <v>0</v>
      </c>
      <c r="Y13" s="276">
        <v>0</v>
      </c>
      <c r="Z13" s="243"/>
      <c r="AA13" s="279">
        <v>809680979</v>
      </c>
      <c r="AB13" s="279">
        <v>129500</v>
      </c>
      <c r="AC13" s="279">
        <v>355830000</v>
      </c>
      <c r="AD13" s="279">
        <v>0</v>
      </c>
      <c r="AE13" s="243"/>
      <c r="AF13" s="243"/>
    </row>
    <row r="14" spans="1:32" ht="15" customHeight="1">
      <c r="A14" s="152" t="s">
        <v>54</v>
      </c>
      <c r="B14" s="252">
        <f t="shared" si="3"/>
        <v>200</v>
      </c>
      <c r="C14" s="253">
        <v>200</v>
      </c>
      <c r="D14" s="252"/>
      <c r="E14" s="252"/>
      <c r="F14" s="254" t="s">
        <v>55</v>
      </c>
      <c r="G14" s="255">
        <f t="shared" si="0"/>
        <v>2904.9765000000002</v>
      </c>
      <c r="H14" s="256">
        <f>V14/10000+1072</f>
        <v>2666.9765000000002</v>
      </c>
      <c r="I14" s="256">
        <f>W14/10000</f>
        <v>0</v>
      </c>
      <c r="J14" s="256">
        <f>X14/10000+238</f>
        <v>238</v>
      </c>
      <c r="K14" s="256">
        <f>Y14/10000</f>
        <v>0</v>
      </c>
      <c r="L14" s="259" t="s">
        <v>41</v>
      </c>
      <c r="M14" s="255">
        <f t="shared" si="4"/>
        <v>4177.2986000000001</v>
      </c>
      <c r="N14" s="255">
        <f>AA14/10000+460</f>
        <v>4177.2986000000001</v>
      </c>
      <c r="O14" s="255"/>
      <c r="P14" s="255">
        <f>AC14/10000</f>
        <v>0</v>
      </c>
      <c r="Q14" s="275">
        <f t="shared" si="2"/>
        <v>0</v>
      </c>
      <c r="V14" s="276">
        <v>15949765</v>
      </c>
      <c r="W14" s="276">
        <v>0</v>
      </c>
      <c r="X14" s="276">
        <v>0</v>
      </c>
      <c r="Y14" s="276">
        <v>0</v>
      </c>
      <c r="Z14" s="243"/>
      <c r="AA14" s="279">
        <v>37172986</v>
      </c>
      <c r="AB14" s="279">
        <v>0</v>
      </c>
      <c r="AC14" s="279">
        <v>0</v>
      </c>
      <c r="AD14" s="279">
        <v>0</v>
      </c>
      <c r="AE14" s="243"/>
      <c r="AF14" s="243"/>
    </row>
    <row r="15" spans="1:32" ht="15" customHeight="1">
      <c r="A15" s="152" t="s">
        <v>56</v>
      </c>
      <c r="B15" s="252">
        <f t="shared" si="3"/>
        <v>40</v>
      </c>
      <c r="C15" s="253">
        <v>40</v>
      </c>
      <c r="D15" s="252"/>
      <c r="E15" s="252"/>
      <c r="F15" s="254" t="s">
        <v>57</v>
      </c>
      <c r="G15" s="255">
        <f t="shared" si="0"/>
        <v>38279.643700000001</v>
      </c>
      <c r="H15" s="256">
        <f>V15/10000+16114</f>
        <v>35582.643700000001</v>
      </c>
      <c r="I15" s="256">
        <f>W15/10000</f>
        <v>0</v>
      </c>
      <c r="J15" s="256">
        <f>X15/10000+2697</f>
        <v>2697</v>
      </c>
      <c r="K15" s="256">
        <f>Y15/10000</f>
        <v>0</v>
      </c>
      <c r="L15" s="259" t="s">
        <v>44</v>
      </c>
      <c r="M15" s="255">
        <f t="shared" si="4"/>
        <v>28814.3783</v>
      </c>
      <c r="N15" s="255">
        <f>AA15/10000+9465+1646+3</f>
        <v>28030.3783</v>
      </c>
      <c r="O15" s="255"/>
      <c r="P15" s="255">
        <f>AC15/10000+234</f>
        <v>784</v>
      </c>
      <c r="Q15" s="275">
        <f t="shared" si="2"/>
        <v>0</v>
      </c>
      <c r="R15" s="243"/>
      <c r="S15" s="243"/>
      <c r="T15" s="243"/>
      <c r="U15" s="243"/>
      <c r="V15" s="276">
        <v>194686437</v>
      </c>
      <c r="W15" s="276">
        <v>0</v>
      </c>
      <c r="X15" s="276">
        <v>0</v>
      </c>
      <c r="Y15" s="276">
        <v>0</v>
      </c>
      <c r="Z15" s="243"/>
      <c r="AA15" s="279">
        <v>169163783</v>
      </c>
      <c r="AB15" s="279">
        <v>120500</v>
      </c>
      <c r="AC15" s="279">
        <v>5500000</v>
      </c>
      <c r="AD15" s="279">
        <v>0</v>
      </c>
      <c r="AE15" s="243"/>
      <c r="AF15" s="243"/>
    </row>
    <row r="16" spans="1:32" ht="15" customHeight="1">
      <c r="A16" s="257" t="s">
        <v>58</v>
      </c>
      <c r="B16" s="252">
        <f t="shared" si="3"/>
        <v>1386</v>
      </c>
      <c r="C16" s="253">
        <v>1386</v>
      </c>
      <c r="D16" s="258"/>
      <c r="E16" s="258"/>
      <c r="F16" s="254" t="s">
        <v>59</v>
      </c>
      <c r="G16" s="255">
        <f t="shared" si="0"/>
        <v>0</v>
      </c>
      <c r="H16" s="256">
        <f>V34/10000</f>
        <v>0</v>
      </c>
      <c r="I16" s="256">
        <f>W34/10000</f>
        <v>0</v>
      </c>
      <c r="J16" s="256">
        <f>X34/10000</f>
        <v>0</v>
      </c>
      <c r="K16" s="256">
        <f>Y34/10000</f>
        <v>0</v>
      </c>
      <c r="L16" s="259" t="s">
        <v>47</v>
      </c>
      <c r="M16" s="255">
        <f t="shared" si="4"/>
        <v>67064.884999999995</v>
      </c>
      <c r="N16" s="255">
        <f>AA16/10000+58175</f>
        <v>66362.884999999995</v>
      </c>
      <c r="O16" s="255"/>
      <c r="P16" s="255">
        <f>AC16/10000+702</f>
        <v>702</v>
      </c>
      <c r="Q16" s="277">
        <f t="shared" si="2"/>
        <v>0</v>
      </c>
      <c r="R16" s="243"/>
      <c r="S16" s="243"/>
      <c r="T16" s="243"/>
      <c r="U16" s="243"/>
      <c r="V16" s="276">
        <v>164922118</v>
      </c>
      <c r="W16" s="276">
        <v>0</v>
      </c>
      <c r="X16" s="276">
        <v>0</v>
      </c>
      <c r="Y16" s="276">
        <v>0</v>
      </c>
      <c r="Z16" s="243"/>
      <c r="AA16" s="279">
        <v>81878850</v>
      </c>
      <c r="AB16" s="279">
        <v>0</v>
      </c>
      <c r="AC16" s="279">
        <v>0</v>
      </c>
      <c r="AD16" s="279">
        <v>0</v>
      </c>
      <c r="AE16" s="243"/>
      <c r="AF16" s="243"/>
    </row>
    <row r="17" spans="1:32" ht="15" customHeight="1">
      <c r="A17" s="257" t="s">
        <v>60</v>
      </c>
      <c r="B17" s="252">
        <f t="shared" si="3"/>
        <v>900</v>
      </c>
      <c r="C17" s="253">
        <v>900</v>
      </c>
      <c r="D17" s="258"/>
      <c r="E17" s="258"/>
      <c r="F17" s="254" t="s">
        <v>61</v>
      </c>
      <c r="G17" s="255">
        <f t="shared" si="0"/>
        <v>48171.211799999997</v>
      </c>
      <c r="H17" s="256">
        <f>V16/10000+31679</f>
        <v>48171.211799999997</v>
      </c>
      <c r="I17" s="256">
        <f>W16/10000-W16/10000</f>
        <v>0</v>
      </c>
      <c r="J17" s="256">
        <f t="shared" ref="J17:K24" si="5">X16/10000</f>
        <v>0</v>
      </c>
      <c r="K17" s="256">
        <f t="shared" si="5"/>
        <v>0</v>
      </c>
      <c r="L17" s="259" t="s">
        <v>62</v>
      </c>
      <c r="M17" s="255">
        <f t="shared" si="4"/>
        <v>0</v>
      </c>
      <c r="N17" s="255">
        <f t="shared" ref="N17:N22" si="6">AA17/10000</f>
        <v>0</v>
      </c>
      <c r="O17" s="255"/>
      <c r="P17" s="255">
        <f t="shared" ref="P17:P22" si="7">AC17/10000</f>
        <v>0</v>
      </c>
      <c r="Q17" s="277">
        <f t="shared" si="2"/>
        <v>0</v>
      </c>
      <c r="R17" s="243"/>
      <c r="S17" s="243"/>
      <c r="T17" s="243"/>
      <c r="U17" s="243"/>
      <c r="V17" s="276">
        <v>12471806</v>
      </c>
      <c r="W17" s="276">
        <v>0</v>
      </c>
      <c r="X17" s="276">
        <v>0</v>
      </c>
      <c r="Y17" s="276">
        <v>0</v>
      </c>
      <c r="Z17" s="243"/>
      <c r="AA17" s="279">
        <v>0</v>
      </c>
      <c r="AB17" s="279">
        <v>0</v>
      </c>
      <c r="AC17" s="279">
        <v>0</v>
      </c>
      <c r="AD17" s="279">
        <v>0</v>
      </c>
      <c r="AE17" s="243"/>
      <c r="AF17" s="243"/>
    </row>
    <row r="18" spans="1:32" ht="15" customHeight="1">
      <c r="A18" s="152" t="s">
        <v>63</v>
      </c>
      <c r="B18" s="252">
        <f t="shared" si="3"/>
        <v>460</v>
      </c>
      <c r="C18" s="253">
        <v>460</v>
      </c>
      <c r="D18" s="252"/>
      <c r="E18" s="252"/>
      <c r="F18" s="254" t="s">
        <v>64</v>
      </c>
      <c r="G18" s="255">
        <f t="shared" si="0"/>
        <v>1247.1805999999999</v>
      </c>
      <c r="H18" s="256">
        <f>V17/10000</f>
        <v>1247.1805999999999</v>
      </c>
      <c r="I18" s="256">
        <f>W17/10000</f>
        <v>0</v>
      </c>
      <c r="J18" s="256">
        <f t="shared" si="5"/>
        <v>0</v>
      </c>
      <c r="K18" s="256">
        <f t="shared" si="5"/>
        <v>0</v>
      </c>
      <c r="L18" s="259" t="s">
        <v>65</v>
      </c>
      <c r="M18" s="255">
        <f t="shared" si="4"/>
        <v>0</v>
      </c>
      <c r="N18" s="255">
        <f t="shared" si="6"/>
        <v>0</v>
      </c>
      <c r="O18" s="255"/>
      <c r="P18" s="255">
        <f t="shared" si="7"/>
        <v>0</v>
      </c>
      <c r="Q18" s="275">
        <f t="shared" si="2"/>
        <v>0</v>
      </c>
      <c r="S18" s="243"/>
      <c r="T18" s="243"/>
      <c r="V18" s="276">
        <v>250097249</v>
      </c>
      <c r="W18" s="276">
        <v>0</v>
      </c>
      <c r="X18" s="276">
        <v>355830000</v>
      </c>
      <c r="Y18" s="276">
        <v>0</v>
      </c>
      <c r="Z18" s="243"/>
      <c r="AA18" s="279">
        <v>0</v>
      </c>
      <c r="AB18" s="279">
        <v>0</v>
      </c>
      <c r="AC18" s="279">
        <v>0</v>
      </c>
      <c r="AD18" s="279">
        <v>0</v>
      </c>
      <c r="AE18" s="243"/>
      <c r="AF18" s="243"/>
    </row>
    <row r="19" spans="1:32" ht="15" customHeight="1">
      <c r="A19" s="152" t="s">
        <v>66</v>
      </c>
      <c r="B19" s="252">
        <f t="shared" si="3"/>
        <v>200</v>
      </c>
      <c r="C19" s="253">
        <v>200</v>
      </c>
      <c r="D19" s="252"/>
      <c r="E19" s="252"/>
      <c r="F19" s="254" t="s">
        <v>67</v>
      </c>
      <c r="G19" s="255">
        <f t="shared" si="0"/>
        <v>60592.724900000001</v>
      </c>
      <c r="H19" s="256">
        <f>V18/10000</f>
        <v>25009.724900000001</v>
      </c>
      <c r="I19" s="256"/>
      <c r="J19" s="256">
        <f t="shared" si="5"/>
        <v>35583</v>
      </c>
      <c r="K19" s="256">
        <f t="shared" si="5"/>
        <v>0</v>
      </c>
      <c r="L19" s="259" t="s">
        <v>68</v>
      </c>
      <c r="M19" s="255">
        <f t="shared" si="4"/>
        <v>0</v>
      </c>
      <c r="N19" s="255">
        <f t="shared" si="6"/>
        <v>0</v>
      </c>
      <c r="O19" s="255"/>
      <c r="P19" s="255">
        <f t="shared" si="7"/>
        <v>0</v>
      </c>
      <c r="Q19" s="275">
        <f t="shared" si="2"/>
        <v>0</v>
      </c>
      <c r="V19" s="276">
        <v>297211672</v>
      </c>
      <c r="W19" s="276">
        <v>129500</v>
      </c>
      <c r="X19" s="276">
        <v>0</v>
      </c>
      <c r="Y19" s="276">
        <v>0</v>
      </c>
      <c r="Z19" s="243"/>
      <c r="AA19" s="279">
        <v>0</v>
      </c>
      <c r="AB19" s="279">
        <v>0</v>
      </c>
      <c r="AC19" s="279">
        <v>0</v>
      </c>
      <c r="AD19" s="279">
        <v>0</v>
      </c>
      <c r="AE19" s="243"/>
      <c r="AF19" s="243"/>
    </row>
    <row r="20" spans="1:32" ht="15" customHeight="1">
      <c r="A20" s="152" t="s">
        <v>69</v>
      </c>
      <c r="B20" s="252">
        <f t="shared" si="3"/>
        <v>3200</v>
      </c>
      <c r="C20" s="253">
        <v>3200</v>
      </c>
      <c r="D20" s="252"/>
      <c r="E20" s="252"/>
      <c r="F20" s="254" t="s">
        <v>70</v>
      </c>
      <c r="G20" s="255">
        <f t="shared" si="0"/>
        <v>110176.1672</v>
      </c>
      <c r="H20" s="256">
        <f>V19/10000+80455</f>
        <v>110176.1672</v>
      </c>
      <c r="I20" s="256"/>
      <c r="J20" s="256">
        <f t="shared" si="5"/>
        <v>0</v>
      </c>
      <c r="K20" s="256">
        <f t="shared" si="5"/>
        <v>0</v>
      </c>
      <c r="L20" s="259" t="s">
        <v>71</v>
      </c>
      <c r="M20" s="255">
        <f t="shared" si="4"/>
        <v>0</v>
      </c>
      <c r="N20" s="255">
        <f t="shared" si="6"/>
        <v>0</v>
      </c>
      <c r="O20" s="255"/>
      <c r="P20" s="255">
        <f t="shared" si="7"/>
        <v>0</v>
      </c>
      <c r="Q20" s="275">
        <f t="shared" si="2"/>
        <v>0</v>
      </c>
      <c r="U20" s="243"/>
      <c r="V20" s="276">
        <v>13044662</v>
      </c>
      <c r="W20" s="276">
        <v>0</v>
      </c>
      <c r="X20" s="276">
        <v>0</v>
      </c>
      <c r="Y20" s="276">
        <v>0</v>
      </c>
      <c r="Z20" s="243"/>
      <c r="AA20" s="279">
        <v>0</v>
      </c>
      <c r="AB20" s="279">
        <v>0</v>
      </c>
      <c r="AC20" s="279">
        <v>0</v>
      </c>
      <c r="AD20" s="279">
        <v>0</v>
      </c>
      <c r="AE20" s="243"/>
      <c r="AF20" s="243"/>
    </row>
    <row r="21" spans="1:32" ht="15" customHeight="1">
      <c r="A21" s="152" t="s">
        <v>72</v>
      </c>
      <c r="B21" s="252">
        <f t="shared" si="3"/>
        <v>800</v>
      </c>
      <c r="C21" s="253">
        <v>800</v>
      </c>
      <c r="D21" s="252"/>
      <c r="E21" s="252"/>
      <c r="F21" s="254" t="s">
        <v>73</v>
      </c>
      <c r="G21" s="255">
        <f t="shared" si="0"/>
        <v>3471.4661999999998</v>
      </c>
      <c r="H21" s="256">
        <f>V20/10000+2167</f>
        <v>3471.4661999999998</v>
      </c>
      <c r="I21" s="256">
        <f>W20/10000</f>
        <v>0</v>
      </c>
      <c r="J21" s="256">
        <f t="shared" si="5"/>
        <v>0</v>
      </c>
      <c r="K21" s="256">
        <f t="shared" si="5"/>
        <v>0</v>
      </c>
      <c r="L21" s="259" t="s">
        <v>74</v>
      </c>
      <c r="M21" s="255">
        <f t="shared" si="4"/>
        <v>0</v>
      </c>
      <c r="N21" s="255">
        <f t="shared" si="6"/>
        <v>0</v>
      </c>
      <c r="O21" s="255"/>
      <c r="P21" s="255">
        <f t="shared" si="7"/>
        <v>0</v>
      </c>
      <c r="Q21" s="255">
        <f t="shared" si="2"/>
        <v>0</v>
      </c>
      <c r="S21" s="243"/>
      <c r="T21" s="243"/>
      <c r="U21" s="243"/>
      <c r="V21" s="276">
        <v>1048154</v>
      </c>
      <c r="W21" s="276">
        <v>0</v>
      </c>
      <c r="X21" s="276">
        <v>0</v>
      </c>
      <c r="Y21" s="276">
        <v>0</v>
      </c>
      <c r="Z21" s="243"/>
      <c r="AA21" s="279">
        <v>0</v>
      </c>
      <c r="AB21" s="279">
        <v>0</v>
      </c>
      <c r="AC21" s="279">
        <v>0</v>
      </c>
      <c r="AD21" s="279">
        <v>0</v>
      </c>
      <c r="AE21" s="243"/>
      <c r="AF21" s="243"/>
    </row>
    <row r="22" spans="1:32" ht="15" customHeight="1">
      <c r="A22" s="152" t="s">
        <v>75</v>
      </c>
      <c r="B22" s="252">
        <f t="shared" si="3"/>
        <v>0</v>
      </c>
      <c r="C22" s="253"/>
      <c r="D22" s="252"/>
      <c r="E22" s="252"/>
      <c r="F22" s="254" t="s">
        <v>76</v>
      </c>
      <c r="G22" s="255">
        <f t="shared" si="0"/>
        <v>104.8154</v>
      </c>
      <c r="H22" s="256">
        <f>V21/10000</f>
        <v>104.8154</v>
      </c>
      <c r="I22" s="256">
        <f>W21/10000</f>
        <v>0</v>
      </c>
      <c r="J22" s="256">
        <f t="shared" si="5"/>
        <v>0</v>
      </c>
      <c r="K22" s="256">
        <f t="shared" si="5"/>
        <v>0</v>
      </c>
      <c r="L22" s="259" t="s">
        <v>77</v>
      </c>
      <c r="M22" s="255">
        <f>N22+O22+P22</f>
        <v>0</v>
      </c>
      <c r="N22" s="255">
        <f t="shared" si="6"/>
        <v>0</v>
      </c>
      <c r="O22" s="255"/>
      <c r="P22" s="255">
        <f t="shared" si="7"/>
        <v>0</v>
      </c>
      <c r="Q22" s="255">
        <f t="shared" si="2"/>
        <v>0</v>
      </c>
      <c r="S22" s="243"/>
      <c r="T22" s="243"/>
      <c r="U22" s="243"/>
      <c r="V22" s="276">
        <v>1469155</v>
      </c>
      <c r="W22" s="276">
        <v>0</v>
      </c>
      <c r="X22" s="276">
        <v>0</v>
      </c>
      <c r="Y22" s="276">
        <v>0</v>
      </c>
      <c r="Z22" s="243"/>
      <c r="AA22" s="279">
        <v>0</v>
      </c>
      <c r="AB22" s="279">
        <v>0</v>
      </c>
      <c r="AC22" s="279">
        <v>0</v>
      </c>
      <c r="AD22" s="279">
        <v>0</v>
      </c>
      <c r="AE22" s="243"/>
    </row>
    <row r="23" spans="1:32" ht="15" customHeight="1">
      <c r="A23" s="152" t="s">
        <v>78</v>
      </c>
      <c r="B23" s="252">
        <f t="shared" si="3"/>
        <v>490</v>
      </c>
      <c r="C23" s="253">
        <v>490</v>
      </c>
      <c r="D23" s="252"/>
      <c r="E23" s="252"/>
      <c r="F23" s="254" t="s">
        <v>79</v>
      </c>
      <c r="G23" s="255">
        <f t="shared" si="0"/>
        <v>646.91549999999995</v>
      </c>
      <c r="H23" s="256">
        <f>V22/10000+500</f>
        <v>646.91549999999995</v>
      </c>
      <c r="I23" s="256">
        <f>W22/10000</f>
        <v>0</v>
      </c>
      <c r="J23" s="256">
        <f t="shared" si="5"/>
        <v>0</v>
      </c>
      <c r="K23" s="256">
        <f t="shared" si="5"/>
        <v>0</v>
      </c>
      <c r="L23" s="259" t="s">
        <v>80</v>
      </c>
      <c r="M23" s="255">
        <f>N23+O23+P23+Q23</f>
        <v>135462.11600000001</v>
      </c>
      <c r="N23" s="255">
        <f>AA23/10000+84698</f>
        <v>110446.11599999999</v>
      </c>
      <c r="O23" s="255"/>
      <c r="P23" s="255">
        <f>AC23/10000+4741</f>
        <v>25016</v>
      </c>
      <c r="Q23" s="255">
        <f t="shared" si="2"/>
        <v>0</v>
      </c>
      <c r="S23" s="243"/>
      <c r="T23" s="243"/>
      <c r="U23" s="243"/>
      <c r="V23" s="276">
        <v>0</v>
      </c>
      <c r="W23" s="276">
        <v>0</v>
      </c>
      <c r="X23" s="276">
        <v>0</v>
      </c>
      <c r="Y23" s="276">
        <v>0</v>
      </c>
      <c r="Z23" s="243"/>
      <c r="AA23" s="279">
        <v>257481160</v>
      </c>
      <c r="AB23" s="279">
        <v>9000</v>
      </c>
      <c r="AC23" s="279">
        <v>202750000</v>
      </c>
      <c r="AD23" s="279">
        <v>0</v>
      </c>
      <c r="AE23" s="243"/>
    </row>
    <row r="24" spans="1:32" ht="15" customHeight="1">
      <c r="A24" s="152" t="s">
        <v>81</v>
      </c>
      <c r="B24" s="252">
        <f t="shared" si="3"/>
        <v>0</v>
      </c>
      <c r="C24" s="253"/>
      <c r="D24" s="252"/>
      <c r="E24" s="252"/>
      <c r="F24" s="254" t="s">
        <v>82</v>
      </c>
      <c r="G24" s="255">
        <f t="shared" si="0"/>
        <v>0</v>
      </c>
      <c r="H24" s="256">
        <f>V23/10000</f>
        <v>0</v>
      </c>
      <c r="I24" s="256">
        <f>W23/10000</f>
        <v>0</v>
      </c>
      <c r="J24" s="256">
        <f t="shared" si="5"/>
        <v>0</v>
      </c>
      <c r="K24" s="256">
        <f t="shared" si="5"/>
        <v>0</v>
      </c>
      <c r="L24" s="259" t="s">
        <v>83</v>
      </c>
      <c r="M24" s="255">
        <f>N24+O24+P24+Q24</f>
        <v>0</v>
      </c>
      <c r="N24" s="255">
        <f>AA24/10000</f>
        <v>0</v>
      </c>
      <c r="O24" s="255"/>
      <c r="P24" s="255">
        <f>AC24/10000</f>
        <v>0</v>
      </c>
      <c r="Q24" s="275">
        <f t="shared" ref="Q24:Q25" si="8">AD24/10000</f>
        <v>0</v>
      </c>
      <c r="S24" s="243"/>
      <c r="T24" s="243"/>
      <c r="U24" s="243"/>
      <c r="V24" s="276">
        <v>13576287</v>
      </c>
      <c r="W24" s="276">
        <v>0</v>
      </c>
      <c r="X24" s="276">
        <v>0</v>
      </c>
      <c r="Y24" s="276">
        <v>0</v>
      </c>
      <c r="Z24" s="243"/>
      <c r="AA24" s="279">
        <v>0</v>
      </c>
      <c r="AB24" s="279">
        <v>0</v>
      </c>
      <c r="AC24" s="279">
        <v>0</v>
      </c>
      <c r="AD24" s="279">
        <v>0</v>
      </c>
      <c r="AE24" s="243"/>
    </row>
    <row r="25" spans="1:32" ht="15" customHeight="1">
      <c r="A25" s="257" t="s">
        <v>84</v>
      </c>
      <c r="B25" s="258">
        <f>SUM(B26:B35)</f>
        <v>119488</v>
      </c>
      <c r="C25" s="258">
        <f>SUM(C26:C35)</f>
        <v>30988</v>
      </c>
      <c r="D25" s="258">
        <f>SUM(D26:D35)</f>
        <v>0</v>
      </c>
      <c r="E25" s="258">
        <f>SUM(E26:E35)</f>
        <v>88500</v>
      </c>
      <c r="F25" s="254" t="s">
        <v>85</v>
      </c>
      <c r="G25" s="255">
        <f t="shared" si="0"/>
        <v>0</v>
      </c>
      <c r="H25" s="256">
        <f>V27/10000</f>
        <v>0</v>
      </c>
      <c r="I25" s="256">
        <f>W27/10000</f>
        <v>0</v>
      </c>
      <c r="J25" s="256">
        <f>X27/10000</f>
        <v>0</v>
      </c>
      <c r="K25" s="256">
        <f>Y27/10000</f>
        <v>0</v>
      </c>
      <c r="L25" s="259" t="s">
        <v>86</v>
      </c>
      <c r="M25" s="255">
        <f>N25+O25+P25+Q25</f>
        <v>38154.42</v>
      </c>
      <c r="N25" s="255">
        <f>AA25/10000</f>
        <v>23396.42</v>
      </c>
      <c r="O25" s="255"/>
      <c r="P25" s="255">
        <f>AC25/10000</f>
        <v>14758</v>
      </c>
      <c r="Q25" s="275">
        <f t="shared" si="8"/>
        <v>0</v>
      </c>
      <c r="R25" s="243"/>
      <c r="S25" s="243"/>
      <c r="T25" s="243"/>
      <c r="U25" s="243"/>
      <c r="V25" s="276">
        <v>52824227</v>
      </c>
      <c r="W25" s="276">
        <v>0</v>
      </c>
      <c r="X25" s="276">
        <v>0</v>
      </c>
      <c r="Y25" s="276">
        <v>0</v>
      </c>
      <c r="Z25" s="243"/>
      <c r="AA25" s="279">
        <v>233964200</v>
      </c>
      <c r="AB25" s="279">
        <v>0</v>
      </c>
      <c r="AC25" s="279">
        <v>147580000</v>
      </c>
      <c r="AD25" s="279">
        <v>0</v>
      </c>
      <c r="AE25" s="243"/>
      <c r="AF25" s="243"/>
    </row>
    <row r="26" spans="1:32" ht="15" customHeight="1">
      <c r="A26" s="257" t="s">
        <v>87</v>
      </c>
      <c r="B26" s="258">
        <f t="shared" ref="B26:B32" si="9">C26+D26+E26</f>
        <v>2200</v>
      </c>
      <c r="C26" s="151">
        <v>2200</v>
      </c>
      <c r="D26" s="258"/>
      <c r="E26" s="258"/>
      <c r="F26" s="254" t="s">
        <v>88</v>
      </c>
      <c r="G26" s="255">
        <f t="shared" si="0"/>
        <v>2312.6287000000002</v>
      </c>
      <c r="H26" s="256">
        <f>V24/10000+955</f>
        <v>2312.6287000000002</v>
      </c>
      <c r="I26" s="256">
        <f t="shared" ref="I26:K28" si="10">W24/10000</f>
        <v>0</v>
      </c>
      <c r="J26" s="256">
        <f t="shared" si="10"/>
        <v>0</v>
      </c>
      <c r="K26" s="256">
        <f t="shared" si="10"/>
        <v>0</v>
      </c>
      <c r="L26" s="259" t="s">
        <v>89</v>
      </c>
      <c r="M26" s="255"/>
      <c r="N26" s="266"/>
      <c r="O26" s="266"/>
      <c r="P26" s="266"/>
      <c r="Q26" s="278"/>
      <c r="R26" s="243"/>
      <c r="S26" s="279">
        <v>8050000</v>
      </c>
      <c r="T26" s="243"/>
      <c r="U26" s="243"/>
      <c r="V26" s="276">
        <v>3515791</v>
      </c>
      <c r="W26" s="276">
        <v>0</v>
      </c>
      <c r="X26" s="276">
        <v>0</v>
      </c>
      <c r="Y26" s="276">
        <v>0</v>
      </c>
      <c r="Z26" s="243"/>
      <c r="AA26" s="279"/>
      <c r="AB26" s="243"/>
      <c r="AC26" s="243"/>
      <c r="AD26" s="243"/>
      <c r="AE26" s="243"/>
      <c r="AF26" s="243"/>
    </row>
    <row r="27" spans="1:32" ht="15" customHeight="1">
      <c r="A27" s="152" t="s">
        <v>90</v>
      </c>
      <c r="B27" s="258">
        <f t="shared" si="9"/>
        <v>1200</v>
      </c>
      <c r="C27" s="151">
        <v>1200</v>
      </c>
      <c r="D27" s="252"/>
      <c r="E27" s="252"/>
      <c r="F27" s="254" t="s">
        <v>91</v>
      </c>
      <c r="G27" s="255">
        <f t="shared" si="0"/>
        <v>7609.4227000000001</v>
      </c>
      <c r="H27" s="256">
        <f>V25/10000+2327</f>
        <v>7609.4227000000001</v>
      </c>
      <c r="I27" s="256">
        <f t="shared" si="10"/>
        <v>0</v>
      </c>
      <c r="J27" s="256">
        <f t="shared" si="10"/>
        <v>0</v>
      </c>
      <c r="K27" s="256">
        <f t="shared" si="10"/>
        <v>0</v>
      </c>
      <c r="L27" s="265"/>
      <c r="M27" s="266"/>
      <c r="N27" s="256"/>
      <c r="O27" s="256"/>
      <c r="P27" s="256"/>
      <c r="Q27" s="271"/>
      <c r="S27" s="279">
        <v>14595000</v>
      </c>
      <c r="T27" s="279">
        <v>16185920</v>
      </c>
      <c r="U27" s="243"/>
      <c r="V27" s="276">
        <v>0</v>
      </c>
      <c r="W27" s="276">
        <v>0</v>
      </c>
      <c r="X27" s="276">
        <v>0</v>
      </c>
      <c r="Y27" s="276">
        <v>0</v>
      </c>
      <c r="Z27" s="243"/>
      <c r="AA27" s="243"/>
      <c r="AB27" s="243"/>
      <c r="AD27" s="243"/>
      <c r="AE27" s="243"/>
    </row>
    <row r="28" spans="1:32" ht="15" customHeight="1">
      <c r="A28" s="152" t="s">
        <v>92</v>
      </c>
      <c r="B28" s="258">
        <f t="shared" si="9"/>
        <v>1200</v>
      </c>
      <c r="C28" s="151">
        <v>1200</v>
      </c>
      <c r="D28" s="258"/>
      <c r="E28" s="252"/>
      <c r="F28" s="254" t="s">
        <v>93</v>
      </c>
      <c r="G28" s="255">
        <f t="shared" si="0"/>
        <v>351.57909999999998</v>
      </c>
      <c r="H28" s="256">
        <f>V26/10000</f>
        <v>351.57909999999998</v>
      </c>
      <c r="I28" s="256">
        <f t="shared" si="10"/>
        <v>0</v>
      </c>
      <c r="J28" s="256">
        <f t="shared" si="10"/>
        <v>0</v>
      </c>
      <c r="K28" s="256">
        <f t="shared" si="10"/>
        <v>0</v>
      </c>
      <c r="L28" s="265"/>
      <c r="M28" s="266"/>
      <c r="N28" s="256"/>
      <c r="O28" s="256"/>
      <c r="P28" s="256"/>
      <c r="Q28" s="271"/>
      <c r="S28" s="279">
        <v>12080000</v>
      </c>
      <c r="T28" s="279"/>
      <c r="U28" s="243"/>
      <c r="V28" s="276">
        <v>23995000</v>
      </c>
      <c r="W28" s="276">
        <v>0</v>
      </c>
      <c r="X28" s="276">
        <v>0</v>
      </c>
      <c r="Y28" s="276">
        <v>0</v>
      </c>
      <c r="Z28" s="243"/>
      <c r="AA28" s="243"/>
      <c r="AB28" s="243"/>
      <c r="AD28" s="243"/>
      <c r="AE28" s="243"/>
    </row>
    <row r="29" spans="1:32" ht="15" customHeight="1">
      <c r="A29" s="152" t="s">
        <v>94</v>
      </c>
      <c r="B29" s="258">
        <f t="shared" si="9"/>
        <v>0</v>
      </c>
      <c r="C29" s="151"/>
      <c r="D29" s="252"/>
      <c r="E29" s="252"/>
      <c r="F29" s="254" t="s">
        <v>95</v>
      </c>
      <c r="G29" s="255">
        <f t="shared" si="0"/>
        <v>0</v>
      </c>
      <c r="H29" s="256">
        <f t="shared" ref="H29:K30" si="11">V30/10000</f>
        <v>0</v>
      </c>
      <c r="I29" s="256">
        <f t="shared" si="11"/>
        <v>0</v>
      </c>
      <c r="J29" s="256">
        <f t="shared" si="11"/>
        <v>0</v>
      </c>
      <c r="K29" s="256">
        <f t="shared" si="11"/>
        <v>0</v>
      </c>
      <c r="L29" s="265"/>
      <c r="M29" s="266"/>
      <c r="N29" s="256"/>
      <c r="O29" s="266"/>
      <c r="P29" s="256"/>
      <c r="Q29" s="271"/>
      <c r="S29" s="279">
        <v>0</v>
      </c>
      <c r="T29" s="279">
        <v>0</v>
      </c>
      <c r="U29" s="243"/>
      <c r="V29" s="276">
        <v>30000000</v>
      </c>
      <c r="W29" s="276">
        <v>0</v>
      </c>
      <c r="X29" s="276">
        <v>0</v>
      </c>
      <c r="Y29" s="276">
        <v>0</v>
      </c>
      <c r="Z29" s="243"/>
      <c r="AA29" s="243"/>
      <c r="AB29" s="243"/>
      <c r="AC29" s="243"/>
      <c r="AD29" s="243"/>
      <c r="AE29" s="243"/>
    </row>
    <row r="30" spans="1:32" ht="15" customHeight="1">
      <c r="A30" s="152" t="s">
        <v>96</v>
      </c>
      <c r="B30" s="258">
        <f t="shared" si="9"/>
        <v>25000</v>
      </c>
      <c r="C30" s="151">
        <v>25000</v>
      </c>
      <c r="D30" s="252"/>
      <c r="E30" s="252"/>
      <c r="F30" s="254" t="s">
        <v>97</v>
      </c>
      <c r="G30" s="255">
        <f t="shared" si="0"/>
        <v>1686.4982</v>
      </c>
      <c r="H30" s="256">
        <f t="shared" si="11"/>
        <v>1686.4982</v>
      </c>
      <c r="I30" s="256">
        <f t="shared" si="11"/>
        <v>0</v>
      </c>
      <c r="J30" s="256">
        <f t="shared" si="11"/>
        <v>0</v>
      </c>
      <c r="K30" s="256">
        <f t="shared" si="11"/>
        <v>0</v>
      </c>
      <c r="L30" s="265"/>
      <c r="M30" s="266"/>
      <c r="N30" s="256"/>
      <c r="O30" s="256"/>
      <c r="P30" s="256"/>
      <c r="Q30" s="271"/>
      <c r="R30" s="280"/>
      <c r="S30" s="279">
        <v>35245471</v>
      </c>
      <c r="T30" s="279">
        <v>0</v>
      </c>
      <c r="U30" s="243"/>
      <c r="V30" s="276">
        <v>0</v>
      </c>
      <c r="W30" s="276">
        <v>0</v>
      </c>
      <c r="X30" s="276">
        <v>0</v>
      </c>
      <c r="Y30" s="276">
        <v>0</v>
      </c>
      <c r="AB30" s="243"/>
      <c r="AD30" s="243"/>
      <c r="AE30" s="243"/>
    </row>
    <row r="31" spans="1:32" ht="18" customHeight="1">
      <c r="A31" s="152" t="s">
        <v>98</v>
      </c>
      <c r="B31" s="258">
        <f t="shared" si="9"/>
        <v>500</v>
      </c>
      <c r="C31" s="151">
        <v>500</v>
      </c>
      <c r="D31" s="252"/>
      <c r="E31" s="252"/>
      <c r="F31" s="254" t="s">
        <v>99</v>
      </c>
      <c r="G31" s="255">
        <f t="shared" si="0"/>
        <v>3000</v>
      </c>
      <c r="H31" s="256">
        <f>V29/10000</f>
        <v>3000</v>
      </c>
      <c r="I31" s="256">
        <f>W29/10000</f>
        <v>0</v>
      </c>
      <c r="J31" s="256">
        <f>X29/10000</f>
        <v>0</v>
      </c>
      <c r="K31" s="256">
        <f>Y29/10000</f>
        <v>0</v>
      </c>
      <c r="L31" s="265"/>
      <c r="M31" s="266"/>
      <c r="N31" s="256"/>
      <c r="O31" s="256"/>
      <c r="P31" s="256"/>
      <c r="Q31" s="278"/>
      <c r="S31" s="281"/>
      <c r="T31" s="281"/>
      <c r="U31" s="243"/>
      <c r="V31" s="276">
        <v>16864982</v>
      </c>
      <c r="W31" s="276">
        <v>0</v>
      </c>
      <c r="X31" s="276">
        <v>0</v>
      </c>
      <c r="Y31" s="276">
        <v>0</v>
      </c>
      <c r="AB31" s="243"/>
      <c r="AD31" s="243"/>
      <c r="AE31" s="243"/>
    </row>
    <row r="32" spans="1:32" ht="12.75" customHeight="1">
      <c r="A32" s="152" t="s">
        <v>100</v>
      </c>
      <c r="B32" s="258">
        <f t="shared" si="9"/>
        <v>100</v>
      </c>
      <c r="C32" s="151">
        <v>100</v>
      </c>
      <c r="D32" s="252"/>
      <c r="E32" s="252"/>
      <c r="F32" s="254" t="s">
        <v>101</v>
      </c>
      <c r="G32" s="255">
        <f t="shared" si="0"/>
        <v>6377.5</v>
      </c>
      <c r="H32" s="256">
        <f>V28/10000+1236</f>
        <v>3635.5</v>
      </c>
      <c r="I32" s="256">
        <f>W28/10000-W28/10000</f>
        <v>0</v>
      </c>
      <c r="J32" s="256">
        <f>X28/10000+2742</f>
        <v>2742</v>
      </c>
      <c r="K32" s="256">
        <f>Y28/10000</f>
        <v>0</v>
      </c>
      <c r="L32" s="265"/>
      <c r="M32" s="266"/>
      <c r="N32" s="256"/>
      <c r="O32" s="256"/>
      <c r="P32" s="256"/>
      <c r="Q32" s="271"/>
      <c r="S32" s="281"/>
      <c r="T32" s="281"/>
      <c r="U32" s="243"/>
      <c r="V32" s="276">
        <v>0</v>
      </c>
      <c r="W32" s="276">
        <v>0</v>
      </c>
      <c r="X32" s="276">
        <v>0</v>
      </c>
      <c r="Y32" s="276">
        <v>0</v>
      </c>
      <c r="AB32" s="243"/>
      <c r="AD32" s="243"/>
      <c r="AE32" s="243"/>
    </row>
    <row r="33" spans="1:31" ht="12.75" customHeight="1">
      <c r="A33" s="152"/>
      <c r="B33" s="258"/>
      <c r="C33" s="151"/>
      <c r="D33" s="252"/>
      <c r="E33" s="252"/>
      <c r="F33" s="254" t="s">
        <v>102</v>
      </c>
      <c r="G33" s="255">
        <f t="shared" si="0"/>
        <v>0</v>
      </c>
      <c r="H33" s="256">
        <f t="shared" ref="H33:K34" si="12">V32/10000</f>
        <v>0</v>
      </c>
      <c r="I33" s="256">
        <f t="shared" si="12"/>
        <v>0</v>
      </c>
      <c r="J33" s="256">
        <f t="shared" si="12"/>
        <v>0</v>
      </c>
      <c r="K33" s="256">
        <f t="shared" si="12"/>
        <v>0</v>
      </c>
      <c r="L33" s="265"/>
      <c r="M33" s="266"/>
      <c r="N33" s="256"/>
      <c r="O33" s="256"/>
      <c r="P33" s="256"/>
      <c r="Q33" s="271"/>
      <c r="S33" s="281"/>
      <c r="T33" s="281"/>
      <c r="U33" s="243"/>
      <c r="V33" s="276">
        <v>0</v>
      </c>
      <c r="W33" s="276">
        <v>0</v>
      </c>
      <c r="X33" s="276">
        <v>0</v>
      </c>
      <c r="Y33" s="276">
        <v>0</v>
      </c>
      <c r="AB33" s="243"/>
      <c r="AD33" s="243"/>
      <c r="AE33" s="243"/>
    </row>
    <row r="34" spans="1:31" ht="15" customHeight="1">
      <c r="A34" s="152" t="s">
        <v>103</v>
      </c>
      <c r="B34" s="258">
        <f>C34+D34+E34</f>
        <v>788</v>
      </c>
      <c r="C34" s="151">
        <v>788</v>
      </c>
      <c r="D34" s="252">
        <f>T34/10000-T34/10000</f>
        <v>0</v>
      </c>
      <c r="E34" s="252"/>
      <c r="F34" s="254" t="s">
        <v>104</v>
      </c>
      <c r="G34" s="255">
        <f t="shared" si="0"/>
        <v>0</v>
      </c>
      <c r="H34" s="256">
        <f t="shared" si="12"/>
        <v>0</v>
      </c>
      <c r="I34" s="256">
        <f t="shared" si="12"/>
        <v>0</v>
      </c>
      <c r="J34" s="256">
        <f t="shared" si="12"/>
        <v>0</v>
      </c>
      <c r="K34" s="256">
        <f t="shared" si="12"/>
        <v>0</v>
      </c>
      <c r="L34" s="265"/>
      <c r="M34" s="266"/>
      <c r="N34" s="256"/>
      <c r="O34" s="256"/>
      <c r="P34" s="256"/>
      <c r="Q34" s="278"/>
      <c r="S34" s="243"/>
      <c r="T34" s="279">
        <v>209620294</v>
      </c>
      <c r="U34" s="279"/>
      <c r="V34" s="276">
        <v>0</v>
      </c>
      <c r="W34" s="276">
        <v>0</v>
      </c>
      <c r="X34" s="276">
        <v>0</v>
      </c>
      <c r="Y34" s="276">
        <v>0</v>
      </c>
      <c r="Z34" s="243"/>
      <c r="AB34" s="243"/>
      <c r="AD34" s="243"/>
      <c r="AE34" s="243"/>
    </row>
    <row r="35" spans="1:31" ht="15" customHeight="1">
      <c r="A35" s="152" t="s">
        <v>105</v>
      </c>
      <c r="B35" s="258">
        <f>C35+D35+E35</f>
        <v>88500</v>
      </c>
      <c r="C35" s="252"/>
      <c r="D35" s="252"/>
      <c r="E35" s="151">
        <v>88500</v>
      </c>
      <c r="F35" s="254" t="s">
        <v>106</v>
      </c>
      <c r="G35" s="255">
        <f t="shared" si="0"/>
        <v>6400</v>
      </c>
      <c r="H35" s="256">
        <f t="shared" ref="H35:K36" si="13">V35/10000</f>
        <v>6400</v>
      </c>
      <c r="I35" s="256">
        <f t="shared" si="13"/>
        <v>0</v>
      </c>
      <c r="J35" s="256">
        <f t="shared" si="13"/>
        <v>0</v>
      </c>
      <c r="K35" s="256">
        <f t="shared" si="13"/>
        <v>0</v>
      </c>
      <c r="L35" s="265"/>
      <c r="M35" s="266"/>
      <c r="N35" s="256"/>
      <c r="O35" s="256"/>
      <c r="P35" s="256"/>
      <c r="Q35" s="271"/>
      <c r="U35" s="279">
        <v>400000000</v>
      </c>
      <c r="V35" s="276">
        <v>64000000</v>
      </c>
      <c r="W35" s="276">
        <v>0</v>
      </c>
      <c r="X35" s="276">
        <v>0</v>
      </c>
      <c r="Y35" s="276">
        <v>0</v>
      </c>
      <c r="Z35" s="243"/>
      <c r="AB35" s="243"/>
      <c r="AD35" s="243"/>
      <c r="AE35" s="243"/>
    </row>
    <row r="36" spans="1:31" ht="15" customHeight="1">
      <c r="A36" s="259"/>
      <c r="B36" s="260"/>
      <c r="C36" s="252"/>
      <c r="D36" s="260"/>
      <c r="E36" s="260"/>
      <c r="F36" s="254" t="s">
        <v>107</v>
      </c>
      <c r="G36" s="255">
        <f t="shared" si="0"/>
        <v>0</v>
      </c>
      <c r="H36" s="256">
        <f t="shared" si="13"/>
        <v>0</v>
      </c>
      <c r="I36" s="256">
        <f t="shared" si="13"/>
        <v>0</v>
      </c>
      <c r="J36" s="256">
        <f t="shared" si="13"/>
        <v>0</v>
      </c>
      <c r="K36" s="256">
        <f t="shared" si="13"/>
        <v>0</v>
      </c>
      <c r="L36" s="259"/>
      <c r="M36" s="255"/>
      <c r="N36" s="255"/>
      <c r="O36" s="255"/>
      <c r="P36" s="255"/>
      <c r="Q36" s="271"/>
      <c r="V36" s="276">
        <v>0</v>
      </c>
      <c r="W36" s="276">
        <v>0</v>
      </c>
      <c r="X36" s="276">
        <v>0</v>
      </c>
      <c r="Y36" s="276">
        <v>0</v>
      </c>
      <c r="AA36" s="243"/>
      <c r="AB36" s="243"/>
      <c r="AD36" s="243"/>
      <c r="AE36" s="243"/>
    </row>
    <row r="37" spans="1:31" ht="15" customHeight="1">
      <c r="A37" s="261" t="s">
        <v>108</v>
      </c>
      <c r="B37" s="262">
        <f>B8+B25</f>
        <v>142221</v>
      </c>
      <c r="C37" s="262">
        <f>C8+C25</f>
        <v>53721</v>
      </c>
      <c r="D37" s="262"/>
      <c r="E37" s="262">
        <f>E8+E25</f>
        <v>88500</v>
      </c>
      <c r="F37" s="263" t="s">
        <v>109</v>
      </c>
      <c r="G37" s="264">
        <f>SUM(G8:G36)</f>
        <v>413002.46399999998</v>
      </c>
      <c r="H37" s="264">
        <f>SUM(H8:H36)</f>
        <v>371742.46399999998</v>
      </c>
      <c r="I37" s="264">
        <f>SUM(I8:I36)</f>
        <v>0</v>
      </c>
      <c r="J37" s="264">
        <f>SUM(J8:J36)</f>
        <v>41260</v>
      </c>
      <c r="K37" s="264">
        <f>SUM(K8:K36)</f>
        <v>0</v>
      </c>
      <c r="L37" s="263" t="s">
        <v>109</v>
      </c>
      <c r="M37" s="264">
        <f>M8+M13</f>
        <v>413002.46399999998</v>
      </c>
      <c r="N37" s="264">
        <f>N8+N13</f>
        <v>371742.46399999998</v>
      </c>
      <c r="O37" s="264">
        <f>O8+O13</f>
        <v>0</v>
      </c>
      <c r="P37" s="264">
        <f>P8+P13</f>
        <v>41260</v>
      </c>
      <c r="Q37" s="264">
        <f>Q8+Q13</f>
        <v>0</v>
      </c>
      <c r="T37" s="280"/>
      <c r="V37" s="274"/>
      <c r="W37" s="274"/>
      <c r="X37" s="274"/>
      <c r="Y37" s="274"/>
      <c r="AA37" s="243"/>
      <c r="AB37" s="243"/>
      <c r="AD37" s="243"/>
    </row>
    <row r="38" spans="1:31" ht="15" customHeight="1">
      <c r="A38" s="152"/>
      <c r="B38" s="252"/>
      <c r="C38" s="252"/>
      <c r="D38" s="252"/>
      <c r="E38" s="252"/>
      <c r="F38" s="260" t="s">
        <v>110</v>
      </c>
      <c r="G38" s="255">
        <f>H38+I38+J38+K38</f>
        <v>3429</v>
      </c>
      <c r="H38" s="256">
        <f>C82</f>
        <v>3296</v>
      </c>
      <c r="I38" s="256"/>
      <c r="J38" s="256">
        <f>E82</f>
        <v>133</v>
      </c>
      <c r="K38" s="271"/>
      <c r="L38" s="265" t="s">
        <v>111</v>
      </c>
      <c r="M38" s="255">
        <f t="shared" ref="M38:M43" si="14">N38+O38+P38+Q38</f>
        <v>3429</v>
      </c>
      <c r="N38" s="255">
        <f>H38</f>
        <v>3296</v>
      </c>
      <c r="O38" s="255"/>
      <c r="P38" s="255">
        <f>J38</f>
        <v>133</v>
      </c>
      <c r="Q38" s="275"/>
      <c r="V38" s="274"/>
      <c r="W38" s="274"/>
      <c r="X38" s="274"/>
      <c r="AA38" s="279">
        <v>0</v>
      </c>
      <c r="AB38" s="279">
        <v>0</v>
      </c>
      <c r="AC38" s="279">
        <v>0</v>
      </c>
      <c r="AD38" s="279">
        <v>0</v>
      </c>
    </row>
    <row r="39" spans="1:31" ht="15" customHeight="1">
      <c r="A39" s="150" t="s">
        <v>112</v>
      </c>
      <c r="B39" s="151">
        <f t="shared" ref="B39:B84" si="15">C39+D39+E39</f>
        <v>271814</v>
      </c>
      <c r="C39" s="151">
        <f>SUM(C40,C73,C74,C75)</f>
        <v>266137</v>
      </c>
      <c r="D39" s="151">
        <f>SUM(D40,D73,D74,D75)</f>
        <v>0</v>
      </c>
      <c r="E39" s="151">
        <f>SUM(E40,E73,E74,E75)</f>
        <v>5677</v>
      </c>
      <c r="F39" s="260" t="s">
        <v>113</v>
      </c>
      <c r="G39" s="255">
        <f>H39+I39+J39+K39</f>
        <v>0</v>
      </c>
      <c r="H39" s="256"/>
      <c r="I39" s="256"/>
      <c r="J39" s="256"/>
      <c r="K39" s="271"/>
      <c r="L39" s="259" t="s">
        <v>114</v>
      </c>
      <c r="M39" s="255">
        <f t="shared" si="14"/>
        <v>0</v>
      </c>
      <c r="N39" s="256"/>
      <c r="O39" s="256"/>
      <c r="P39" s="256"/>
      <c r="Q39" s="271"/>
      <c r="X39" s="274"/>
      <c r="Y39" s="274"/>
    </row>
    <row r="40" spans="1:31" ht="15" customHeight="1">
      <c r="A40" s="150" t="s">
        <v>115</v>
      </c>
      <c r="B40" s="151">
        <f t="shared" si="15"/>
        <v>271814</v>
      </c>
      <c r="C40" s="151">
        <f>SUM(C41,C46,C72)</f>
        <v>266137</v>
      </c>
      <c r="D40" s="151">
        <f>SUM(D41,D46,D72)</f>
        <v>0</v>
      </c>
      <c r="E40" s="151">
        <f>SUM(E41,E46,E72)</f>
        <v>5677</v>
      </c>
      <c r="F40" s="260"/>
      <c r="G40" s="255">
        <f>H40+I40+J40+K40</f>
        <v>0</v>
      </c>
      <c r="H40" s="256"/>
      <c r="I40" s="256"/>
      <c r="J40" s="256"/>
      <c r="K40" s="271"/>
      <c r="L40" s="265" t="s">
        <v>116</v>
      </c>
      <c r="M40" s="255">
        <f t="shared" si="14"/>
        <v>0</v>
      </c>
      <c r="N40" s="256"/>
      <c r="O40" s="256"/>
      <c r="P40" s="256"/>
      <c r="Q40" s="271"/>
      <c r="X40" s="274"/>
    </row>
    <row r="41" spans="1:31" ht="12.75" customHeight="1">
      <c r="A41" s="150" t="s">
        <v>117</v>
      </c>
      <c r="B41" s="151">
        <f t="shared" si="15"/>
        <v>5513</v>
      </c>
      <c r="C41" s="151">
        <f>SUM(C42:C45)</f>
        <v>5513</v>
      </c>
      <c r="D41" s="151">
        <f>SUM(D42:D45)</f>
        <v>0</v>
      </c>
      <c r="E41" s="151">
        <f>SUM(E42:E45)</f>
        <v>0</v>
      </c>
      <c r="F41" s="265" t="s">
        <v>118</v>
      </c>
      <c r="G41" s="255">
        <f>H41+I41+J41+K41</f>
        <v>1030</v>
      </c>
      <c r="H41" s="256">
        <v>1030</v>
      </c>
      <c r="I41" s="256"/>
      <c r="J41" s="256"/>
      <c r="K41" s="271"/>
      <c r="L41" s="265" t="s">
        <v>119</v>
      </c>
      <c r="M41" s="255">
        <f t="shared" si="14"/>
        <v>1030</v>
      </c>
      <c r="N41" s="256">
        <v>1030</v>
      </c>
      <c r="O41" s="256"/>
      <c r="P41" s="256"/>
      <c r="Q41" s="271"/>
    </row>
    <row r="42" spans="1:31" ht="14.25" customHeight="1">
      <c r="A42" s="150" t="s">
        <v>120</v>
      </c>
      <c r="B42" s="151">
        <f t="shared" si="15"/>
        <v>3605</v>
      </c>
      <c r="C42" s="151">
        <f>887+2718</f>
        <v>3605</v>
      </c>
      <c r="D42" s="151"/>
      <c r="E42" s="151"/>
      <c r="G42" s="266"/>
      <c r="H42" s="256"/>
      <c r="I42" s="256"/>
      <c r="J42" s="256"/>
      <c r="K42" s="271"/>
      <c r="L42" s="272"/>
      <c r="M42" s="255">
        <f t="shared" si="14"/>
        <v>0</v>
      </c>
      <c r="N42" s="256"/>
      <c r="O42" s="256"/>
      <c r="P42" s="256"/>
      <c r="Q42" s="271"/>
    </row>
    <row r="43" spans="1:31" ht="18" customHeight="1">
      <c r="A43" s="150" t="s">
        <v>121</v>
      </c>
      <c r="B43" s="151">
        <f t="shared" si="15"/>
        <v>433</v>
      </c>
      <c r="C43" s="151">
        <v>433</v>
      </c>
      <c r="D43" s="151"/>
      <c r="E43" s="151"/>
      <c r="F43" s="265" t="s">
        <v>122</v>
      </c>
      <c r="G43" s="255">
        <f>H43+I43+J43+K43</f>
        <v>52917</v>
      </c>
      <c r="H43" s="256"/>
      <c r="I43" s="256"/>
      <c r="J43" s="256">
        <v>52917</v>
      </c>
      <c r="K43" s="271"/>
      <c r="L43" s="273" t="s">
        <v>123</v>
      </c>
      <c r="M43" s="255">
        <f t="shared" si="14"/>
        <v>52917</v>
      </c>
      <c r="N43" s="256"/>
      <c r="O43" s="256"/>
      <c r="P43" s="256">
        <v>52917</v>
      </c>
      <c r="Q43" s="271"/>
    </row>
    <row r="44" spans="1:31" ht="12.75" customHeight="1">
      <c r="A44" s="150" t="s">
        <v>124</v>
      </c>
      <c r="B44" s="151">
        <f t="shared" si="15"/>
        <v>285</v>
      </c>
      <c r="C44" s="151">
        <v>285</v>
      </c>
      <c r="D44" s="151"/>
      <c r="E44" s="151"/>
      <c r="F44" s="265"/>
      <c r="G44" s="266"/>
      <c r="H44" s="256"/>
      <c r="I44" s="256"/>
      <c r="J44" s="256"/>
      <c r="K44" s="271"/>
      <c r="L44" s="265"/>
      <c r="M44" s="266"/>
      <c r="N44" s="256"/>
      <c r="O44" s="256"/>
      <c r="P44" s="256"/>
      <c r="Q44" s="271"/>
    </row>
    <row r="45" spans="1:31" ht="15" customHeight="1">
      <c r="A45" s="150" t="s">
        <v>125</v>
      </c>
      <c r="B45" s="151">
        <f t="shared" si="15"/>
        <v>1190</v>
      </c>
      <c r="C45" s="151">
        <v>1190</v>
      </c>
      <c r="D45" s="151"/>
      <c r="E45" s="151"/>
      <c r="F45" s="265"/>
      <c r="G45" s="266"/>
      <c r="H45" s="256"/>
      <c r="I45" s="256"/>
      <c r="J45" s="256"/>
      <c r="K45" s="271"/>
      <c r="L45" s="265"/>
      <c r="M45" s="266"/>
      <c r="N45" s="256"/>
      <c r="O45" s="256"/>
      <c r="P45" s="256"/>
      <c r="Q45" s="271"/>
    </row>
    <row r="46" spans="1:31" ht="12.75" customHeight="1">
      <c r="A46" s="150" t="s">
        <v>126</v>
      </c>
      <c r="B46" s="151">
        <f t="shared" si="15"/>
        <v>226514</v>
      </c>
      <c r="C46" s="151">
        <f>SUM(C47:C71)</f>
        <v>226514</v>
      </c>
      <c r="D46" s="151">
        <f>SUM(D47:D71)</f>
        <v>0</v>
      </c>
      <c r="E46" s="151">
        <f>SUM(E47:E71)</f>
        <v>0</v>
      </c>
      <c r="F46" s="265"/>
      <c r="G46" s="266"/>
      <c r="H46" s="256"/>
      <c r="I46" s="256"/>
      <c r="J46" s="256"/>
      <c r="K46" s="271"/>
      <c r="L46" s="265"/>
      <c r="M46" s="266"/>
      <c r="N46" s="256"/>
      <c r="O46" s="256"/>
      <c r="P46" s="256"/>
      <c r="Q46" s="271"/>
    </row>
    <row r="47" spans="1:31" ht="15" customHeight="1">
      <c r="A47" s="150" t="s">
        <v>127</v>
      </c>
      <c r="B47" s="151">
        <f t="shared" si="15"/>
        <v>1786</v>
      </c>
      <c r="C47" s="151">
        <v>1786</v>
      </c>
      <c r="D47" s="151"/>
      <c r="E47" s="151"/>
      <c r="F47" s="265"/>
      <c r="G47" s="266"/>
      <c r="H47" s="256"/>
      <c r="I47" s="256"/>
      <c r="J47" s="256"/>
      <c r="K47" s="271"/>
      <c r="L47" s="265"/>
      <c r="M47" s="266"/>
      <c r="N47" s="256"/>
      <c r="O47" s="256"/>
      <c r="P47" s="256"/>
      <c r="Q47" s="271"/>
    </row>
    <row r="48" spans="1:31" ht="15" customHeight="1">
      <c r="A48" s="152" t="s">
        <v>128</v>
      </c>
      <c r="B48" s="151">
        <f t="shared" si="15"/>
        <v>57046</v>
      </c>
      <c r="C48" s="151">
        <v>57046</v>
      </c>
      <c r="D48" s="151"/>
      <c r="E48" s="151"/>
      <c r="F48" s="265"/>
      <c r="G48" s="266"/>
      <c r="H48" s="256"/>
      <c r="I48" s="256"/>
      <c r="J48" s="256"/>
      <c r="K48" s="271"/>
      <c r="L48" s="265"/>
      <c r="M48" s="266"/>
      <c r="N48" s="256"/>
      <c r="O48" s="256"/>
      <c r="P48" s="256"/>
      <c r="Q48" s="271"/>
    </row>
    <row r="49" spans="1:17" ht="15" customHeight="1">
      <c r="A49" s="152" t="s">
        <v>129</v>
      </c>
      <c r="B49" s="151">
        <f t="shared" si="15"/>
        <v>10435</v>
      </c>
      <c r="C49" s="151">
        <v>10435</v>
      </c>
      <c r="D49" s="151"/>
      <c r="E49" s="151"/>
      <c r="F49" s="265"/>
      <c r="G49" s="266"/>
      <c r="H49" s="256"/>
      <c r="I49" s="256"/>
      <c r="J49" s="256"/>
      <c r="K49" s="271"/>
      <c r="L49" s="265"/>
      <c r="M49" s="266"/>
      <c r="N49" s="256"/>
      <c r="O49" s="256"/>
      <c r="P49" s="256"/>
      <c r="Q49" s="271"/>
    </row>
    <row r="50" spans="1:17" ht="15" customHeight="1">
      <c r="A50" s="152" t="s">
        <v>130</v>
      </c>
      <c r="B50" s="151">
        <f t="shared" si="15"/>
        <v>113</v>
      </c>
      <c r="C50" s="151">
        <v>113</v>
      </c>
      <c r="D50" s="151"/>
      <c r="E50" s="151"/>
      <c r="F50" s="265"/>
      <c r="G50" s="266"/>
      <c r="H50" s="256"/>
      <c r="I50" s="256"/>
      <c r="J50" s="256"/>
      <c r="K50" s="271"/>
      <c r="L50" s="265"/>
      <c r="M50" s="266"/>
      <c r="N50" s="256"/>
      <c r="O50" s="256"/>
      <c r="P50" s="256"/>
      <c r="Q50" s="271"/>
    </row>
    <row r="51" spans="1:17" ht="15" customHeight="1">
      <c r="A51" s="152" t="s">
        <v>131</v>
      </c>
      <c r="B51" s="151">
        <f t="shared" si="15"/>
        <v>11393</v>
      </c>
      <c r="C51" s="151">
        <v>11393</v>
      </c>
      <c r="D51" s="151"/>
      <c r="E51" s="151"/>
      <c r="F51" s="265"/>
      <c r="G51" s="266"/>
      <c r="H51" s="256"/>
      <c r="I51" s="256"/>
      <c r="J51" s="256"/>
      <c r="K51" s="271"/>
      <c r="L51" s="265"/>
      <c r="M51" s="266"/>
      <c r="N51" s="256"/>
      <c r="O51" s="256"/>
      <c r="P51" s="256"/>
      <c r="Q51" s="271"/>
    </row>
    <row r="52" spans="1:17" ht="15" customHeight="1">
      <c r="A52" s="152" t="s">
        <v>132</v>
      </c>
      <c r="B52" s="151">
        <f t="shared" si="15"/>
        <v>737</v>
      </c>
      <c r="C52" s="151">
        <v>737</v>
      </c>
      <c r="D52" s="151"/>
      <c r="E52" s="151"/>
      <c r="F52" s="265"/>
      <c r="G52" s="266"/>
      <c r="H52" s="256"/>
      <c r="I52" s="256"/>
      <c r="J52" s="256"/>
      <c r="K52" s="271"/>
      <c r="L52" s="265"/>
      <c r="M52" s="266"/>
      <c r="N52" s="256"/>
      <c r="O52" s="256"/>
      <c r="P52" s="256"/>
      <c r="Q52" s="271"/>
    </row>
    <row r="53" spans="1:17" ht="15" customHeight="1">
      <c r="A53" s="152" t="s">
        <v>133</v>
      </c>
      <c r="B53" s="151">
        <f t="shared" si="15"/>
        <v>628</v>
      </c>
      <c r="C53" s="151">
        <v>628</v>
      </c>
      <c r="D53" s="151"/>
      <c r="E53" s="151"/>
      <c r="F53" s="265"/>
      <c r="G53" s="266"/>
      <c r="H53" s="256"/>
      <c r="I53" s="256"/>
      <c r="J53" s="256"/>
      <c r="K53" s="271"/>
      <c r="L53" s="265"/>
      <c r="M53" s="266"/>
      <c r="N53" s="256"/>
      <c r="O53" s="256"/>
      <c r="P53" s="256"/>
      <c r="Q53" s="271"/>
    </row>
    <row r="54" spans="1:17" ht="12.75" customHeight="1">
      <c r="A54" s="152" t="s">
        <v>134</v>
      </c>
      <c r="B54" s="151">
        <f t="shared" si="15"/>
        <v>0</v>
      </c>
      <c r="C54" s="151"/>
      <c r="D54" s="151"/>
      <c r="E54" s="151"/>
      <c r="F54" s="265"/>
      <c r="G54" s="266"/>
      <c r="H54" s="256"/>
      <c r="I54" s="256"/>
      <c r="J54" s="256"/>
      <c r="K54" s="271"/>
      <c r="L54" s="265"/>
      <c r="M54" s="266"/>
      <c r="N54" s="256"/>
      <c r="O54" s="256"/>
      <c r="P54" s="256"/>
      <c r="Q54" s="271"/>
    </row>
    <row r="55" spans="1:17" ht="12.75" customHeight="1">
      <c r="A55" s="152" t="s">
        <v>135</v>
      </c>
      <c r="B55" s="151">
        <f t="shared" si="15"/>
        <v>0</v>
      </c>
      <c r="C55" s="151"/>
      <c r="D55" s="151"/>
      <c r="E55" s="151"/>
      <c r="F55" s="265"/>
      <c r="G55" s="266"/>
      <c r="H55" s="256"/>
      <c r="I55" s="256"/>
      <c r="J55" s="256"/>
      <c r="K55" s="271"/>
      <c r="L55" s="265"/>
      <c r="M55" s="266"/>
      <c r="N55" s="256"/>
      <c r="O55" s="256"/>
      <c r="P55" s="256"/>
      <c r="Q55" s="271"/>
    </row>
    <row r="56" spans="1:17" ht="12.75" customHeight="1">
      <c r="A56" s="152" t="s">
        <v>136</v>
      </c>
      <c r="B56" s="151">
        <f t="shared" si="15"/>
        <v>0</v>
      </c>
      <c r="C56" s="151"/>
      <c r="D56" s="151"/>
      <c r="E56" s="151"/>
      <c r="F56" s="265"/>
      <c r="G56" s="266"/>
      <c r="H56" s="256"/>
      <c r="I56" s="256"/>
      <c r="J56" s="256"/>
      <c r="K56" s="271"/>
      <c r="L56" s="265"/>
      <c r="M56" s="266"/>
      <c r="N56" s="256"/>
      <c r="O56" s="256"/>
      <c r="P56" s="256"/>
      <c r="Q56" s="271"/>
    </row>
    <row r="57" spans="1:17" ht="12.75" customHeight="1">
      <c r="A57" s="152" t="s">
        <v>137</v>
      </c>
      <c r="B57" s="151">
        <f t="shared" si="15"/>
        <v>13751</v>
      </c>
      <c r="C57" s="151">
        <v>13751</v>
      </c>
      <c r="D57" s="151"/>
      <c r="E57" s="151"/>
      <c r="F57" s="265"/>
      <c r="G57" s="266"/>
      <c r="H57" s="256"/>
      <c r="I57" s="256"/>
      <c r="J57" s="256"/>
      <c r="K57" s="271"/>
      <c r="L57" s="265"/>
      <c r="M57" s="266"/>
      <c r="N57" s="256"/>
      <c r="O57" s="256"/>
      <c r="P57" s="256"/>
      <c r="Q57" s="271"/>
    </row>
    <row r="58" spans="1:17" ht="12.75" customHeight="1">
      <c r="A58" s="152" t="s">
        <v>138</v>
      </c>
      <c r="B58" s="151">
        <f t="shared" si="15"/>
        <v>0</v>
      </c>
      <c r="C58" s="151"/>
      <c r="D58" s="151"/>
      <c r="E58" s="151"/>
      <c r="F58" s="265"/>
      <c r="G58" s="266"/>
      <c r="H58" s="256"/>
      <c r="I58" s="256"/>
      <c r="J58" s="256"/>
      <c r="K58" s="271"/>
      <c r="L58" s="265"/>
      <c r="M58" s="266"/>
      <c r="N58" s="256"/>
      <c r="O58" s="256"/>
      <c r="P58" s="256"/>
      <c r="Q58" s="271"/>
    </row>
    <row r="59" spans="1:17" ht="12.75" customHeight="1">
      <c r="A59" s="152" t="s">
        <v>139</v>
      </c>
      <c r="B59" s="151">
        <f t="shared" si="15"/>
        <v>0</v>
      </c>
      <c r="C59" s="151"/>
      <c r="D59" s="151"/>
      <c r="E59" s="151"/>
      <c r="F59" s="265"/>
      <c r="G59" s="266"/>
      <c r="H59" s="256"/>
      <c r="I59" s="256"/>
      <c r="J59" s="256"/>
      <c r="K59" s="271"/>
      <c r="L59" s="265"/>
      <c r="M59" s="266"/>
      <c r="N59" s="256"/>
      <c r="O59" s="256"/>
      <c r="P59" s="256"/>
      <c r="Q59" s="271"/>
    </row>
    <row r="60" spans="1:17" ht="12.75" customHeight="1">
      <c r="A60" s="152" t="s">
        <v>140</v>
      </c>
      <c r="B60" s="151">
        <f t="shared" si="15"/>
        <v>8733</v>
      </c>
      <c r="C60" s="151">
        <v>8733</v>
      </c>
      <c r="D60" s="151"/>
      <c r="E60" s="151"/>
      <c r="F60" s="265"/>
      <c r="G60" s="266"/>
      <c r="H60" s="256"/>
      <c r="I60" s="256"/>
      <c r="J60" s="256"/>
      <c r="K60" s="271"/>
      <c r="L60" s="265"/>
      <c r="M60" s="266"/>
      <c r="N60" s="256"/>
      <c r="O60" s="256"/>
      <c r="P60" s="256"/>
      <c r="Q60" s="271"/>
    </row>
    <row r="61" spans="1:17" ht="12.75" customHeight="1">
      <c r="A61" s="152" t="s">
        <v>141</v>
      </c>
      <c r="B61" s="151">
        <f t="shared" si="15"/>
        <v>0</v>
      </c>
      <c r="C61" s="151"/>
      <c r="D61" s="151"/>
      <c r="E61" s="151"/>
      <c r="F61" s="265"/>
      <c r="G61" s="266"/>
      <c r="H61" s="256"/>
      <c r="I61" s="256"/>
      <c r="J61" s="256"/>
      <c r="K61" s="271"/>
      <c r="L61" s="265"/>
      <c r="M61" s="266"/>
      <c r="N61" s="256"/>
      <c r="O61" s="256"/>
      <c r="P61" s="256"/>
      <c r="Q61" s="271"/>
    </row>
    <row r="62" spans="1:17" ht="12.75" customHeight="1">
      <c r="A62" s="152" t="s">
        <v>142</v>
      </c>
      <c r="B62" s="151">
        <f t="shared" si="15"/>
        <v>18433</v>
      </c>
      <c r="C62" s="151">
        <v>18433</v>
      </c>
      <c r="D62" s="151"/>
      <c r="E62" s="151"/>
      <c r="F62" s="265"/>
      <c r="G62" s="266"/>
      <c r="H62" s="256"/>
      <c r="I62" s="256"/>
      <c r="J62" s="256"/>
      <c r="K62" s="271"/>
      <c r="L62" s="265"/>
      <c r="M62" s="266"/>
      <c r="N62" s="256"/>
      <c r="O62" s="256"/>
      <c r="P62" s="256"/>
      <c r="Q62" s="271"/>
    </row>
    <row r="63" spans="1:17" ht="12.75" customHeight="1">
      <c r="A63" s="152" t="s">
        <v>143</v>
      </c>
      <c r="B63" s="151">
        <f t="shared" si="15"/>
        <v>608</v>
      </c>
      <c r="C63" s="151">
        <v>608</v>
      </c>
      <c r="D63" s="151"/>
      <c r="E63" s="151"/>
      <c r="F63" s="265"/>
      <c r="G63" s="266"/>
      <c r="H63" s="256"/>
      <c r="I63" s="256"/>
      <c r="J63" s="256"/>
      <c r="K63" s="271"/>
      <c r="L63" s="265"/>
      <c r="M63" s="266"/>
      <c r="N63" s="256"/>
      <c r="O63" s="256"/>
      <c r="P63" s="256"/>
      <c r="Q63" s="271"/>
    </row>
    <row r="64" spans="1:17" ht="12.75" customHeight="1">
      <c r="A64" s="153" t="s">
        <v>144</v>
      </c>
      <c r="B64" s="151">
        <f t="shared" si="15"/>
        <v>70</v>
      </c>
      <c r="C64" s="151">
        <v>70</v>
      </c>
      <c r="D64" s="151"/>
      <c r="E64" s="151"/>
      <c r="F64" s="265"/>
      <c r="G64" s="266"/>
      <c r="H64" s="256"/>
      <c r="I64" s="256"/>
      <c r="J64" s="256"/>
      <c r="K64" s="271"/>
      <c r="L64" s="265"/>
      <c r="M64" s="266"/>
      <c r="N64" s="256"/>
      <c r="O64" s="256"/>
      <c r="P64" s="256"/>
      <c r="Q64" s="271"/>
    </row>
    <row r="65" spans="1:17" ht="12.75" customHeight="1">
      <c r="A65" s="153" t="s">
        <v>145</v>
      </c>
      <c r="B65" s="151">
        <f t="shared" si="15"/>
        <v>12327</v>
      </c>
      <c r="C65" s="151">
        <v>12327</v>
      </c>
      <c r="D65" s="151"/>
      <c r="E65" s="151"/>
      <c r="F65" s="265"/>
      <c r="G65" s="266"/>
      <c r="H65" s="256"/>
      <c r="I65" s="256"/>
      <c r="J65" s="256"/>
      <c r="K65" s="271"/>
      <c r="L65" s="265"/>
      <c r="M65" s="266"/>
      <c r="N65" s="256"/>
      <c r="O65" s="256"/>
      <c r="P65" s="256"/>
      <c r="Q65" s="271"/>
    </row>
    <row r="66" spans="1:17" ht="12.75" customHeight="1">
      <c r="A66" s="153" t="s">
        <v>146</v>
      </c>
      <c r="B66" s="151">
        <f t="shared" si="15"/>
        <v>1704</v>
      </c>
      <c r="C66" s="151">
        <v>1704</v>
      </c>
      <c r="D66" s="151"/>
      <c r="E66" s="151"/>
      <c r="F66" s="265"/>
      <c r="G66" s="266"/>
      <c r="H66" s="256"/>
      <c r="I66" s="256"/>
      <c r="J66" s="256"/>
      <c r="K66" s="271"/>
      <c r="L66" s="265"/>
      <c r="M66" s="266"/>
      <c r="N66" s="256"/>
      <c r="O66" s="256"/>
      <c r="P66" s="256"/>
      <c r="Q66" s="271"/>
    </row>
    <row r="67" spans="1:17" ht="12.75" customHeight="1">
      <c r="A67" s="153" t="s">
        <v>147</v>
      </c>
      <c r="B67" s="151">
        <f t="shared" si="15"/>
        <v>15445</v>
      </c>
      <c r="C67" s="151">
        <v>15445</v>
      </c>
      <c r="D67" s="151"/>
      <c r="E67" s="151"/>
      <c r="F67" s="265"/>
      <c r="G67" s="266"/>
      <c r="H67" s="256"/>
      <c r="I67" s="256"/>
      <c r="J67" s="256"/>
      <c r="K67" s="271"/>
      <c r="L67" s="265"/>
      <c r="M67" s="266"/>
      <c r="N67" s="256"/>
      <c r="O67" s="256"/>
      <c r="P67" s="256"/>
      <c r="Q67" s="271"/>
    </row>
    <row r="68" spans="1:17" ht="12.75" customHeight="1">
      <c r="A68" s="153" t="s">
        <v>148</v>
      </c>
      <c r="B68" s="151">
        <f t="shared" si="15"/>
        <v>28757</v>
      </c>
      <c r="C68" s="151">
        <v>28757</v>
      </c>
      <c r="D68" s="151"/>
      <c r="E68" s="151"/>
      <c r="F68" s="265"/>
      <c r="G68" s="266"/>
      <c r="H68" s="256"/>
      <c r="I68" s="256"/>
      <c r="J68" s="256"/>
      <c r="K68" s="271"/>
      <c r="L68" s="265"/>
      <c r="M68" s="266"/>
      <c r="N68" s="256"/>
      <c r="O68" s="256"/>
      <c r="P68" s="256"/>
      <c r="Q68" s="271"/>
    </row>
    <row r="69" spans="1:17" ht="12.75" customHeight="1">
      <c r="A69" s="153" t="s">
        <v>149</v>
      </c>
      <c r="B69" s="151">
        <f t="shared" si="15"/>
        <v>2327</v>
      </c>
      <c r="C69" s="151">
        <v>2327</v>
      </c>
      <c r="D69" s="151"/>
      <c r="E69" s="151"/>
      <c r="F69" s="265"/>
      <c r="G69" s="266"/>
      <c r="H69" s="256"/>
      <c r="I69" s="256"/>
      <c r="J69" s="256"/>
      <c r="K69" s="271"/>
      <c r="L69" s="265"/>
      <c r="M69" s="266"/>
      <c r="N69" s="256"/>
      <c r="O69" s="256"/>
      <c r="P69" s="256"/>
      <c r="Q69" s="271"/>
    </row>
    <row r="70" spans="1:17" ht="12.75" customHeight="1">
      <c r="A70" s="153" t="s">
        <v>150</v>
      </c>
      <c r="B70" s="151">
        <f t="shared" si="15"/>
        <v>1369</v>
      </c>
      <c r="C70" s="151">
        <v>1369</v>
      </c>
      <c r="D70" s="151"/>
      <c r="E70" s="151"/>
      <c r="F70" s="265"/>
      <c r="G70" s="266"/>
      <c r="H70" s="256"/>
      <c r="I70" s="256"/>
      <c r="J70" s="256"/>
      <c r="K70" s="271"/>
      <c r="L70" s="265"/>
      <c r="M70" s="266"/>
      <c r="N70" s="256"/>
      <c r="O70" s="256"/>
      <c r="P70" s="256"/>
      <c r="Q70" s="271"/>
    </row>
    <row r="71" spans="1:17" ht="15" customHeight="1">
      <c r="A71" s="150" t="s">
        <v>151</v>
      </c>
      <c r="B71" s="151">
        <f t="shared" si="15"/>
        <v>40852</v>
      </c>
      <c r="C71" s="151">
        <v>40852</v>
      </c>
      <c r="D71" s="151"/>
      <c r="E71" s="151"/>
      <c r="F71" s="265"/>
      <c r="G71" s="266"/>
      <c r="H71" s="256"/>
      <c r="I71" s="256"/>
      <c r="J71" s="256"/>
      <c r="K71" s="271"/>
      <c r="L71" s="265"/>
      <c r="M71" s="266"/>
      <c r="N71" s="256"/>
      <c r="O71" s="256"/>
      <c r="P71" s="256"/>
      <c r="Q71" s="271"/>
    </row>
    <row r="72" spans="1:17" ht="12.75" customHeight="1">
      <c r="A72" s="150" t="s">
        <v>152</v>
      </c>
      <c r="B72" s="151">
        <f t="shared" si="15"/>
        <v>39787</v>
      </c>
      <c r="C72" s="151">
        <v>34110</v>
      </c>
      <c r="D72" s="151"/>
      <c r="E72" s="151">
        <v>5677</v>
      </c>
      <c r="F72" s="265"/>
      <c r="G72" s="266"/>
      <c r="H72" s="256"/>
      <c r="I72" s="256"/>
      <c r="J72" s="256"/>
      <c r="K72" s="271"/>
      <c r="L72" s="265"/>
      <c r="M72" s="266"/>
      <c r="N72" s="256"/>
      <c r="O72" s="256"/>
      <c r="P72" s="256"/>
      <c r="Q72" s="271"/>
    </row>
    <row r="73" spans="1:17" ht="15" customHeight="1">
      <c r="A73" s="150" t="s">
        <v>153</v>
      </c>
      <c r="B73" s="151">
        <f t="shared" si="15"/>
        <v>0</v>
      </c>
      <c r="C73" s="151"/>
      <c r="D73" s="151"/>
      <c r="E73" s="151"/>
      <c r="F73" s="265"/>
      <c r="G73" s="266"/>
      <c r="H73" s="256"/>
      <c r="I73" s="256"/>
      <c r="J73" s="256"/>
      <c r="K73" s="271"/>
      <c r="L73" s="265"/>
      <c r="M73" s="266"/>
      <c r="N73" s="256"/>
      <c r="O73" s="256"/>
      <c r="P73" s="256"/>
      <c r="Q73" s="271"/>
    </row>
    <row r="74" spans="1:17" ht="15" customHeight="1">
      <c r="A74" s="150" t="s">
        <v>154</v>
      </c>
      <c r="B74" s="151">
        <f t="shared" si="15"/>
        <v>0</v>
      </c>
      <c r="C74" s="151"/>
      <c r="D74" s="151"/>
      <c r="E74" s="151"/>
      <c r="F74" s="265"/>
      <c r="G74" s="266"/>
      <c r="H74" s="256"/>
      <c r="I74" s="256"/>
      <c r="J74" s="256"/>
      <c r="K74" s="271"/>
      <c r="L74" s="265"/>
      <c r="M74" s="266"/>
      <c r="N74" s="256"/>
      <c r="O74" s="256"/>
      <c r="P74" s="256"/>
      <c r="Q74" s="271"/>
    </row>
    <row r="75" spans="1:17" ht="15" customHeight="1">
      <c r="A75" s="152" t="s">
        <v>155</v>
      </c>
      <c r="B75" s="151">
        <f t="shared" si="15"/>
        <v>0</v>
      </c>
      <c r="C75" s="151"/>
      <c r="D75" s="151"/>
      <c r="E75" s="151"/>
      <c r="F75" s="265"/>
      <c r="G75" s="266"/>
      <c r="H75" s="256"/>
      <c r="I75" s="256"/>
      <c r="J75" s="256"/>
      <c r="K75" s="271"/>
      <c r="L75" s="265"/>
      <c r="M75" s="266"/>
      <c r="N75" s="256"/>
      <c r="O75" s="256"/>
      <c r="P75" s="256"/>
      <c r="Q75" s="271"/>
    </row>
    <row r="76" spans="1:17" ht="15" customHeight="1">
      <c r="A76" s="152" t="s">
        <v>156</v>
      </c>
      <c r="B76" s="151">
        <f t="shared" si="15"/>
        <v>0</v>
      </c>
      <c r="C76" s="151"/>
      <c r="D76" s="151"/>
      <c r="E76" s="151"/>
      <c r="F76" s="265"/>
      <c r="G76" s="266"/>
      <c r="H76" s="256"/>
      <c r="I76" s="256"/>
      <c r="J76" s="256"/>
      <c r="K76" s="271"/>
      <c r="L76" s="265"/>
      <c r="M76" s="266"/>
      <c r="N76" s="256"/>
      <c r="O76" s="256"/>
      <c r="P76" s="256"/>
      <c r="Q76" s="271"/>
    </row>
    <row r="77" spans="1:17" ht="15" customHeight="1">
      <c r="A77" s="152" t="s">
        <v>157</v>
      </c>
      <c r="B77" s="151">
        <f t="shared" si="15"/>
        <v>0</v>
      </c>
      <c r="C77" s="151"/>
      <c r="D77" s="151"/>
      <c r="E77" s="151"/>
      <c r="F77" s="265"/>
      <c r="G77" s="266"/>
      <c r="H77" s="256"/>
      <c r="I77" s="256"/>
      <c r="J77" s="256"/>
      <c r="K77" s="271"/>
      <c r="L77" s="265"/>
      <c r="M77" s="266"/>
      <c r="N77" s="256"/>
      <c r="O77" s="256"/>
      <c r="P77" s="256"/>
      <c r="Q77" s="271"/>
    </row>
    <row r="78" spans="1:17" ht="15" customHeight="1">
      <c r="A78" s="152" t="s">
        <v>158</v>
      </c>
      <c r="B78" s="151">
        <f t="shared" si="15"/>
        <v>0</v>
      </c>
      <c r="C78" s="151"/>
      <c r="D78" s="151"/>
      <c r="E78" s="151"/>
      <c r="F78" s="265"/>
      <c r="G78" s="266"/>
      <c r="H78" s="256"/>
      <c r="I78" s="256"/>
      <c r="J78" s="256"/>
      <c r="K78" s="271"/>
      <c r="L78" s="265"/>
      <c r="M78" s="266"/>
      <c r="N78" s="256"/>
      <c r="O78" s="256"/>
      <c r="P78" s="256"/>
      <c r="Q78" s="271"/>
    </row>
    <row r="79" spans="1:17" ht="15" customHeight="1">
      <c r="A79" s="152" t="s">
        <v>159</v>
      </c>
      <c r="B79" s="151">
        <f t="shared" si="15"/>
        <v>3429</v>
      </c>
      <c r="C79" s="151">
        <v>3296</v>
      </c>
      <c r="D79" s="151">
        <f>SUM(D80:D81)</f>
        <v>0</v>
      </c>
      <c r="E79" s="151">
        <v>133</v>
      </c>
      <c r="F79" s="265" t="s">
        <v>160</v>
      </c>
      <c r="G79" s="266">
        <f>B85-G37-G38-G41-G43</f>
        <v>2.5359999999636802</v>
      </c>
      <c r="H79" s="266">
        <f>C85-H37-H38-H41</f>
        <v>2.5359999999636802</v>
      </c>
      <c r="I79" s="266">
        <f>D85-I37-I38-I41</f>
        <v>0</v>
      </c>
      <c r="J79" s="266">
        <f>E85-J37-J38-J41-J39-J43</f>
        <v>0</v>
      </c>
      <c r="K79" s="266"/>
      <c r="L79" s="265" t="s">
        <v>161</v>
      </c>
      <c r="M79" s="266">
        <f>N79+O79+P79</f>
        <v>2.5359999999636802</v>
      </c>
      <c r="N79" s="256">
        <f>H79</f>
        <v>2.5359999999636802</v>
      </c>
      <c r="O79" s="256">
        <f>I79</f>
        <v>0</v>
      </c>
      <c r="P79" s="256">
        <f>J79</f>
        <v>0</v>
      </c>
      <c r="Q79" s="271"/>
    </row>
    <row r="80" spans="1:17" ht="15" hidden="1" customHeight="1">
      <c r="A80" s="152" t="s">
        <v>162</v>
      </c>
      <c r="B80" s="151">
        <f t="shared" si="15"/>
        <v>0</v>
      </c>
      <c r="C80" s="151"/>
      <c r="D80" s="151"/>
      <c r="E80" s="151"/>
      <c r="F80" s="265"/>
      <c r="G80" s="266"/>
      <c r="H80" s="256"/>
      <c r="I80" s="256"/>
      <c r="J80" s="256"/>
      <c r="K80" s="271"/>
      <c r="L80" s="265"/>
      <c r="M80" s="266"/>
      <c r="N80" s="256"/>
      <c r="O80" s="256"/>
      <c r="P80" s="256"/>
      <c r="Q80" s="271"/>
    </row>
    <row r="81" spans="1:17" ht="15" hidden="1" customHeight="1">
      <c r="A81" s="152" t="s">
        <v>163</v>
      </c>
      <c r="B81" s="151">
        <f t="shared" si="15"/>
        <v>0</v>
      </c>
      <c r="C81" s="151"/>
      <c r="D81" s="151"/>
      <c r="E81" s="151"/>
      <c r="F81" s="265"/>
      <c r="G81" s="266">
        <f>SUM(H81:J81)</f>
        <v>-5674.46400000004</v>
      </c>
      <c r="H81" s="266">
        <f>C37+C40+C82-H37-H38-H41+C84</f>
        <v>-52914.464</v>
      </c>
      <c r="I81" s="266">
        <f>D85-D80-I37-I41</f>
        <v>0</v>
      </c>
      <c r="J81" s="266">
        <f>E37-J37</f>
        <v>47240</v>
      </c>
      <c r="K81" s="271"/>
      <c r="L81" s="265"/>
      <c r="M81" s="266">
        <f>N81+O81+P81</f>
        <v>-5674.46400000004</v>
      </c>
      <c r="N81" s="256">
        <f>H81</f>
        <v>-52914.464</v>
      </c>
      <c r="O81" s="256">
        <f>I81</f>
        <v>0</v>
      </c>
      <c r="P81" s="256">
        <f>J81</f>
        <v>47240</v>
      </c>
      <c r="Q81" s="271"/>
    </row>
    <row r="82" spans="1:17" ht="15" customHeight="1">
      <c r="A82" s="152" t="s">
        <v>164</v>
      </c>
      <c r="B82" s="151">
        <f t="shared" si="15"/>
        <v>3429</v>
      </c>
      <c r="C82" s="151">
        <v>3296</v>
      </c>
      <c r="D82" s="151"/>
      <c r="E82" s="151">
        <v>133</v>
      </c>
      <c r="F82" s="260" t="s">
        <v>165</v>
      </c>
      <c r="G82" s="266">
        <f>SUM(H82:J82)</f>
        <v>0</v>
      </c>
      <c r="H82" s="256"/>
      <c r="I82" s="256"/>
      <c r="J82" s="256"/>
      <c r="K82" s="271"/>
      <c r="L82" s="260" t="s">
        <v>165</v>
      </c>
      <c r="M82" s="266">
        <f>N82+O82+P82</f>
        <v>0</v>
      </c>
      <c r="N82" s="256"/>
      <c r="O82" s="256"/>
      <c r="P82" s="256"/>
      <c r="Q82" s="271"/>
    </row>
    <row r="83" spans="1:17" ht="15" customHeight="1">
      <c r="A83" s="152" t="s">
        <v>166</v>
      </c>
      <c r="B83" s="151">
        <f t="shared" si="15"/>
        <v>52917</v>
      </c>
      <c r="C83" s="151">
        <v>52917</v>
      </c>
      <c r="D83" s="151"/>
      <c r="E83" s="151"/>
      <c r="F83" s="260" t="s">
        <v>167</v>
      </c>
      <c r="G83" s="266">
        <f>SUM(H83:J83)</f>
        <v>0</v>
      </c>
      <c r="H83" s="255"/>
      <c r="I83" s="255"/>
      <c r="J83" s="255"/>
      <c r="K83" s="271"/>
      <c r="L83" s="260" t="s">
        <v>167</v>
      </c>
      <c r="M83" s="266">
        <f>N83+O83+P83</f>
        <v>0</v>
      </c>
      <c r="N83" s="256"/>
      <c r="O83" s="256"/>
      <c r="P83" s="256"/>
      <c r="Q83" s="271"/>
    </row>
    <row r="84" spans="1:17" ht="15" customHeight="1">
      <c r="A84" s="152" t="s">
        <v>168</v>
      </c>
      <c r="B84" s="151">
        <f t="shared" si="15"/>
        <v>0</v>
      </c>
      <c r="C84" s="151"/>
      <c r="D84" s="151"/>
      <c r="E84" s="151"/>
      <c r="F84" s="260"/>
      <c r="G84" s="255"/>
      <c r="H84" s="256"/>
      <c r="I84" s="256"/>
      <c r="J84" s="256"/>
      <c r="K84" s="271"/>
      <c r="L84" s="259"/>
      <c r="M84" s="255"/>
      <c r="N84" s="256"/>
      <c r="O84" s="256"/>
      <c r="P84" s="256"/>
      <c r="Q84" s="271"/>
    </row>
    <row r="85" spans="1:17" ht="15" customHeight="1">
      <c r="A85" s="261" t="s">
        <v>169</v>
      </c>
      <c r="B85" s="282">
        <f>B37+B39+B79+B84+B83</f>
        <v>470381</v>
      </c>
      <c r="C85" s="282">
        <f>C37+C39+C79+C84+C83</f>
        <v>376071</v>
      </c>
      <c r="D85" s="282">
        <f>D37+D39+D79+D84</f>
        <v>0</v>
      </c>
      <c r="E85" s="282">
        <f>E37+E39+E79+E84+E83</f>
        <v>94310</v>
      </c>
      <c r="F85" s="263" t="s">
        <v>170</v>
      </c>
      <c r="G85" s="264">
        <f>G37+G38+G41+G79+G43</f>
        <v>470381</v>
      </c>
      <c r="H85" s="264">
        <f>H37+H38+H41+H79+H43</f>
        <v>376071</v>
      </c>
      <c r="I85" s="264">
        <f>I37+I38+I41+I79</f>
        <v>0</v>
      </c>
      <c r="J85" s="264">
        <f>J37+J38+J41+J79+J43</f>
        <v>94310</v>
      </c>
      <c r="K85" s="271"/>
      <c r="L85" s="263" t="s">
        <v>170</v>
      </c>
      <c r="M85" s="264">
        <f>M37+M38+M41+M79+M43</f>
        <v>470381</v>
      </c>
      <c r="N85" s="264">
        <f>N37+N38+N41+N79</f>
        <v>376071</v>
      </c>
      <c r="O85" s="264">
        <f>O37+O38+O41+O79</f>
        <v>0</v>
      </c>
      <c r="P85" s="264">
        <f>P37+P38+P41+P79+P43</f>
        <v>94310</v>
      </c>
      <c r="Q85" s="264">
        <f>Q37+Q38+Q41+Q79</f>
        <v>0</v>
      </c>
    </row>
  </sheetData>
  <mergeCells count="7">
    <mergeCell ref="F5:Q5"/>
    <mergeCell ref="B6:E6"/>
    <mergeCell ref="G6:K6"/>
    <mergeCell ref="M6:Q6"/>
    <mergeCell ref="A6:A7"/>
    <mergeCell ref="F6:F7"/>
    <mergeCell ref="L6:L7"/>
  </mergeCells>
  <phoneticPr fontId="112" type="noConversion"/>
  <printOptions horizontalCentered="1"/>
  <pageMargins left="0.23622047244094499" right="0.23622047244094499" top="0.31496062992126" bottom="0.39370078740157499" header="0.27559055118110198" footer="0.39370078740157499"/>
  <pageSetup paperSize="8" scale="75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WVR62"/>
  <sheetViews>
    <sheetView workbookViewId="0">
      <pane ySplit="5" topLeftCell="A6" activePane="bottomLeft" state="frozen"/>
      <selection pane="bottomLeft" activeCell="M16" sqref="M16"/>
    </sheetView>
  </sheetViews>
  <sheetFormatPr defaultColWidth="9" defaultRowHeight="13.5"/>
  <cols>
    <col min="1" max="1" width="33.625" style="194" customWidth="1"/>
    <col min="2" max="2" width="3.625" style="194" hidden="1" customWidth="1"/>
    <col min="3" max="3" width="16.25" style="194" hidden="1" customWidth="1"/>
    <col min="4" max="4" width="2.75" style="194" hidden="1" customWidth="1"/>
    <col min="5" max="5" width="17.125" style="194" customWidth="1"/>
    <col min="6" max="6" width="20.875" style="194" customWidth="1"/>
    <col min="7" max="7" width="19.625" style="194" customWidth="1"/>
    <col min="8" max="8" width="16.875" style="194" hidden="1" customWidth="1"/>
    <col min="9" max="9" width="9.75" style="194" hidden="1" customWidth="1"/>
    <col min="10" max="10" width="9.75" style="195" hidden="1" customWidth="1"/>
    <col min="11" max="11" width="10.875" style="194" customWidth="1"/>
    <col min="12" max="12" width="7.5" style="194" customWidth="1"/>
    <col min="13" max="256" width="9" style="194"/>
    <col min="257" max="257" width="33.625" style="194" customWidth="1"/>
    <col min="258" max="260" width="9" style="194" hidden="1" customWidth="1"/>
    <col min="261" max="261" width="17.125" style="194" customWidth="1"/>
    <col min="262" max="262" width="20.875" style="194" customWidth="1"/>
    <col min="263" max="263" width="19.625" style="194" customWidth="1"/>
    <col min="264" max="266" width="9" style="194" hidden="1" customWidth="1"/>
    <col min="267" max="267" width="10.875" style="194" customWidth="1"/>
    <col min="268" max="268" width="7.5" style="194" customWidth="1"/>
    <col min="269" max="512" width="9" style="194"/>
    <col min="513" max="513" width="33.625" style="194" customWidth="1"/>
    <col min="514" max="516" width="9" style="194" hidden="1" customWidth="1"/>
    <col min="517" max="517" width="17.125" style="194" customWidth="1"/>
    <col min="518" max="518" width="20.875" style="194" customWidth="1"/>
    <col min="519" max="519" width="19.625" style="194" customWidth="1"/>
    <col min="520" max="522" width="9" style="194" hidden="1" customWidth="1"/>
    <col min="523" max="523" width="10.875" style="194" customWidth="1"/>
    <col min="524" max="524" width="7.5" style="194" customWidth="1"/>
    <col min="525" max="768" width="9" style="194"/>
    <col min="769" max="769" width="33.625" style="194" customWidth="1"/>
    <col min="770" max="772" width="9" style="194" hidden="1" customWidth="1"/>
    <col min="773" max="773" width="17.125" style="194" customWidth="1"/>
    <col min="774" max="774" width="20.875" style="194" customWidth="1"/>
    <col min="775" max="775" width="19.625" style="194" customWidth="1"/>
    <col min="776" max="778" width="9" style="194" hidden="1" customWidth="1"/>
    <col min="779" max="779" width="10.875" style="194" customWidth="1"/>
    <col min="780" max="780" width="7.5" style="194" customWidth="1"/>
    <col min="781" max="1024" width="9" style="194"/>
    <col min="1025" max="1025" width="33.625" style="194" customWidth="1"/>
    <col min="1026" max="1028" width="9" style="194" hidden="1" customWidth="1"/>
    <col min="1029" max="1029" width="17.125" style="194" customWidth="1"/>
    <col min="1030" max="1030" width="20.875" style="194" customWidth="1"/>
    <col min="1031" max="1031" width="19.625" style="194" customWidth="1"/>
    <col min="1032" max="1034" width="9" style="194" hidden="1" customWidth="1"/>
    <col min="1035" max="1035" width="10.875" style="194" customWidth="1"/>
    <col min="1036" max="1036" width="7.5" style="194" customWidth="1"/>
    <col min="1037" max="1280" width="9" style="194"/>
    <col min="1281" max="1281" width="33.625" style="194" customWidth="1"/>
    <col min="1282" max="1284" width="9" style="194" hidden="1" customWidth="1"/>
    <col min="1285" max="1285" width="17.125" style="194" customWidth="1"/>
    <col min="1286" max="1286" width="20.875" style="194" customWidth="1"/>
    <col min="1287" max="1287" width="19.625" style="194" customWidth="1"/>
    <col min="1288" max="1290" width="9" style="194" hidden="1" customWidth="1"/>
    <col min="1291" max="1291" width="10.875" style="194" customWidth="1"/>
    <col min="1292" max="1292" width="7.5" style="194" customWidth="1"/>
    <col min="1293" max="1536" width="9" style="194"/>
    <col min="1537" max="1537" width="33.625" style="194" customWidth="1"/>
    <col min="1538" max="1540" width="9" style="194" hidden="1" customWidth="1"/>
    <col min="1541" max="1541" width="17.125" style="194" customWidth="1"/>
    <col min="1542" max="1542" width="20.875" style="194" customWidth="1"/>
    <col min="1543" max="1543" width="19.625" style="194" customWidth="1"/>
    <col min="1544" max="1546" width="9" style="194" hidden="1" customWidth="1"/>
    <col min="1547" max="1547" width="10.875" style="194" customWidth="1"/>
    <col min="1548" max="1548" width="7.5" style="194" customWidth="1"/>
    <col min="1549" max="1792" width="9" style="194"/>
    <col min="1793" max="1793" width="33.625" style="194" customWidth="1"/>
    <col min="1794" max="1796" width="9" style="194" hidden="1" customWidth="1"/>
    <col min="1797" max="1797" width="17.125" style="194" customWidth="1"/>
    <col min="1798" max="1798" width="20.875" style="194" customWidth="1"/>
    <col min="1799" max="1799" width="19.625" style="194" customWidth="1"/>
    <col min="1800" max="1802" width="9" style="194" hidden="1" customWidth="1"/>
    <col min="1803" max="1803" width="10.875" style="194" customWidth="1"/>
    <col min="1804" max="1804" width="7.5" style="194" customWidth="1"/>
    <col min="1805" max="2048" width="9" style="194"/>
    <col min="2049" max="2049" width="33.625" style="194" customWidth="1"/>
    <col min="2050" max="2052" width="9" style="194" hidden="1" customWidth="1"/>
    <col min="2053" max="2053" width="17.125" style="194" customWidth="1"/>
    <col min="2054" max="2054" width="20.875" style="194" customWidth="1"/>
    <col min="2055" max="2055" width="19.625" style="194" customWidth="1"/>
    <col min="2056" max="2058" width="9" style="194" hidden="1" customWidth="1"/>
    <col min="2059" max="2059" width="10.875" style="194" customWidth="1"/>
    <col min="2060" max="2060" width="7.5" style="194" customWidth="1"/>
    <col min="2061" max="2304" width="9" style="194"/>
    <col min="2305" max="2305" width="33.625" style="194" customWidth="1"/>
    <col min="2306" max="2308" width="9" style="194" hidden="1" customWidth="1"/>
    <col min="2309" max="2309" width="17.125" style="194" customWidth="1"/>
    <col min="2310" max="2310" width="20.875" style="194" customWidth="1"/>
    <col min="2311" max="2311" width="19.625" style="194" customWidth="1"/>
    <col min="2312" max="2314" width="9" style="194" hidden="1" customWidth="1"/>
    <col min="2315" max="2315" width="10.875" style="194" customWidth="1"/>
    <col min="2316" max="2316" width="7.5" style="194" customWidth="1"/>
    <col min="2317" max="2560" width="9" style="194"/>
    <col min="2561" max="2561" width="33.625" style="194" customWidth="1"/>
    <col min="2562" max="2564" width="9" style="194" hidden="1" customWidth="1"/>
    <col min="2565" max="2565" width="17.125" style="194" customWidth="1"/>
    <col min="2566" max="2566" width="20.875" style="194" customWidth="1"/>
    <col min="2567" max="2567" width="19.625" style="194" customWidth="1"/>
    <col min="2568" max="2570" width="9" style="194" hidden="1" customWidth="1"/>
    <col min="2571" max="2571" width="10.875" style="194" customWidth="1"/>
    <col min="2572" max="2572" width="7.5" style="194" customWidth="1"/>
    <col min="2573" max="2816" width="9" style="194"/>
    <col min="2817" max="2817" width="33.625" style="194" customWidth="1"/>
    <col min="2818" max="2820" width="9" style="194" hidden="1" customWidth="1"/>
    <col min="2821" max="2821" width="17.125" style="194" customWidth="1"/>
    <col min="2822" max="2822" width="20.875" style="194" customWidth="1"/>
    <col min="2823" max="2823" width="19.625" style="194" customWidth="1"/>
    <col min="2824" max="2826" width="9" style="194" hidden="1" customWidth="1"/>
    <col min="2827" max="2827" width="10.875" style="194" customWidth="1"/>
    <col min="2828" max="2828" width="7.5" style="194" customWidth="1"/>
    <col min="2829" max="3072" width="9" style="194"/>
    <col min="3073" max="3073" width="33.625" style="194" customWidth="1"/>
    <col min="3074" max="3076" width="9" style="194" hidden="1" customWidth="1"/>
    <col min="3077" max="3077" width="17.125" style="194" customWidth="1"/>
    <col min="3078" max="3078" width="20.875" style="194" customWidth="1"/>
    <col min="3079" max="3079" width="19.625" style="194" customWidth="1"/>
    <col min="3080" max="3082" width="9" style="194" hidden="1" customWidth="1"/>
    <col min="3083" max="3083" width="10.875" style="194" customWidth="1"/>
    <col min="3084" max="3084" width="7.5" style="194" customWidth="1"/>
    <col min="3085" max="3328" width="9" style="194"/>
    <col min="3329" max="3329" width="33.625" style="194" customWidth="1"/>
    <col min="3330" max="3332" width="9" style="194" hidden="1" customWidth="1"/>
    <col min="3333" max="3333" width="17.125" style="194" customWidth="1"/>
    <col min="3334" max="3334" width="20.875" style="194" customWidth="1"/>
    <col min="3335" max="3335" width="19.625" style="194" customWidth="1"/>
    <col min="3336" max="3338" width="9" style="194" hidden="1" customWidth="1"/>
    <col min="3339" max="3339" width="10.875" style="194" customWidth="1"/>
    <col min="3340" max="3340" width="7.5" style="194" customWidth="1"/>
    <col min="3341" max="3584" width="9" style="194"/>
    <col min="3585" max="3585" width="33.625" style="194" customWidth="1"/>
    <col min="3586" max="3588" width="9" style="194" hidden="1" customWidth="1"/>
    <col min="3589" max="3589" width="17.125" style="194" customWidth="1"/>
    <col min="3590" max="3590" width="20.875" style="194" customWidth="1"/>
    <col min="3591" max="3591" width="19.625" style="194" customWidth="1"/>
    <col min="3592" max="3594" width="9" style="194" hidden="1" customWidth="1"/>
    <col min="3595" max="3595" width="10.875" style="194" customWidth="1"/>
    <col min="3596" max="3596" width="7.5" style="194" customWidth="1"/>
    <col min="3597" max="3840" width="9" style="194"/>
    <col min="3841" max="3841" width="33.625" style="194" customWidth="1"/>
    <col min="3842" max="3844" width="9" style="194" hidden="1" customWidth="1"/>
    <col min="3845" max="3845" width="17.125" style="194" customWidth="1"/>
    <col min="3846" max="3846" width="20.875" style="194" customWidth="1"/>
    <col min="3847" max="3847" width="19.625" style="194" customWidth="1"/>
    <col min="3848" max="3850" width="9" style="194" hidden="1" customWidth="1"/>
    <col min="3851" max="3851" width="10.875" style="194" customWidth="1"/>
    <col min="3852" max="3852" width="7.5" style="194" customWidth="1"/>
    <col min="3853" max="4096" width="9" style="194"/>
    <col min="4097" max="4097" width="33.625" style="194" customWidth="1"/>
    <col min="4098" max="4100" width="9" style="194" hidden="1" customWidth="1"/>
    <col min="4101" max="4101" width="17.125" style="194" customWidth="1"/>
    <col min="4102" max="4102" width="20.875" style="194" customWidth="1"/>
    <col min="4103" max="4103" width="19.625" style="194" customWidth="1"/>
    <col min="4104" max="4106" width="9" style="194" hidden="1" customWidth="1"/>
    <col min="4107" max="4107" width="10.875" style="194" customWidth="1"/>
    <col min="4108" max="4108" width="7.5" style="194" customWidth="1"/>
    <col min="4109" max="4352" width="9" style="194"/>
    <col min="4353" max="4353" width="33.625" style="194" customWidth="1"/>
    <col min="4354" max="4356" width="9" style="194" hidden="1" customWidth="1"/>
    <col min="4357" max="4357" width="17.125" style="194" customWidth="1"/>
    <col min="4358" max="4358" width="20.875" style="194" customWidth="1"/>
    <col min="4359" max="4359" width="19.625" style="194" customWidth="1"/>
    <col min="4360" max="4362" width="9" style="194" hidden="1" customWidth="1"/>
    <col min="4363" max="4363" width="10.875" style="194" customWidth="1"/>
    <col min="4364" max="4364" width="7.5" style="194" customWidth="1"/>
    <col min="4365" max="4608" width="9" style="194"/>
    <col min="4609" max="4609" width="33.625" style="194" customWidth="1"/>
    <col min="4610" max="4612" width="9" style="194" hidden="1" customWidth="1"/>
    <col min="4613" max="4613" width="17.125" style="194" customWidth="1"/>
    <col min="4614" max="4614" width="20.875" style="194" customWidth="1"/>
    <col min="4615" max="4615" width="19.625" style="194" customWidth="1"/>
    <col min="4616" max="4618" width="9" style="194" hidden="1" customWidth="1"/>
    <col min="4619" max="4619" width="10.875" style="194" customWidth="1"/>
    <col min="4620" max="4620" width="7.5" style="194" customWidth="1"/>
    <col min="4621" max="4864" width="9" style="194"/>
    <col min="4865" max="4865" width="33.625" style="194" customWidth="1"/>
    <col min="4866" max="4868" width="9" style="194" hidden="1" customWidth="1"/>
    <col min="4869" max="4869" width="17.125" style="194" customWidth="1"/>
    <col min="4870" max="4870" width="20.875" style="194" customWidth="1"/>
    <col min="4871" max="4871" width="19.625" style="194" customWidth="1"/>
    <col min="4872" max="4874" width="9" style="194" hidden="1" customWidth="1"/>
    <col min="4875" max="4875" width="10.875" style="194" customWidth="1"/>
    <col min="4876" max="4876" width="7.5" style="194" customWidth="1"/>
    <col min="4877" max="5120" width="9" style="194"/>
    <col min="5121" max="5121" width="33.625" style="194" customWidth="1"/>
    <col min="5122" max="5124" width="9" style="194" hidden="1" customWidth="1"/>
    <col min="5125" max="5125" width="17.125" style="194" customWidth="1"/>
    <col min="5126" max="5126" width="20.875" style="194" customWidth="1"/>
    <col min="5127" max="5127" width="19.625" style="194" customWidth="1"/>
    <col min="5128" max="5130" width="9" style="194" hidden="1" customWidth="1"/>
    <col min="5131" max="5131" width="10.875" style="194" customWidth="1"/>
    <col min="5132" max="5132" width="7.5" style="194" customWidth="1"/>
    <col min="5133" max="5376" width="9" style="194"/>
    <col min="5377" max="5377" width="33.625" style="194" customWidth="1"/>
    <col min="5378" max="5380" width="9" style="194" hidden="1" customWidth="1"/>
    <col min="5381" max="5381" width="17.125" style="194" customWidth="1"/>
    <col min="5382" max="5382" width="20.875" style="194" customWidth="1"/>
    <col min="5383" max="5383" width="19.625" style="194" customWidth="1"/>
    <col min="5384" max="5386" width="9" style="194" hidden="1" customWidth="1"/>
    <col min="5387" max="5387" width="10.875" style="194" customWidth="1"/>
    <col min="5388" max="5388" width="7.5" style="194" customWidth="1"/>
    <col min="5389" max="5632" width="9" style="194"/>
    <col min="5633" max="5633" width="33.625" style="194" customWidth="1"/>
    <col min="5634" max="5636" width="9" style="194" hidden="1" customWidth="1"/>
    <col min="5637" max="5637" width="17.125" style="194" customWidth="1"/>
    <col min="5638" max="5638" width="20.875" style="194" customWidth="1"/>
    <col min="5639" max="5639" width="19.625" style="194" customWidth="1"/>
    <col min="5640" max="5642" width="9" style="194" hidden="1" customWidth="1"/>
    <col min="5643" max="5643" width="10.875" style="194" customWidth="1"/>
    <col min="5644" max="5644" width="7.5" style="194" customWidth="1"/>
    <col min="5645" max="5888" width="9" style="194"/>
    <col min="5889" max="5889" width="33.625" style="194" customWidth="1"/>
    <col min="5890" max="5892" width="9" style="194" hidden="1" customWidth="1"/>
    <col min="5893" max="5893" width="17.125" style="194" customWidth="1"/>
    <col min="5894" max="5894" width="20.875" style="194" customWidth="1"/>
    <col min="5895" max="5895" width="19.625" style="194" customWidth="1"/>
    <col min="5896" max="5898" width="9" style="194" hidden="1" customWidth="1"/>
    <col min="5899" max="5899" width="10.875" style="194" customWidth="1"/>
    <col min="5900" max="5900" width="7.5" style="194" customWidth="1"/>
    <col min="5901" max="6144" width="9" style="194"/>
    <col min="6145" max="6145" width="33.625" style="194" customWidth="1"/>
    <col min="6146" max="6148" width="9" style="194" hidden="1" customWidth="1"/>
    <col min="6149" max="6149" width="17.125" style="194" customWidth="1"/>
    <col min="6150" max="6150" width="20.875" style="194" customWidth="1"/>
    <col min="6151" max="6151" width="19.625" style="194" customWidth="1"/>
    <col min="6152" max="6154" width="9" style="194" hidden="1" customWidth="1"/>
    <col min="6155" max="6155" width="10.875" style="194" customWidth="1"/>
    <col min="6156" max="6156" width="7.5" style="194" customWidth="1"/>
    <col min="6157" max="6400" width="9" style="194"/>
    <col min="6401" max="6401" width="33.625" style="194" customWidth="1"/>
    <col min="6402" max="6404" width="9" style="194" hidden="1" customWidth="1"/>
    <col min="6405" max="6405" width="17.125" style="194" customWidth="1"/>
    <col min="6406" max="6406" width="20.875" style="194" customWidth="1"/>
    <col min="6407" max="6407" width="19.625" style="194" customWidth="1"/>
    <col min="6408" max="6410" width="9" style="194" hidden="1" customWidth="1"/>
    <col min="6411" max="6411" width="10.875" style="194" customWidth="1"/>
    <col min="6412" max="6412" width="7.5" style="194" customWidth="1"/>
    <col min="6413" max="6656" width="9" style="194"/>
    <col min="6657" max="6657" width="33.625" style="194" customWidth="1"/>
    <col min="6658" max="6660" width="9" style="194" hidden="1" customWidth="1"/>
    <col min="6661" max="6661" width="17.125" style="194" customWidth="1"/>
    <col min="6662" max="6662" width="20.875" style="194" customWidth="1"/>
    <col min="6663" max="6663" width="19.625" style="194" customWidth="1"/>
    <col min="6664" max="6666" width="9" style="194" hidden="1" customWidth="1"/>
    <col min="6667" max="6667" width="10.875" style="194" customWidth="1"/>
    <col min="6668" max="6668" width="7.5" style="194" customWidth="1"/>
    <col min="6669" max="6912" width="9" style="194"/>
    <col min="6913" max="6913" width="33.625" style="194" customWidth="1"/>
    <col min="6914" max="6916" width="9" style="194" hidden="1" customWidth="1"/>
    <col min="6917" max="6917" width="17.125" style="194" customWidth="1"/>
    <col min="6918" max="6918" width="20.875" style="194" customWidth="1"/>
    <col min="6919" max="6919" width="19.625" style="194" customWidth="1"/>
    <col min="6920" max="6922" width="9" style="194" hidden="1" customWidth="1"/>
    <col min="6923" max="6923" width="10.875" style="194" customWidth="1"/>
    <col min="6924" max="6924" width="7.5" style="194" customWidth="1"/>
    <col min="6925" max="7168" width="9" style="194"/>
    <col min="7169" max="7169" width="33.625" style="194" customWidth="1"/>
    <col min="7170" max="7172" width="9" style="194" hidden="1" customWidth="1"/>
    <col min="7173" max="7173" width="17.125" style="194" customWidth="1"/>
    <col min="7174" max="7174" width="20.875" style="194" customWidth="1"/>
    <col min="7175" max="7175" width="19.625" style="194" customWidth="1"/>
    <col min="7176" max="7178" width="9" style="194" hidden="1" customWidth="1"/>
    <col min="7179" max="7179" width="10.875" style="194" customWidth="1"/>
    <col min="7180" max="7180" width="7.5" style="194" customWidth="1"/>
    <col min="7181" max="7424" width="9" style="194"/>
    <col min="7425" max="7425" width="33.625" style="194" customWidth="1"/>
    <col min="7426" max="7428" width="9" style="194" hidden="1" customWidth="1"/>
    <col min="7429" max="7429" width="17.125" style="194" customWidth="1"/>
    <col min="7430" max="7430" width="20.875" style="194" customWidth="1"/>
    <col min="7431" max="7431" width="19.625" style="194" customWidth="1"/>
    <col min="7432" max="7434" width="9" style="194" hidden="1" customWidth="1"/>
    <col min="7435" max="7435" width="10.875" style="194" customWidth="1"/>
    <col min="7436" max="7436" width="7.5" style="194" customWidth="1"/>
    <col min="7437" max="7680" width="9" style="194"/>
    <col min="7681" max="7681" width="33.625" style="194" customWidth="1"/>
    <col min="7682" max="7684" width="9" style="194" hidden="1" customWidth="1"/>
    <col min="7685" max="7685" width="17.125" style="194" customWidth="1"/>
    <col min="7686" max="7686" width="20.875" style="194" customWidth="1"/>
    <col min="7687" max="7687" width="19.625" style="194" customWidth="1"/>
    <col min="7688" max="7690" width="9" style="194" hidden="1" customWidth="1"/>
    <col min="7691" max="7691" width="10.875" style="194" customWidth="1"/>
    <col min="7692" max="7692" width="7.5" style="194" customWidth="1"/>
    <col min="7693" max="7936" width="9" style="194"/>
    <col min="7937" max="7937" width="33.625" style="194" customWidth="1"/>
    <col min="7938" max="7940" width="9" style="194" hidden="1" customWidth="1"/>
    <col min="7941" max="7941" width="17.125" style="194" customWidth="1"/>
    <col min="7942" max="7942" width="20.875" style="194" customWidth="1"/>
    <col min="7943" max="7943" width="19.625" style="194" customWidth="1"/>
    <col min="7944" max="7946" width="9" style="194" hidden="1" customWidth="1"/>
    <col min="7947" max="7947" width="10.875" style="194" customWidth="1"/>
    <col min="7948" max="7948" width="7.5" style="194" customWidth="1"/>
    <col min="7949" max="8192" width="9" style="194"/>
    <col min="8193" max="8193" width="33.625" style="194" customWidth="1"/>
    <col min="8194" max="8196" width="9" style="194" hidden="1" customWidth="1"/>
    <col min="8197" max="8197" width="17.125" style="194" customWidth="1"/>
    <col min="8198" max="8198" width="20.875" style="194" customWidth="1"/>
    <col min="8199" max="8199" width="19.625" style="194" customWidth="1"/>
    <col min="8200" max="8202" width="9" style="194" hidden="1" customWidth="1"/>
    <col min="8203" max="8203" width="10.875" style="194" customWidth="1"/>
    <col min="8204" max="8204" width="7.5" style="194" customWidth="1"/>
    <col min="8205" max="8448" width="9" style="194"/>
    <col min="8449" max="8449" width="33.625" style="194" customWidth="1"/>
    <col min="8450" max="8452" width="9" style="194" hidden="1" customWidth="1"/>
    <col min="8453" max="8453" width="17.125" style="194" customWidth="1"/>
    <col min="8454" max="8454" width="20.875" style="194" customWidth="1"/>
    <col min="8455" max="8455" width="19.625" style="194" customWidth="1"/>
    <col min="8456" max="8458" width="9" style="194" hidden="1" customWidth="1"/>
    <col min="8459" max="8459" width="10.875" style="194" customWidth="1"/>
    <col min="8460" max="8460" width="7.5" style="194" customWidth="1"/>
    <col min="8461" max="8704" width="9" style="194"/>
    <col min="8705" max="8705" width="33.625" style="194" customWidth="1"/>
    <col min="8706" max="8708" width="9" style="194" hidden="1" customWidth="1"/>
    <col min="8709" max="8709" width="17.125" style="194" customWidth="1"/>
    <col min="8710" max="8710" width="20.875" style="194" customWidth="1"/>
    <col min="8711" max="8711" width="19.625" style="194" customWidth="1"/>
    <col min="8712" max="8714" width="9" style="194" hidden="1" customWidth="1"/>
    <col min="8715" max="8715" width="10.875" style="194" customWidth="1"/>
    <col min="8716" max="8716" width="7.5" style="194" customWidth="1"/>
    <col min="8717" max="8960" width="9" style="194"/>
    <col min="8961" max="8961" width="33.625" style="194" customWidth="1"/>
    <col min="8962" max="8964" width="9" style="194" hidden="1" customWidth="1"/>
    <col min="8965" max="8965" width="17.125" style="194" customWidth="1"/>
    <col min="8966" max="8966" width="20.875" style="194" customWidth="1"/>
    <col min="8967" max="8967" width="19.625" style="194" customWidth="1"/>
    <col min="8968" max="8970" width="9" style="194" hidden="1" customWidth="1"/>
    <col min="8971" max="8971" width="10.875" style="194" customWidth="1"/>
    <col min="8972" max="8972" width="7.5" style="194" customWidth="1"/>
    <col min="8973" max="9216" width="9" style="194"/>
    <col min="9217" max="9217" width="33.625" style="194" customWidth="1"/>
    <col min="9218" max="9220" width="9" style="194" hidden="1" customWidth="1"/>
    <col min="9221" max="9221" width="17.125" style="194" customWidth="1"/>
    <col min="9222" max="9222" width="20.875" style="194" customWidth="1"/>
    <col min="9223" max="9223" width="19.625" style="194" customWidth="1"/>
    <col min="9224" max="9226" width="9" style="194" hidden="1" customWidth="1"/>
    <col min="9227" max="9227" width="10.875" style="194" customWidth="1"/>
    <col min="9228" max="9228" width="7.5" style="194" customWidth="1"/>
    <col min="9229" max="9472" width="9" style="194"/>
    <col min="9473" max="9473" width="33.625" style="194" customWidth="1"/>
    <col min="9474" max="9476" width="9" style="194" hidden="1" customWidth="1"/>
    <col min="9477" max="9477" width="17.125" style="194" customWidth="1"/>
    <col min="9478" max="9478" width="20.875" style="194" customWidth="1"/>
    <col min="9479" max="9479" width="19.625" style="194" customWidth="1"/>
    <col min="9480" max="9482" width="9" style="194" hidden="1" customWidth="1"/>
    <col min="9483" max="9483" width="10.875" style="194" customWidth="1"/>
    <col min="9484" max="9484" width="7.5" style="194" customWidth="1"/>
    <col min="9485" max="9728" width="9" style="194"/>
    <col min="9729" max="9729" width="33.625" style="194" customWidth="1"/>
    <col min="9730" max="9732" width="9" style="194" hidden="1" customWidth="1"/>
    <col min="9733" max="9733" width="17.125" style="194" customWidth="1"/>
    <col min="9734" max="9734" width="20.875" style="194" customWidth="1"/>
    <col min="9735" max="9735" width="19.625" style="194" customWidth="1"/>
    <col min="9736" max="9738" width="9" style="194" hidden="1" customWidth="1"/>
    <col min="9739" max="9739" width="10.875" style="194" customWidth="1"/>
    <col min="9740" max="9740" width="7.5" style="194" customWidth="1"/>
    <col min="9741" max="9984" width="9" style="194"/>
    <col min="9985" max="9985" width="33.625" style="194" customWidth="1"/>
    <col min="9986" max="9988" width="9" style="194" hidden="1" customWidth="1"/>
    <col min="9989" max="9989" width="17.125" style="194" customWidth="1"/>
    <col min="9990" max="9990" width="20.875" style="194" customWidth="1"/>
    <col min="9991" max="9991" width="19.625" style="194" customWidth="1"/>
    <col min="9992" max="9994" width="9" style="194" hidden="1" customWidth="1"/>
    <col min="9995" max="9995" width="10.875" style="194" customWidth="1"/>
    <col min="9996" max="9996" width="7.5" style="194" customWidth="1"/>
    <col min="9997" max="10240" width="9" style="194"/>
    <col min="10241" max="10241" width="33.625" style="194" customWidth="1"/>
    <col min="10242" max="10244" width="9" style="194" hidden="1" customWidth="1"/>
    <col min="10245" max="10245" width="17.125" style="194" customWidth="1"/>
    <col min="10246" max="10246" width="20.875" style="194" customWidth="1"/>
    <col min="10247" max="10247" width="19.625" style="194" customWidth="1"/>
    <col min="10248" max="10250" width="9" style="194" hidden="1" customWidth="1"/>
    <col min="10251" max="10251" width="10.875" style="194" customWidth="1"/>
    <col min="10252" max="10252" width="7.5" style="194" customWidth="1"/>
    <col min="10253" max="10496" width="9" style="194"/>
    <col min="10497" max="10497" width="33.625" style="194" customWidth="1"/>
    <col min="10498" max="10500" width="9" style="194" hidden="1" customWidth="1"/>
    <col min="10501" max="10501" width="17.125" style="194" customWidth="1"/>
    <col min="10502" max="10502" width="20.875" style="194" customWidth="1"/>
    <col min="10503" max="10503" width="19.625" style="194" customWidth="1"/>
    <col min="10504" max="10506" width="9" style="194" hidden="1" customWidth="1"/>
    <col min="10507" max="10507" width="10.875" style="194" customWidth="1"/>
    <col min="10508" max="10508" width="7.5" style="194" customWidth="1"/>
    <col min="10509" max="10752" width="9" style="194"/>
    <col min="10753" max="10753" width="33.625" style="194" customWidth="1"/>
    <col min="10754" max="10756" width="9" style="194" hidden="1" customWidth="1"/>
    <col min="10757" max="10757" width="17.125" style="194" customWidth="1"/>
    <col min="10758" max="10758" width="20.875" style="194" customWidth="1"/>
    <col min="10759" max="10759" width="19.625" style="194" customWidth="1"/>
    <col min="10760" max="10762" width="9" style="194" hidden="1" customWidth="1"/>
    <col min="10763" max="10763" width="10.875" style="194" customWidth="1"/>
    <col min="10764" max="10764" width="7.5" style="194" customWidth="1"/>
    <col min="10765" max="11008" width="9" style="194"/>
    <col min="11009" max="11009" width="33.625" style="194" customWidth="1"/>
    <col min="11010" max="11012" width="9" style="194" hidden="1" customWidth="1"/>
    <col min="11013" max="11013" width="17.125" style="194" customWidth="1"/>
    <col min="11014" max="11014" width="20.875" style="194" customWidth="1"/>
    <col min="11015" max="11015" width="19.625" style="194" customWidth="1"/>
    <col min="11016" max="11018" width="9" style="194" hidden="1" customWidth="1"/>
    <col min="11019" max="11019" width="10.875" style="194" customWidth="1"/>
    <col min="11020" max="11020" width="7.5" style="194" customWidth="1"/>
    <col min="11021" max="11264" width="9" style="194"/>
    <col min="11265" max="11265" width="33.625" style="194" customWidth="1"/>
    <col min="11266" max="11268" width="9" style="194" hidden="1" customWidth="1"/>
    <col min="11269" max="11269" width="17.125" style="194" customWidth="1"/>
    <col min="11270" max="11270" width="20.875" style="194" customWidth="1"/>
    <col min="11271" max="11271" width="19.625" style="194" customWidth="1"/>
    <col min="11272" max="11274" width="9" style="194" hidden="1" customWidth="1"/>
    <col min="11275" max="11275" width="10.875" style="194" customWidth="1"/>
    <col min="11276" max="11276" width="7.5" style="194" customWidth="1"/>
    <col min="11277" max="11520" width="9" style="194"/>
    <col min="11521" max="11521" width="33.625" style="194" customWidth="1"/>
    <col min="11522" max="11524" width="9" style="194" hidden="1" customWidth="1"/>
    <col min="11525" max="11525" width="17.125" style="194" customWidth="1"/>
    <col min="11526" max="11526" width="20.875" style="194" customWidth="1"/>
    <col min="11527" max="11527" width="19.625" style="194" customWidth="1"/>
    <col min="11528" max="11530" width="9" style="194" hidden="1" customWidth="1"/>
    <col min="11531" max="11531" width="10.875" style="194" customWidth="1"/>
    <col min="11532" max="11532" width="7.5" style="194" customWidth="1"/>
    <col min="11533" max="11776" width="9" style="194"/>
    <col min="11777" max="11777" width="33.625" style="194" customWidth="1"/>
    <col min="11778" max="11780" width="9" style="194" hidden="1" customWidth="1"/>
    <col min="11781" max="11781" width="17.125" style="194" customWidth="1"/>
    <col min="11782" max="11782" width="20.875" style="194" customWidth="1"/>
    <col min="11783" max="11783" width="19.625" style="194" customWidth="1"/>
    <col min="11784" max="11786" width="9" style="194" hidden="1" customWidth="1"/>
    <col min="11787" max="11787" width="10.875" style="194" customWidth="1"/>
    <col min="11788" max="11788" width="7.5" style="194" customWidth="1"/>
    <col min="11789" max="12032" width="9" style="194"/>
    <col min="12033" max="12033" width="33.625" style="194" customWidth="1"/>
    <col min="12034" max="12036" width="9" style="194" hidden="1" customWidth="1"/>
    <col min="12037" max="12037" width="17.125" style="194" customWidth="1"/>
    <col min="12038" max="12038" width="20.875" style="194" customWidth="1"/>
    <col min="12039" max="12039" width="19.625" style="194" customWidth="1"/>
    <col min="12040" max="12042" width="9" style="194" hidden="1" customWidth="1"/>
    <col min="12043" max="12043" width="10.875" style="194" customWidth="1"/>
    <col min="12044" max="12044" width="7.5" style="194" customWidth="1"/>
    <col min="12045" max="12288" width="9" style="194"/>
    <col min="12289" max="12289" width="33.625" style="194" customWidth="1"/>
    <col min="12290" max="12292" width="9" style="194" hidden="1" customWidth="1"/>
    <col min="12293" max="12293" width="17.125" style="194" customWidth="1"/>
    <col min="12294" max="12294" width="20.875" style="194" customWidth="1"/>
    <col min="12295" max="12295" width="19.625" style="194" customWidth="1"/>
    <col min="12296" max="12298" width="9" style="194" hidden="1" customWidth="1"/>
    <col min="12299" max="12299" width="10.875" style="194" customWidth="1"/>
    <col min="12300" max="12300" width="7.5" style="194" customWidth="1"/>
    <col min="12301" max="12544" width="9" style="194"/>
    <col min="12545" max="12545" width="33.625" style="194" customWidth="1"/>
    <col min="12546" max="12548" width="9" style="194" hidden="1" customWidth="1"/>
    <col min="12549" max="12549" width="17.125" style="194" customWidth="1"/>
    <col min="12550" max="12550" width="20.875" style="194" customWidth="1"/>
    <col min="12551" max="12551" width="19.625" style="194" customWidth="1"/>
    <col min="12552" max="12554" width="9" style="194" hidden="1" customWidth="1"/>
    <col min="12555" max="12555" width="10.875" style="194" customWidth="1"/>
    <col min="12556" max="12556" width="7.5" style="194" customWidth="1"/>
    <col min="12557" max="12800" width="9" style="194"/>
    <col min="12801" max="12801" width="33.625" style="194" customWidth="1"/>
    <col min="12802" max="12804" width="9" style="194" hidden="1" customWidth="1"/>
    <col min="12805" max="12805" width="17.125" style="194" customWidth="1"/>
    <col min="12806" max="12806" width="20.875" style="194" customWidth="1"/>
    <col min="12807" max="12807" width="19.625" style="194" customWidth="1"/>
    <col min="12808" max="12810" width="9" style="194" hidden="1" customWidth="1"/>
    <col min="12811" max="12811" width="10.875" style="194" customWidth="1"/>
    <col min="12812" max="12812" width="7.5" style="194" customWidth="1"/>
    <col min="12813" max="13056" width="9" style="194"/>
    <col min="13057" max="13057" width="33.625" style="194" customWidth="1"/>
    <col min="13058" max="13060" width="9" style="194" hidden="1" customWidth="1"/>
    <col min="13061" max="13061" width="17.125" style="194" customWidth="1"/>
    <col min="13062" max="13062" width="20.875" style="194" customWidth="1"/>
    <col min="13063" max="13063" width="19.625" style="194" customWidth="1"/>
    <col min="13064" max="13066" width="9" style="194" hidden="1" customWidth="1"/>
    <col min="13067" max="13067" width="10.875" style="194" customWidth="1"/>
    <col min="13068" max="13068" width="7.5" style="194" customWidth="1"/>
    <col min="13069" max="13312" width="9" style="194"/>
    <col min="13313" max="13313" width="33.625" style="194" customWidth="1"/>
    <col min="13314" max="13316" width="9" style="194" hidden="1" customWidth="1"/>
    <col min="13317" max="13317" width="17.125" style="194" customWidth="1"/>
    <col min="13318" max="13318" width="20.875" style="194" customWidth="1"/>
    <col min="13319" max="13319" width="19.625" style="194" customWidth="1"/>
    <col min="13320" max="13322" width="9" style="194" hidden="1" customWidth="1"/>
    <col min="13323" max="13323" width="10.875" style="194" customWidth="1"/>
    <col min="13324" max="13324" width="7.5" style="194" customWidth="1"/>
    <col min="13325" max="13568" width="9" style="194"/>
    <col min="13569" max="13569" width="33.625" style="194" customWidth="1"/>
    <col min="13570" max="13572" width="9" style="194" hidden="1" customWidth="1"/>
    <col min="13573" max="13573" width="17.125" style="194" customWidth="1"/>
    <col min="13574" max="13574" width="20.875" style="194" customWidth="1"/>
    <col min="13575" max="13575" width="19.625" style="194" customWidth="1"/>
    <col min="13576" max="13578" width="9" style="194" hidden="1" customWidth="1"/>
    <col min="13579" max="13579" width="10.875" style="194" customWidth="1"/>
    <col min="13580" max="13580" width="7.5" style="194" customWidth="1"/>
    <col min="13581" max="13824" width="9" style="194"/>
    <col min="13825" max="13825" width="33.625" style="194" customWidth="1"/>
    <col min="13826" max="13828" width="9" style="194" hidden="1" customWidth="1"/>
    <col min="13829" max="13829" width="17.125" style="194" customWidth="1"/>
    <col min="13830" max="13830" width="20.875" style="194" customWidth="1"/>
    <col min="13831" max="13831" width="19.625" style="194" customWidth="1"/>
    <col min="13832" max="13834" width="9" style="194" hidden="1" customWidth="1"/>
    <col min="13835" max="13835" width="10.875" style="194" customWidth="1"/>
    <col min="13836" max="13836" width="7.5" style="194" customWidth="1"/>
    <col min="13837" max="14080" width="9" style="194"/>
    <col min="14081" max="14081" width="33.625" style="194" customWidth="1"/>
    <col min="14082" max="14084" width="9" style="194" hidden="1" customWidth="1"/>
    <col min="14085" max="14085" width="17.125" style="194" customWidth="1"/>
    <col min="14086" max="14086" width="20.875" style="194" customWidth="1"/>
    <col min="14087" max="14087" width="19.625" style="194" customWidth="1"/>
    <col min="14088" max="14090" width="9" style="194" hidden="1" customWidth="1"/>
    <col min="14091" max="14091" width="10.875" style="194" customWidth="1"/>
    <col min="14092" max="14092" width="7.5" style="194" customWidth="1"/>
    <col min="14093" max="14336" width="9" style="194"/>
    <col min="14337" max="14337" width="33.625" style="194" customWidth="1"/>
    <col min="14338" max="14340" width="9" style="194" hidden="1" customWidth="1"/>
    <col min="14341" max="14341" width="17.125" style="194" customWidth="1"/>
    <col min="14342" max="14342" width="20.875" style="194" customWidth="1"/>
    <col min="14343" max="14343" width="19.625" style="194" customWidth="1"/>
    <col min="14344" max="14346" width="9" style="194" hidden="1" customWidth="1"/>
    <col min="14347" max="14347" width="10.875" style="194" customWidth="1"/>
    <col min="14348" max="14348" width="7.5" style="194" customWidth="1"/>
    <col min="14349" max="14592" width="9" style="194"/>
    <col min="14593" max="14593" width="33.625" style="194" customWidth="1"/>
    <col min="14594" max="14596" width="9" style="194" hidden="1" customWidth="1"/>
    <col min="14597" max="14597" width="17.125" style="194" customWidth="1"/>
    <col min="14598" max="14598" width="20.875" style="194" customWidth="1"/>
    <col min="14599" max="14599" width="19.625" style="194" customWidth="1"/>
    <col min="14600" max="14602" width="9" style="194" hidden="1" customWidth="1"/>
    <col min="14603" max="14603" width="10.875" style="194" customWidth="1"/>
    <col min="14604" max="14604" width="7.5" style="194" customWidth="1"/>
    <col min="14605" max="14848" width="9" style="194"/>
    <col min="14849" max="14849" width="33.625" style="194" customWidth="1"/>
    <col min="14850" max="14852" width="9" style="194" hidden="1" customWidth="1"/>
    <col min="14853" max="14853" width="17.125" style="194" customWidth="1"/>
    <col min="14854" max="14854" width="20.875" style="194" customWidth="1"/>
    <col min="14855" max="14855" width="19.625" style="194" customWidth="1"/>
    <col min="14856" max="14858" width="9" style="194" hidden="1" customWidth="1"/>
    <col min="14859" max="14859" width="10.875" style="194" customWidth="1"/>
    <col min="14860" max="14860" width="7.5" style="194" customWidth="1"/>
    <col min="14861" max="15104" width="9" style="194"/>
    <col min="15105" max="15105" width="33.625" style="194" customWidth="1"/>
    <col min="15106" max="15108" width="9" style="194" hidden="1" customWidth="1"/>
    <col min="15109" max="15109" width="17.125" style="194" customWidth="1"/>
    <col min="15110" max="15110" width="20.875" style="194" customWidth="1"/>
    <col min="15111" max="15111" width="19.625" style="194" customWidth="1"/>
    <col min="15112" max="15114" width="9" style="194" hidden="1" customWidth="1"/>
    <col min="15115" max="15115" width="10.875" style="194" customWidth="1"/>
    <col min="15116" max="15116" width="7.5" style="194" customWidth="1"/>
    <col min="15117" max="15360" width="9" style="194"/>
    <col min="15361" max="15361" width="33.625" style="194" customWidth="1"/>
    <col min="15362" max="15364" width="9" style="194" hidden="1" customWidth="1"/>
    <col min="15365" max="15365" width="17.125" style="194" customWidth="1"/>
    <col min="15366" max="15366" width="20.875" style="194" customWidth="1"/>
    <col min="15367" max="15367" width="19.625" style="194" customWidth="1"/>
    <col min="15368" max="15370" width="9" style="194" hidden="1" customWidth="1"/>
    <col min="15371" max="15371" width="10.875" style="194" customWidth="1"/>
    <col min="15372" max="15372" width="7.5" style="194" customWidth="1"/>
    <col min="15373" max="15616" width="9" style="194"/>
    <col min="15617" max="15617" width="33.625" style="194" customWidth="1"/>
    <col min="15618" max="15620" width="9" style="194" hidden="1" customWidth="1"/>
    <col min="15621" max="15621" width="17.125" style="194" customWidth="1"/>
    <col min="15622" max="15622" width="20.875" style="194" customWidth="1"/>
    <col min="15623" max="15623" width="19.625" style="194" customWidth="1"/>
    <col min="15624" max="15626" width="9" style="194" hidden="1" customWidth="1"/>
    <col min="15627" max="15627" width="10.875" style="194" customWidth="1"/>
    <col min="15628" max="15628" width="7.5" style="194" customWidth="1"/>
    <col min="15629" max="15872" width="9" style="194"/>
    <col min="15873" max="15873" width="33.625" style="194" customWidth="1"/>
    <col min="15874" max="15876" width="9" style="194" hidden="1" customWidth="1"/>
    <col min="15877" max="15877" width="17.125" style="194" customWidth="1"/>
    <col min="15878" max="15878" width="20.875" style="194" customWidth="1"/>
    <col min="15879" max="15879" width="19.625" style="194" customWidth="1"/>
    <col min="15880" max="15882" width="9" style="194" hidden="1" customWidth="1"/>
    <col min="15883" max="15883" width="10.875" style="194" customWidth="1"/>
    <col min="15884" max="15884" width="7.5" style="194" customWidth="1"/>
    <col min="15885" max="16128" width="9" style="194"/>
    <col min="16129" max="16129" width="33.625" style="194" customWidth="1"/>
    <col min="16130" max="16132" width="9" style="194" hidden="1" customWidth="1"/>
    <col min="16133" max="16133" width="17.125" style="194" customWidth="1"/>
    <col min="16134" max="16134" width="20.875" style="194" customWidth="1"/>
    <col min="16135" max="16135" width="19.625" style="194" customWidth="1"/>
    <col min="16136" max="16138" width="9" style="194" hidden="1" customWidth="1"/>
    <col min="16139" max="16139" width="10.875" style="194" customWidth="1"/>
    <col min="16140" max="16140" width="7.5" style="194" customWidth="1"/>
    <col min="16141" max="16384" width="9" style="194"/>
  </cols>
  <sheetData>
    <row r="1" spans="1:12" ht="15.75" customHeight="1">
      <c r="A1" s="196" t="s">
        <v>171</v>
      </c>
      <c r="B1" s="197"/>
      <c r="C1" s="197"/>
      <c r="D1" s="197"/>
      <c r="E1" s="197"/>
      <c r="F1" s="197"/>
      <c r="G1" s="197"/>
      <c r="H1" s="197"/>
      <c r="I1" s="197"/>
    </row>
    <row r="2" spans="1:12" ht="8.25" customHeight="1">
      <c r="A2" s="198"/>
      <c r="B2" s="197"/>
      <c r="C2" s="197"/>
      <c r="D2" s="197"/>
      <c r="E2" s="197"/>
      <c r="F2" s="197"/>
      <c r="G2" s="197"/>
      <c r="H2" s="197"/>
      <c r="I2" s="197"/>
    </row>
    <row r="3" spans="1:12" ht="22.5" customHeight="1">
      <c r="A3" s="300" t="s">
        <v>172</v>
      </c>
      <c r="B3" s="300"/>
      <c r="C3" s="300"/>
      <c r="D3" s="300"/>
      <c r="E3" s="300"/>
      <c r="F3" s="300"/>
      <c r="G3" s="300"/>
      <c r="H3" s="300"/>
      <c r="I3" s="234"/>
    </row>
    <row r="4" spans="1:12" ht="26.25" customHeight="1">
      <c r="A4" s="199" t="s">
        <v>173</v>
      </c>
      <c r="B4" s="199"/>
      <c r="C4" s="199"/>
      <c r="D4" s="199"/>
      <c r="E4" s="301" t="s">
        <v>174</v>
      </c>
      <c r="F4" s="301"/>
      <c r="G4" s="301"/>
      <c r="H4" s="301"/>
      <c r="I4" s="195"/>
    </row>
    <row r="5" spans="1:12" ht="31.5" customHeight="1">
      <c r="A5" s="200" t="s">
        <v>175</v>
      </c>
      <c r="B5" s="200" t="s">
        <v>176</v>
      </c>
      <c r="C5" s="201" t="s">
        <v>177</v>
      </c>
      <c r="D5" s="200" t="s">
        <v>178</v>
      </c>
      <c r="E5" s="200" t="s">
        <v>179</v>
      </c>
      <c r="F5" s="200" t="s">
        <v>180</v>
      </c>
      <c r="G5" s="200" t="s">
        <v>181</v>
      </c>
      <c r="H5" s="200" t="s">
        <v>182</v>
      </c>
      <c r="I5" s="235"/>
      <c r="J5" s="200" t="s">
        <v>183</v>
      </c>
    </row>
    <row r="6" spans="1:12">
      <c r="A6" s="202" t="s">
        <v>184</v>
      </c>
      <c r="B6" s="203" t="e">
        <f>SUM(B7:B8)</f>
        <v>#REF!</v>
      </c>
      <c r="C6" s="203">
        <f>SUM(C7:C8)</f>
        <v>75925.009999999995</v>
      </c>
      <c r="D6" s="204" t="e">
        <f t="shared" ref="D6:D11" si="0">IF(B6&gt;0,ROUND(C6/B6*100,2),0)</f>
        <v>#REF!</v>
      </c>
      <c r="E6" s="205">
        <f>SUM(E7:E8)</f>
        <v>82000.004560000001</v>
      </c>
      <c r="F6" s="205">
        <f>SUM(F7:F8)</f>
        <v>82029.899999999994</v>
      </c>
      <c r="G6" s="205">
        <f>SUM(G7:G8)</f>
        <v>86951.53</v>
      </c>
      <c r="H6" s="204">
        <f>(G6-E6)/E6*100</f>
        <v>6.0384453227401096</v>
      </c>
      <c r="I6" s="235">
        <f>+G6-F6</f>
        <v>4921.63</v>
      </c>
      <c r="J6" s="235">
        <f>+I6/F6*100</f>
        <v>5.9998000729002499</v>
      </c>
      <c r="K6" s="195"/>
    </row>
    <row r="7" spans="1:12">
      <c r="A7" s="206" t="s">
        <v>185</v>
      </c>
      <c r="B7" s="204" t="e">
        <f>SUM(B13)</f>
        <v>#REF!</v>
      </c>
      <c r="C7" s="204">
        <v>55628.32</v>
      </c>
      <c r="D7" s="204" t="e">
        <f t="shared" si="0"/>
        <v>#REF!</v>
      </c>
      <c r="E7" s="207">
        <f>SUM(E13)</f>
        <v>55308.28456</v>
      </c>
      <c r="F7" s="207">
        <f>SUM(F13)</f>
        <v>52316.78</v>
      </c>
      <c r="G7" s="207">
        <f>SUM(G13)</f>
        <v>55963.53</v>
      </c>
      <c r="H7" s="204">
        <f t="shared" ref="H7:H62" si="1">(E7-C7)/C7*100</f>
        <v>-0.57531027361602805</v>
      </c>
      <c r="I7" s="235">
        <f t="shared" ref="I7:I62" si="2">+G7-F7</f>
        <v>3646.75</v>
      </c>
      <c r="J7" s="235">
        <f t="shared" ref="J7:J62" si="3">+I7/F7*100</f>
        <v>6.9705169163698502</v>
      </c>
    </row>
    <row r="8" spans="1:12">
      <c r="A8" s="208" t="s">
        <v>186</v>
      </c>
      <c r="B8" s="209">
        <f>SUM(B50,B53)</f>
        <v>18306</v>
      </c>
      <c r="C8" s="209">
        <v>20296.689999999999</v>
      </c>
      <c r="D8" s="209">
        <f t="shared" si="0"/>
        <v>110.87</v>
      </c>
      <c r="E8" s="210">
        <f>SUM(E50,E53)</f>
        <v>26691.72</v>
      </c>
      <c r="F8" s="210">
        <f>SUM(F50,F53)</f>
        <v>29713.119999999999</v>
      </c>
      <c r="G8" s="210">
        <f>SUM(G50,G53)</f>
        <v>30988</v>
      </c>
      <c r="H8" s="209">
        <f t="shared" si="1"/>
        <v>31.507748307728999</v>
      </c>
      <c r="I8" s="235">
        <f t="shared" si="2"/>
        <v>1274.8800000000001</v>
      </c>
      <c r="J8" s="235">
        <f t="shared" si="3"/>
        <v>4.2906298631715503</v>
      </c>
      <c r="K8" s="236"/>
    </row>
    <row r="9" spans="1:12">
      <c r="A9" s="211" t="s">
        <v>187</v>
      </c>
      <c r="B9" s="209" t="e">
        <f>SUM(B18,B22,B27,B31,#REF!,#REF!,B38,B39:B49,B50,B53)</f>
        <v>#REF!</v>
      </c>
      <c r="C9" s="209" t="e">
        <f>SUM(C18,C22,C27,C31,#REF!,#REF!,C38,C39:C49,C50,C53)</f>
        <v>#REF!</v>
      </c>
      <c r="D9" s="209" t="e">
        <f t="shared" si="0"/>
        <v>#REF!</v>
      </c>
      <c r="E9" s="212">
        <f>SUM(E18,E22,E27,E31,E38,E39:E49,E50,E53)</f>
        <v>52125.262000000002</v>
      </c>
      <c r="F9" s="212">
        <f>SUM(F18,F22,F27,F31,F38,F39:F49,F50,F53)</f>
        <v>52490.65</v>
      </c>
      <c r="G9" s="212">
        <f>SUM(G18,G22,G27,G31,G38,G39:G49,G50,G53)</f>
        <v>53721</v>
      </c>
      <c r="H9" s="209" t="e">
        <f t="shared" si="1"/>
        <v>#REF!</v>
      </c>
      <c r="I9" s="235">
        <f t="shared" si="2"/>
        <v>1230.3499999999999</v>
      </c>
      <c r="J9" s="235">
        <f t="shared" si="3"/>
        <v>2.3439412542995699</v>
      </c>
      <c r="L9" s="236"/>
    </row>
    <row r="10" spans="1:12">
      <c r="A10" s="211" t="s">
        <v>188</v>
      </c>
      <c r="B10" s="209">
        <f>+B17+B21+B26+B30+B37</f>
        <v>6486</v>
      </c>
      <c r="C10" s="213">
        <v>7056.19</v>
      </c>
      <c r="D10" s="204">
        <f t="shared" si="0"/>
        <v>108.79</v>
      </c>
      <c r="E10" s="210">
        <f>+E17+E21+E26+E30+E37</f>
        <v>7034.6025600000003</v>
      </c>
      <c r="F10" s="210">
        <f>+F17+F21+F26+F30+F37+F34</f>
        <v>7347.36</v>
      </c>
      <c r="G10" s="210">
        <f>+G17+G21+G26+G30+G37</f>
        <v>7909.67</v>
      </c>
      <c r="H10" s="209">
        <f t="shared" si="1"/>
        <v>-0.30593620636631602</v>
      </c>
      <c r="I10" s="235">
        <f t="shared" si="2"/>
        <v>562.31000000000097</v>
      </c>
      <c r="J10" s="235">
        <f t="shared" si="3"/>
        <v>7.6532251039829502</v>
      </c>
    </row>
    <row r="11" spans="1:12">
      <c r="A11" s="211" t="s">
        <v>189</v>
      </c>
      <c r="B11" s="213" t="e">
        <f>+B16+B20+B25+B23+B29+#REF!+#REF!</f>
        <v>#REF!</v>
      </c>
      <c r="C11" s="213" t="e">
        <f>+C16+C20+C25+C23+C29+#REF!+#REF!</f>
        <v>#REF!</v>
      </c>
      <c r="D11" s="204" t="e">
        <f t="shared" si="0"/>
        <v>#REF!</v>
      </c>
      <c r="E11" s="214">
        <f>+E16+E20+E25+E23+E29</f>
        <v>22840.14</v>
      </c>
      <c r="F11" s="214">
        <f>+F16+F20+F25+F23+F29+F33</f>
        <v>22191.89</v>
      </c>
      <c r="G11" s="214">
        <f>+G16+G20+G25+G23+G29</f>
        <v>25320.86</v>
      </c>
      <c r="H11" s="209" t="e">
        <f t="shared" si="1"/>
        <v>#REF!</v>
      </c>
      <c r="I11" s="235">
        <f t="shared" si="2"/>
        <v>3128.97</v>
      </c>
      <c r="J11" s="235">
        <f t="shared" si="3"/>
        <v>14.099610263028501</v>
      </c>
    </row>
    <row r="12" spans="1:12">
      <c r="A12" s="202" t="s">
        <v>190</v>
      </c>
      <c r="B12" s="215" t="e">
        <f t="shared" ref="B12:G12" si="4">+B13+B50</f>
        <v>#REF!</v>
      </c>
      <c r="C12" s="215" t="e">
        <f t="shared" si="4"/>
        <v>#REF!</v>
      </c>
      <c r="D12" s="215" t="e">
        <f t="shared" si="4"/>
        <v>#REF!</v>
      </c>
      <c r="E12" s="216">
        <f t="shared" si="4"/>
        <v>56758.28456</v>
      </c>
      <c r="F12" s="216">
        <f t="shared" si="4"/>
        <v>53202.59</v>
      </c>
      <c r="G12" s="216">
        <f t="shared" si="4"/>
        <v>56663.53</v>
      </c>
      <c r="H12" s="204" t="e">
        <f t="shared" si="1"/>
        <v>#REF!</v>
      </c>
      <c r="I12" s="235">
        <f t="shared" si="2"/>
        <v>3460.94</v>
      </c>
      <c r="J12" s="235">
        <f t="shared" si="3"/>
        <v>6.5052096147950698</v>
      </c>
    </row>
    <row r="13" spans="1:12">
      <c r="A13" s="211" t="s">
        <v>191</v>
      </c>
      <c r="B13" s="217" t="e">
        <f>SUM(B14,B23,B24,B28,#REF!,#REF!,B36,B39:B49)</f>
        <v>#REF!</v>
      </c>
      <c r="C13" s="217" t="e">
        <f>SUM(C14,C23,C24,C28,#REF!,#REF!,C36,C39:C49)</f>
        <v>#REF!</v>
      </c>
      <c r="D13" s="217" t="e">
        <f>SUM(D14,D23,D24,D28,#REF!,#REF!,D36,D39:D49)</f>
        <v>#REF!</v>
      </c>
      <c r="E13" s="218">
        <f>SUM(E14,E23,E24,E28,E36,E39:E49)</f>
        <v>55308.28456</v>
      </c>
      <c r="F13" s="218">
        <f>SUM(F14,F23,F24,F28,F36,F39:F49,F32)</f>
        <v>52316.78</v>
      </c>
      <c r="G13" s="218">
        <f>SUM(G14,G23,G24,G28,G36,G39:G49)</f>
        <v>55963.53</v>
      </c>
      <c r="H13" s="204" t="e">
        <f t="shared" si="1"/>
        <v>#REF!</v>
      </c>
      <c r="I13" s="235">
        <f t="shared" si="2"/>
        <v>3646.75</v>
      </c>
      <c r="J13" s="235">
        <f t="shared" si="3"/>
        <v>6.9705169163698502</v>
      </c>
    </row>
    <row r="14" spans="1:12">
      <c r="A14" s="211" t="s">
        <v>192</v>
      </c>
      <c r="B14" s="217">
        <f>SUM(B15+B19)</f>
        <v>28100</v>
      </c>
      <c r="C14" s="217">
        <v>28866.639999999999</v>
      </c>
      <c r="D14" s="217">
        <f t="shared" ref="D14:D19" si="5">IF(B14&gt;0,ROUND(C14/B14*100,2),0)</f>
        <v>102.73</v>
      </c>
      <c r="E14" s="218">
        <f>SUM(E15+E19)</f>
        <v>31886</v>
      </c>
      <c r="F14" s="218">
        <f>SUM(F15+F19)</f>
        <v>30707.9</v>
      </c>
      <c r="G14" s="218">
        <f>SUM(G15+G19)</f>
        <v>36413.72</v>
      </c>
      <c r="H14" s="204">
        <f t="shared" si="1"/>
        <v>10.4596863368927</v>
      </c>
      <c r="I14" s="235">
        <f t="shared" si="2"/>
        <v>5705.82</v>
      </c>
      <c r="J14" s="235">
        <f t="shared" si="3"/>
        <v>18.580951481540598</v>
      </c>
    </row>
    <row r="15" spans="1:12">
      <c r="A15" s="211" t="s">
        <v>193</v>
      </c>
      <c r="B15" s="217">
        <f>SUM(B16:B18)</f>
        <v>13000</v>
      </c>
      <c r="C15" s="217">
        <v>13232.88</v>
      </c>
      <c r="D15" s="217">
        <f t="shared" si="5"/>
        <v>101.79</v>
      </c>
      <c r="E15" s="218">
        <f>SUM(E16:E18)</f>
        <v>14809</v>
      </c>
      <c r="F15" s="218">
        <f>SUM(F16:F18)</f>
        <v>12295.68</v>
      </c>
      <c r="G15" s="218">
        <f>SUM(G16:G18)</f>
        <v>16647.060000000001</v>
      </c>
      <c r="H15" s="204">
        <f t="shared" si="1"/>
        <v>11.9106347219955</v>
      </c>
      <c r="I15" s="235">
        <f t="shared" si="2"/>
        <v>4351.38</v>
      </c>
      <c r="J15" s="235">
        <f t="shared" si="3"/>
        <v>35.389502654590899</v>
      </c>
    </row>
    <row r="16" spans="1:12">
      <c r="A16" s="211" t="s">
        <v>194</v>
      </c>
      <c r="B16" s="217">
        <f>ROUND(B18/0.34*0.5,2)</f>
        <v>6500</v>
      </c>
      <c r="C16" s="204">
        <v>6616.44</v>
      </c>
      <c r="D16" s="204">
        <f t="shared" si="5"/>
        <v>101.79</v>
      </c>
      <c r="E16" s="218">
        <f>ROUND(E18/0.34*0.5,2)</f>
        <v>7404.5</v>
      </c>
      <c r="F16" s="218">
        <f>ROUND(F18/0.34*0.5,2)</f>
        <v>6147.84</v>
      </c>
      <c r="G16" s="218">
        <f>ROUND(G18/0.34*0.5,2)</f>
        <v>8323.5300000000007</v>
      </c>
      <c r="H16" s="204">
        <f t="shared" si="1"/>
        <v>11.9106347219955</v>
      </c>
      <c r="I16" s="235">
        <f t="shared" si="2"/>
        <v>2175.69</v>
      </c>
      <c r="J16" s="235">
        <f t="shared" si="3"/>
        <v>35.389502654590899</v>
      </c>
    </row>
    <row r="17" spans="1:10">
      <c r="A17" s="211" t="s">
        <v>195</v>
      </c>
      <c r="B17" s="217">
        <f>ROUND(B18/0.34*0.16,2)</f>
        <v>2080</v>
      </c>
      <c r="C17" s="204">
        <v>2117.2600000000002</v>
      </c>
      <c r="D17" s="204">
        <f t="shared" si="5"/>
        <v>101.79</v>
      </c>
      <c r="E17" s="218">
        <f>ROUND(E18/0.34*0.16,2)</f>
        <v>2369.44</v>
      </c>
      <c r="F17" s="218">
        <f>ROUND(F18/0.34*0.16,2)</f>
        <v>1967.31</v>
      </c>
      <c r="G17" s="218">
        <f>ROUND(G18/0.34*0.16,2)</f>
        <v>2663.53</v>
      </c>
      <c r="H17" s="204">
        <f t="shared" si="1"/>
        <v>11.910677007075201</v>
      </c>
      <c r="I17" s="235">
        <f t="shared" si="2"/>
        <v>696.22</v>
      </c>
      <c r="J17" s="235">
        <f t="shared" si="3"/>
        <v>35.3894404033935</v>
      </c>
    </row>
    <row r="18" spans="1:10">
      <c r="A18" s="211" t="s">
        <v>196</v>
      </c>
      <c r="B18" s="217">
        <v>4420</v>
      </c>
      <c r="C18" s="204">
        <v>4499.18</v>
      </c>
      <c r="D18" s="204">
        <f t="shared" si="5"/>
        <v>101.79</v>
      </c>
      <c r="E18" s="218">
        <v>5035.0600000000004</v>
      </c>
      <c r="F18" s="218">
        <v>4180.53</v>
      </c>
      <c r="G18" s="218">
        <v>5660</v>
      </c>
      <c r="H18" s="204">
        <f t="shared" si="1"/>
        <v>11.9106148231456</v>
      </c>
      <c r="I18" s="235">
        <f t="shared" si="2"/>
        <v>1479.47</v>
      </c>
      <c r="J18" s="235">
        <f t="shared" si="3"/>
        <v>35.389531949298302</v>
      </c>
    </row>
    <row r="19" spans="1:10">
      <c r="A19" s="211" t="s">
        <v>197</v>
      </c>
      <c r="B19" s="217">
        <f>SUM(B20:B22)</f>
        <v>15100</v>
      </c>
      <c r="C19" s="204">
        <f>15633.76</f>
        <v>15633.76</v>
      </c>
      <c r="D19" s="204">
        <f t="shared" si="5"/>
        <v>103.53</v>
      </c>
      <c r="E19" s="218">
        <f>SUM(E20:E22)</f>
        <v>17077</v>
      </c>
      <c r="F19" s="218">
        <f>SUM(F20:F22)</f>
        <v>18412.22</v>
      </c>
      <c r="G19" s="218">
        <f>SUM(G20:G22)</f>
        <v>19766.66</v>
      </c>
      <c r="H19" s="204">
        <f t="shared" si="1"/>
        <v>9.2315604179672697</v>
      </c>
      <c r="I19" s="235">
        <f t="shared" si="2"/>
        <v>1354.44</v>
      </c>
      <c r="J19" s="235">
        <f t="shared" si="3"/>
        <v>7.3562014792349801</v>
      </c>
    </row>
    <row r="20" spans="1:10">
      <c r="A20" s="211" t="s">
        <v>198</v>
      </c>
      <c r="B20" s="217">
        <f>ROUND(B22/0.3*0.5,2)</f>
        <v>7550</v>
      </c>
      <c r="C20" s="204">
        <v>7816.88</v>
      </c>
      <c r="D20" s="204"/>
      <c r="E20" s="218">
        <f>ROUND(E22/0.3*0.5,2)</f>
        <v>8538.5</v>
      </c>
      <c r="F20" s="218">
        <v>9206.11</v>
      </c>
      <c r="G20" s="218">
        <f>ROUND(G22/0.3*0.5,2)</f>
        <v>9883.33</v>
      </c>
      <c r="H20" s="204">
        <f t="shared" si="1"/>
        <v>9.2315604179672697</v>
      </c>
      <c r="I20" s="235">
        <f t="shared" si="2"/>
        <v>677.219999999999</v>
      </c>
      <c r="J20" s="235">
        <f t="shared" si="3"/>
        <v>7.3562014792349801</v>
      </c>
    </row>
    <row r="21" spans="1:10">
      <c r="A21" s="211" t="s">
        <v>199</v>
      </c>
      <c r="B21" s="217">
        <f>ROUND(B22/0.3*0.2,2)</f>
        <v>3020</v>
      </c>
      <c r="C21" s="204">
        <v>3650.6</v>
      </c>
      <c r="D21" s="204">
        <f t="shared" ref="D21:D31" si="6">IF(B21&gt;0,ROUND(C21/B21*100,2),0)</f>
        <v>120.88</v>
      </c>
      <c r="E21" s="218">
        <f>ROUND(E22/0.3*0.2,2)</f>
        <v>3415.4</v>
      </c>
      <c r="F21" s="218">
        <v>4130.47</v>
      </c>
      <c r="G21" s="218">
        <f>ROUND(G22/0.3*0.2,2)</f>
        <v>3953.33</v>
      </c>
      <c r="H21" s="204">
        <f t="shared" si="1"/>
        <v>-6.4427765298854904</v>
      </c>
      <c r="I21" s="235">
        <f t="shared" si="2"/>
        <v>-177.14</v>
      </c>
      <c r="J21" s="235">
        <f t="shared" si="3"/>
        <v>-4.2886160654840797</v>
      </c>
    </row>
    <row r="22" spans="1:10">
      <c r="A22" s="211" t="s">
        <v>200</v>
      </c>
      <c r="B22" s="217">
        <v>4530</v>
      </c>
      <c r="C22" s="204">
        <v>4166.28</v>
      </c>
      <c r="D22" s="204">
        <f t="shared" si="6"/>
        <v>91.97</v>
      </c>
      <c r="E22" s="218">
        <v>5123.1000000000004</v>
      </c>
      <c r="F22" s="218">
        <v>5075.6400000000003</v>
      </c>
      <c r="G22" s="218">
        <v>5930</v>
      </c>
      <c r="H22" s="204">
        <f t="shared" si="1"/>
        <v>22.9658112272819</v>
      </c>
      <c r="I22" s="235">
        <f t="shared" si="2"/>
        <v>854.36</v>
      </c>
      <c r="J22" s="235">
        <f t="shared" si="3"/>
        <v>16.832557076545999</v>
      </c>
    </row>
    <row r="23" spans="1:10">
      <c r="A23" s="211" t="s">
        <v>201</v>
      </c>
      <c r="B23" s="217"/>
      <c r="C23" s="204">
        <v>0.63</v>
      </c>
      <c r="D23" s="204">
        <f t="shared" si="6"/>
        <v>0</v>
      </c>
      <c r="E23" s="218"/>
      <c r="F23" s="218">
        <v>0.93</v>
      </c>
      <c r="G23" s="218"/>
      <c r="H23" s="204">
        <f t="shared" si="1"/>
        <v>-100</v>
      </c>
      <c r="I23" s="235">
        <f t="shared" si="2"/>
        <v>-0.93</v>
      </c>
      <c r="J23" s="235"/>
    </row>
    <row r="24" spans="1:10">
      <c r="A24" s="211" t="s">
        <v>202</v>
      </c>
      <c r="B24" s="217">
        <f>SUM(B25:B27)</f>
        <v>9060</v>
      </c>
      <c r="C24" s="219">
        <f>4215.59+2912.39</f>
        <v>7127.98</v>
      </c>
      <c r="D24" s="204">
        <f t="shared" si="6"/>
        <v>78.680000000000007</v>
      </c>
      <c r="E24" s="218">
        <f>SUM(E25:E27)</f>
        <v>9784.7999999999993</v>
      </c>
      <c r="F24" s="218">
        <f>SUM(F25:F27)</f>
        <v>9610.2199999999993</v>
      </c>
      <c r="G24" s="218">
        <f>SUM(G25:G27)</f>
        <v>10056.67</v>
      </c>
      <c r="H24" s="204">
        <f t="shared" si="1"/>
        <v>37.273112438587098</v>
      </c>
      <c r="I24" s="235">
        <f t="shared" si="2"/>
        <v>446.44999999999902</v>
      </c>
      <c r="J24" s="235">
        <f t="shared" si="3"/>
        <v>4.6455752313682597</v>
      </c>
    </row>
    <row r="25" spans="1:10">
      <c r="A25" s="211" t="s">
        <v>203</v>
      </c>
      <c r="B25" s="217">
        <f>ROUND(B27/0.3*0.6,2)</f>
        <v>5436</v>
      </c>
      <c r="C25" s="204">
        <f>2529.35+1747.43</f>
        <v>4276.78</v>
      </c>
      <c r="D25" s="204">
        <f t="shared" si="6"/>
        <v>78.680000000000007</v>
      </c>
      <c r="E25" s="218">
        <f>ROUND(E27/0.3*0.6,2)</f>
        <v>5870.88</v>
      </c>
      <c r="F25" s="218">
        <f>ROUND(F27/0.3*0.6,2)+1-0.61</f>
        <v>5766.29</v>
      </c>
      <c r="G25" s="218">
        <f>ROUND(G27/0.3*0.6,2)</f>
        <v>6034</v>
      </c>
      <c r="H25" s="204">
        <f t="shared" si="1"/>
        <v>37.273369217027799</v>
      </c>
      <c r="I25" s="235">
        <f t="shared" si="2"/>
        <v>267.70999999999998</v>
      </c>
      <c r="J25" s="235">
        <f t="shared" si="3"/>
        <v>4.6426731919483801</v>
      </c>
    </row>
    <row r="26" spans="1:10">
      <c r="A26" s="211" t="s">
        <v>204</v>
      </c>
      <c r="B26" s="217">
        <f>ROUND(B27/0.3*0.1,2)</f>
        <v>906</v>
      </c>
      <c r="C26" s="204">
        <f>421.56+291.24</f>
        <v>712.8</v>
      </c>
      <c r="D26" s="204">
        <f t="shared" si="6"/>
        <v>78.680000000000007</v>
      </c>
      <c r="E26" s="218">
        <f>ROUND(E27/0.3*0.1,2)</f>
        <v>978.48</v>
      </c>
      <c r="F26" s="218">
        <f>ROUND(F27/0.3*0.1,2)</f>
        <v>960.98</v>
      </c>
      <c r="G26" s="218">
        <f>ROUND(G27/0.3*0.1,2)</f>
        <v>1005.67</v>
      </c>
      <c r="H26" s="204">
        <f t="shared" si="1"/>
        <v>37.272727272727302</v>
      </c>
      <c r="I26" s="235">
        <f t="shared" si="2"/>
        <v>44.689999999999898</v>
      </c>
      <c r="J26" s="235">
        <f t="shared" si="3"/>
        <v>4.6504609877416696</v>
      </c>
    </row>
    <row r="27" spans="1:10">
      <c r="A27" s="211" t="s">
        <v>205</v>
      </c>
      <c r="B27" s="217">
        <v>2718</v>
      </c>
      <c r="C27" s="204">
        <f>1264.68+873.72</f>
        <v>2138.4</v>
      </c>
      <c r="D27" s="204">
        <f t="shared" si="6"/>
        <v>78.680000000000007</v>
      </c>
      <c r="E27" s="218">
        <v>2935.44</v>
      </c>
      <c r="F27" s="218">
        <v>2882.95</v>
      </c>
      <c r="G27" s="218">
        <v>3017</v>
      </c>
      <c r="H27" s="204">
        <f t="shared" si="1"/>
        <v>37.272727272727302</v>
      </c>
      <c r="I27" s="235">
        <f t="shared" si="2"/>
        <v>134.05000000000001</v>
      </c>
      <c r="J27" s="235">
        <f t="shared" si="3"/>
        <v>4.6497511229816704</v>
      </c>
    </row>
    <row r="28" spans="1:10">
      <c r="A28" s="211" t="s">
        <v>206</v>
      </c>
      <c r="B28" s="217">
        <f>SUM(B29:B31)</f>
        <v>3200</v>
      </c>
      <c r="C28" s="219">
        <f>155.52+3263.47</f>
        <v>3418.99</v>
      </c>
      <c r="D28" s="204">
        <f t="shared" si="6"/>
        <v>106.84</v>
      </c>
      <c r="E28" s="218">
        <f>SUM(E29:E31)</f>
        <v>1710.4280000000001</v>
      </c>
      <c r="F28" s="218">
        <f>SUM(F29:F31)</f>
        <v>1711.24</v>
      </c>
      <c r="G28" s="218">
        <f>SUM(G29:G31)</f>
        <v>1800</v>
      </c>
      <c r="H28" s="204">
        <f t="shared" si="1"/>
        <v>-49.972711239284102</v>
      </c>
      <c r="I28" s="235">
        <f t="shared" si="2"/>
        <v>88.76</v>
      </c>
      <c r="J28" s="235">
        <f t="shared" si="3"/>
        <v>5.1868820270680898</v>
      </c>
    </row>
    <row r="29" spans="1:10">
      <c r="A29" s="211" t="s">
        <v>203</v>
      </c>
      <c r="B29" s="217">
        <f>ROUND(B31/0.25*0.6,2)</f>
        <v>1920</v>
      </c>
      <c r="C29" s="204">
        <f>93.31+1958.08</f>
        <v>2051.39</v>
      </c>
      <c r="D29" s="204">
        <f t="shared" si="6"/>
        <v>106.84</v>
      </c>
      <c r="E29" s="218">
        <f>ROUND(E31/0.25*0.6,2)</f>
        <v>1026.26</v>
      </c>
      <c r="F29" s="218">
        <f>ROUND(F31/0.25*0.6,2)</f>
        <v>1026.74</v>
      </c>
      <c r="G29" s="218">
        <f>ROUND(G31/0.25*0.6,2)</f>
        <v>1080</v>
      </c>
      <c r="H29" s="204">
        <f t="shared" si="1"/>
        <v>-49.972457699413603</v>
      </c>
      <c r="I29" s="235">
        <f t="shared" si="2"/>
        <v>53.26</v>
      </c>
      <c r="J29" s="235">
        <f t="shared" si="3"/>
        <v>5.1872918168182798</v>
      </c>
    </row>
    <row r="30" spans="1:10">
      <c r="A30" s="211" t="s">
        <v>207</v>
      </c>
      <c r="B30" s="217">
        <f>ROUND(B31/0.25*0.15,2)</f>
        <v>480</v>
      </c>
      <c r="C30" s="204">
        <f>23.33+489.52</f>
        <v>512.85</v>
      </c>
      <c r="D30" s="204">
        <f t="shared" si="6"/>
        <v>106.84</v>
      </c>
      <c r="E30" s="218">
        <f>ROUND(E31/0.25*0.15,2)</f>
        <v>256.56</v>
      </c>
      <c r="F30" s="218">
        <f>ROUND(F31/0.25*0.15,2)</f>
        <v>256.69</v>
      </c>
      <c r="G30" s="218">
        <f>ROUND(G31/0.25*0.15,2)</f>
        <v>270</v>
      </c>
      <c r="H30" s="204">
        <f t="shared" si="1"/>
        <v>-49.973676513600502</v>
      </c>
      <c r="I30" s="235">
        <f t="shared" si="2"/>
        <v>13.31</v>
      </c>
      <c r="J30" s="235">
        <f t="shared" si="3"/>
        <v>5.1852428999961004</v>
      </c>
    </row>
    <row r="31" spans="1:10">
      <c r="A31" s="211" t="s">
        <v>208</v>
      </c>
      <c r="B31" s="217">
        <v>800</v>
      </c>
      <c r="C31" s="204">
        <f>38.88+815.87</f>
        <v>854.75</v>
      </c>
      <c r="D31" s="204">
        <f t="shared" si="6"/>
        <v>106.84</v>
      </c>
      <c r="E31" s="218">
        <v>427.608</v>
      </c>
      <c r="F31" s="218">
        <v>427.81</v>
      </c>
      <c r="G31" s="218">
        <v>450</v>
      </c>
      <c r="H31" s="204">
        <f t="shared" si="1"/>
        <v>-49.972740567417397</v>
      </c>
      <c r="I31" s="235">
        <f t="shared" si="2"/>
        <v>22.19</v>
      </c>
      <c r="J31" s="235">
        <f t="shared" si="3"/>
        <v>5.1868820270680898</v>
      </c>
    </row>
    <row r="32" spans="1:10">
      <c r="A32" s="220" t="s">
        <v>209</v>
      </c>
      <c r="B32" s="204"/>
      <c r="C32" s="204"/>
      <c r="D32" s="204"/>
      <c r="E32" s="207"/>
      <c r="F32" s="207">
        <v>61.57</v>
      </c>
      <c r="G32" s="207"/>
      <c r="H32" s="204"/>
      <c r="I32" s="235">
        <f t="shared" si="2"/>
        <v>-61.57</v>
      </c>
      <c r="J32" s="235"/>
    </row>
    <row r="33" spans="1:10">
      <c r="A33" s="221" t="s">
        <v>198</v>
      </c>
      <c r="B33" s="204"/>
      <c r="C33" s="204"/>
      <c r="D33" s="204"/>
      <c r="E33" s="207"/>
      <c r="F33" s="207">
        <v>43.98</v>
      </c>
      <c r="G33" s="207"/>
      <c r="H33" s="204"/>
      <c r="I33" s="235">
        <f t="shared" si="2"/>
        <v>-43.98</v>
      </c>
      <c r="J33" s="235"/>
    </row>
    <row r="34" spans="1:10">
      <c r="A34" s="221" t="s">
        <v>210</v>
      </c>
      <c r="B34" s="204"/>
      <c r="C34" s="204"/>
      <c r="D34" s="204"/>
      <c r="E34" s="207"/>
      <c r="F34" s="207">
        <v>17.59</v>
      </c>
      <c r="G34" s="207"/>
      <c r="H34" s="204"/>
      <c r="I34" s="235">
        <f t="shared" si="2"/>
        <v>-17.59</v>
      </c>
      <c r="J34" s="235"/>
    </row>
    <row r="35" spans="1:10">
      <c r="A35" s="222" t="s">
        <v>211</v>
      </c>
      <c r="B35" s="204"/>
      <c r="C35" s="204"/>
      <c r="D35" s="204"/>
      <c r="E35" s="207"/>
      <c r="F35" s="207"/>
      <c r="G35" s="207"/>
      <c r="H35" s="204"/>
      <c r="I35" s="235">
        <f t="shared" si="2"/>
        <v>0</v>
      </c>
      <c r="J35" s="235"/>
    </row>
    <row r="36" spans="1:10">
      <c r="A36" s="211" t="s">
        <v>212</v>
      </c>
      <c r="B36" s="217"/>
      <c r="C36" s="204">
        <v>37.86</v>
      </c>
      <c r="D36" s="204"/>
      <c r="E36" s="223">
        <v>49.066560000000003</v>
      </c>
      <c r="F36" s="224">
        <f>SUM(F37:F38)</f>
        <v>47.74</v>
      </c>
      <c r="G36" s="224">
        <f>SUM(G37:G38)</f>
        <v>57.14</v>
      </c>
      <c r="H36" s="204">
        <f t="shared" si="1"/>
        <v>29.6</v>
      </c>
      <c r="I36" s="235">
        <f t="shared" si="2"/>
        <v>9.4</v>
      </c>
      <c r="J36" s="235">
        <f t="shared" si="3"/>
        <v>19.689987431922901</v>
      </c>
    </row>
    <row r="37" spans="1:10">
      <c r="A37" s="211" t="s">
        <v>213</v>
      </c>
      <c r="B37" s="217"/>
      <c r="C37" s="204">
        <v>11.36</v>
      </c>
      <c r="D37" s="204"/>
      <c r="E37" s="223">
        <v>14.72256</v>
      </c>
      <c r="F37" s="224">
        <f>ROUND(F38/0.7*0.3,2)</f>
        <v>14.32</v>
      </c>
      <c r="G37" s="224">
        <f>ROUND(G38/0.7*0.3,2)</f>
        <v>17.14</v>
      </c>
      <c r="H37" s="204">
        <f t="shared" si="1"/>
        <v>29.6</v>
      </c>
      <c r="I37" s="235">
        <f t="shared" si="2"/>
        <v>2.82</v>
      </c>
      <c r="J37" s="235">
        <f t="shared" si="3"/>
        <v>19.6927374301676</v>
      </c>
    </row>
    <row r="38" spans="1:10">
      <c r="A38" s="211" t="s">
        <v>214</v>
      </c>
      <c r="B38" s="217"/>
      <c r="C38" s="204">
        <v>26.5</v>
      </c>
      <c r="D38" s="204"/>
      <c r="E38" s="223">
        <v>34.344000000000001</v>
      </c>
      <c r="F38" s="224">
        <v>33.42</v>
      </c>
      <c r="G38" s="224">
        <v>40</v>
      </c>
      <c r="H38" s="204">
        <f t="shared" si="1"/>
        <v>29.6</v>
      </c>
      <c r="I38" s="235">
        <f t="shared" si="2"/>
        <v>6.58</v>
      </c>
      <c r="J38" s="235">
        <f t="shared" si="3"/>
        <v>19.688809096349502</v>
      </c>
    </row>
    <row r="39" spans="1:10">
      <c r="A39" s="211" t="s">
        <v>215</v>
      </c>
      <c r="B39" s="217">
        <v>400</v>
      </c>
      <c r="C39" s="204">
        <v>303.2</v>
      </c>
      <c r="D39" s="204">
        <f t="shared" ref="D39:D49" si="7">IF(B39&gt;0,ROUND(C39/B39*100,2),0)</f>
        <v>75.8</v>
      </c>
      <c r="E39" s="223">
        <v>432</v>
      </c>
      <c r="F39" s="214">
        <v>185.47</v>
      </c>
      <c r="G39" s="214">
        <v>200</v>
      </c>
      <c r="H39" s="204">
        <f t="shared" si="1"/>
        <v>42.480211081794202</v>
      </c>
      <c r="I39" s="235">
        <f t="shared" si="2"/>
        <v>14.53</v>
      </c>
      <c r="J39" s="235">
        <f t="shared" si="3"/>
        <v>7.8341510756456598</v>
      </c>
    </row>
    <row r="40" spans="1:10">
      <c r="A40" s="211" t="s">
        <v>216</v>
      </c>
      <c r="B40" s="217"/>
      <c r="C40" s="204">
        <v>0</v>
      </c>
      <c r="D40" s="204">
        <f t="shared" si="7"/>
        <v>0</v>
      </c>
      <c r="E40" s="223"/>
      <c r="F40" s="214"/>
      <c r="G40" s="214"/>
      <c r="H40" s="204"/>
      <c r="I40" s="235">
        <f t="shared" si="2"/>
        <v>0</v>
      </c>
      <c r="J40" s="235"/>
    </row>
    <row r="41" spans="1:10">
      <c r="A41" s="211" t="s">
        <v>217</v>
      </c>
      <c r="B41" s="217">
        <v>1000</v>
      </c>
      <c r="C41" s="204">
        <v>1480.13</v>
      </c>
      <c r="D41" s="204">
        <f t="shared" si="7"/>
        <v>148.01</v>
      </c>
      <c r="E41" s="223">
        <v>1586</v>
      </c>
      <c r="F41" s="214">
        <v>1481.28</v>
      </c>
      <c r="G41" s="214">
        <v>1386</v>
      </c>
      <c r="H41" s="204">
        <f t="shared" si="1"/>
        <v>7.1527500962753203</v>
      </c>
      <c r="I41" s="235">
        <f t="shared" si="2"/>
        <v>-95.28</v>
      </c>
      <c r="J41" s="235">
        <f t="shared" si="3"/>
        <v>-6.4322747893713501</v>
      </c>
    </row>
    <row r="42" spans="1:10">
      <c r="A42" s="211" t="s">
        <v>218</v>
      </c>
      <c r="B42" s="217">
        <v>1300</v>
      </c>
      <c r="C42" s="204">
        <v>717.76</v>
      </c>
      <c r="D42" s="204">
        <f t="shared" si="7"/>
        <v>55.21</v>
      </c>
      <c r="E42" s="223">
        <v>1404</v>
      </c>
      <c r="F42" s="214">
        <v>897.62</v>
      </c>
      <c r="G42" s="214">
        <v>900</v>
      </c>
      <c r="H42" s="204">
        <f t="shared" si="1"/>
        <v>95.608559964333494</v>
      </c>
      <c r="I42" s="235">
        <f t="shared" si="2"/>
        <v>2.38</v>
      </c>
      <c r="J42" s="235">
        <f t="shared" si="3"/>
        <v>0.26514560727256498</v>
      </c>
    </row>
    <row r="43" spans="1:10">
      <c r="A43" s="211" t="s">
        <v>219</v>
      </c>
      <c r="B43" s="217">
        <v>200</v>
      </c>
      <c r="C43" s="204">
        <v>372.12</v>
      </c>
      <c r="D43" s="204">
        <f t="shared" si="7"/>
        <v>186.06</v>
      </c>
      <c r="E43" s="223">
        <v>300</v>
      </c>
      <c r="F43" s="214">
        <v>492.68</v>
      </c>
      <c r="G43" s="214">
        <v>460</v>
      </c>
      <c r="H43" s="204">
        <f t="shared" si="1"/>
        <v>-19.3808448887456</v>
      </c>
      <c r="I43" s="235">
        <f t="shared" si="2"/>
        <v>-32.68</v>
      </c>
      <c r="J43" s="235">
        <f t="shared" si="3"/>
        <v>-6.6331087115368996</v>
      </c>
    </row>
    <row r="44" spans="1:10">
      <c r="A44" s="211" t="s">
        <v>220</v>
      </c>
      <c r="B44" s="217">
        <v>800</v>
      </c>
      <c r="C44" s="204">
        <v>436.38</v>
      </c>
      <c r="D44" s="204">
        <f t="shared" si="7"/>
        <v>54.55</v>
      </c>
      <c r="E44" s="223">
        <f>864-300</f>
        <v>564</v>
      </c>
      <c r="F44" s="214">
        <v>469.23</v>
      </c>
      <c r="G44" s="214">
        <v>200</v>
      </c>
      <c r="H44" s="204">
        <f t="shared" si="1"/>
        <v>29.245153306751</v>
      </c>
      <c r="I44" s="235">
        <f t="shared" si="2"/>
        <v>-269.23</v>
      </c>
      <c r="J44" s="235">
        <f t="shared" si="3"/>
        <v>-57.376979306523502</v>
      </c>
    </row>
    <row r="45" spans="1:10">
      <c r="A45" s="211" t="s">
        <v>221</v>
      </c>
      <c r="B45" s="217">
        <v>1800</v>
      </c>
      <c r="C45" s="204">
        <v>2701.68</v>
      </c>
      <c r="D45" s="204">
        <f t="shared" si="7"/>
        <v>150.09</v>
      </c>
      <c r="E45" s="223">
        <v>1944</v>
      </c>
      <c r="F45" s="214">
        <v>3379.66</v>
      </c>
      <c r="G45" s="214">
        <v>3200</v>
      </c>
      <c r="H45" s="204">
        <f t="shared" si="1"/>
        <v>-28.044772141778399</v>
      </c>
      <c r="I45" s="235">
        <f t="shared" si="2"/>
        <v>-179.66</v>
      </c>
      <c r="J45" s="235">
        <f t="shared" si="3"/>
        <v>-5.3159193528342996</v>
      </c>
    </row>
    <row r="46" spans="1:10">
      <c r="A46" s="211" t="s">
        <v>222</v>
      </c>
      <c r="B46" s="217">
        <v>870</v>
      </c>
      <c r="C46" s="204">
        <v>1833.59</v>
      </c>
      <c r="D46" s="204">
        <f t="shared" si="7"/>
        <v>210.76</v>
      </c>
      <c r="E46" s="223">
        <v>1020</v>
      </c>
      <c r="F46" s="214">
        <v>772.96</v>
      </c>
      <c r="G46" s="214">
        <v>800</v>
      </c>
      <c r="H46" s="204">
        <f t="shared" si="1"/>
        <v>-44.371424364225398</v>
      </c>
      <c r="I46" s="235">
        <f t="shared" si="2"/>
        <v>27.04</v>
      </c>
      <c r="J46" s="235">
        <f t="shared" si="3"/>
        <v>3.4982405299109902</v>
      </c>
    </row>
    <row r="47" spans="1:10">
      <c r="A47" s="211" t="s">
        <v>223</v>
      </c>
      <c r="B47" s="217">
        <v>6500</v>
      </c>
      <c r="C47" s="204">
        <v>4456.09</v>
      </c>
      <c r="D47" s="204">
        <f t="shared" si="7"/>
        <v>68.56</v>
      </c>
      <c r="E47" s="223">
        <f>6500-2200-100-1000-1000</f>
        <v>2200</v>
      </c>
      <c r="F47" s="214"/>
      <c r="G47" s="214"/>
      <c r="H47" s="204">
        <f t="shared" si="1"/>
        <v>-50.629363410523602</v>
      </c>
      <c r="I47" s="235">
        <f t="shared" si="2"/>
        <v>0</v>
      </c>
      <c r="J47" s="235"/>
    </row>
    <row r="48" spans="1:10">
      <c r="A48" s="211" t="s">
        <v>224</v>
      </c>
      <c r="B48" s="217">
        <v>4180</v>
      </c>
      <c r="C48" s="204">
        <v>3611.93</v>
      </c>
      <c r="D48" s="204">
        <f t="shared" si="7"/>
        <v>86.41</v>
      </c>
      <c r="E48" s="223">
        <f>8.59+4514.4-1500-100-500+5</f>
        <v>2427.9899999999998</v>
      </c>
      <c r="F48" s="214">
        <v>2471.89</v>
      </c>
      <c r="G48" s="214">
        <v>490</v>
      </c>
      <c r="H48" s="204">
        <f t="shared" si="1"/>
        <v>-32.7785975918692</v>
      </c>
      <c r="I48" s="235">
        <f t="shared" si="2"/>
        <v>-1981.89</v>
      </c>
      <c r="J48" s="235">
        <f t="shared" si="3"/>
        <v>-80.177111441043095</v>
      </c>
    </row>
    <row r="49" spans="1:10">
      <c r="A49" s="211" t="s">
        <v>225</v>
      </c>
      <c r="B49" s="217"/>
      <c r="C49" s="219"/>
      <c r="D49" s="204">
        <f t="shared" si="7"/>
        <v>0</v>
      </c>
      <c r="E49" s="225"/>
      <c r="F49" s="226">
        <v>26.39</v>
      </c>
      <c r="G49" s="226"/>
      <c r="H49" s="204"/>
      <c r="I49" s="235">
        <f t="shared" si="2"/>
        <v>-26.39</v>
      </c>
      <c r="J49" s="235">
        <f t="shared" si="3"/>
        <v>-100</v>
      </c>
    </row>
    <row r="50" spans="1:10">
      <c r="A50" s="227" t="s">
        <v>226</v>
      </c>
      <c r="B50" s="217">
        <f>900+460+200+250</f>
        <v>1810</v>
      </c>
      <c r="C50" s="228">
        <v>869.3</v>
      </c>
      <c r="D50" s="204"/>
      <c r="E50" s="229">
        <f>SUM(E51:E52)</f>
        <v>1450</v>
      </c>
      <c r="F50" s="207">
        <f>SUM(F51:F52)</f>
        <v>885.81</v>
      </c>
      <c r="G50" s="207">
        <f>SUM(G51:G52)</f>
        <v>700</v>
      </c>
      <c r="H50" s="204">
        <f t="shared" si="1"/>
        <v>66.800874266651306</v>
      </c>
      <c r="I50" s="235">
        <f t="shared" si="2"/>
        <v>-185.81</v>
      </c>
      <c r="J50" s="235">
        <f t="shared" si="3"/>
        <v>-20.976281595376001</v>
      </c>
    </row>
    <row r="51" spans="1:10">
      <c r="A51" s="211" t="s">
        <v>227</v>
      </c>
      <c r="B51" s="217">
        <f>900+460+200+250</f>
        <v>1810</v>
      </c>
      <c r="C51" s="204">
        <v>863</v>
      </c>
      <c r="D51" s="204"/>
      <c r="E51" s="229">
        <f>4220-2720+450-500</f>
        <v>1450</v>
      </c>
      <c r="F51" s="207">
        <v>885.81</v>
      </c>
      <c r="G51" s="207">
        <v>700</v>
      </c>
      <c r="H51" s="204">
        <f t="shared" si="1"/>
        <v>68.018539976824997</v>
      </c>
      <c r="I51" s="235">
        <f t="shared" si="2"/>
        <v>-185.81</v>
      </c>
      <c r="J51" s="235">
        <f t="shared" si="3"/>
        <v>-20.976281595376001</v>
      </c>
    </row>
    <row r="52" spans="1:10">
      <c r="A52" s="211" t="s">
        <v>228</v>
      </c>
      <c r="B52" s="217"/>
      <c r="C52" s="204">
        <v>6.3</v>
      </c>
      <c r="D52" s="204"/>
      <c r="E52" s="230"/>
      <c r="F52" s="207"/>
      <c r="G52" s="207"/>
      <c r="H52" s="204">
        <f t="shared" si="1"/>
        <v>-100</v>
      </c>
      <c r="I52" s="235">
        <f t="shared" si="2"/>
        <v>0</v>
      </c>
      <c r="J52" s="235"/>
    </row>
    <row r="53" spans="1:10">
      <c r="A53" s="202" t="s">
        <v>229</v>
      </c>
      <c r="B53" s="215">
        <f>SUM(B54)</f>
        <v>16496</v>
      </c>
      <c r="C53" s="204">
        <v>19427.39</v>
      </c>
      <c r="D53" s="203">
        <f t="shared" ref="D53:D59" si="8">IF(B53&gt;0,ROUND(C53/B53*100,2),0)</f>
        <v>117.77</v>
      </c>
      <c r="E53" s="231">
        <f>SUM(E54)</f>
        <v>25241.72</v>
      </c>
      <c r="F53" s="232">
        <f>SUM(F54)</f>
        <v>28827.31</v>
      </c>
      <c r="G53" s="232">
        <f>SUM(G54)</f>
        <v>30288</v>
      </c>
      <c r="H53" s="204">
        <f t="shared" si="1"/>
        <v>29.9285184474085</v>
      </c>
      <c r="I53" s="235">
        <f t="shared" si="2"/>
        <v>1460.69</v>
      </c>
      <c r="J53" s="235">
        <f t="shared" si="3"/>
        <v>5.0670353910926798</v>
      </c>
    </row>
    <row r="54" spans="1:10">
      <c r="A54" s="211" t="s">
        <v>230</v>
      </c>
      <c r="B54" s="217">
        <f>18306-(900+460+200+250)</f>
        <v>16496</v>
      </c>
      <c r="C54" s="204">
        <v>19427.39</v>
      </c>
      <c r="D54" s="204">
        <f t="shared" si="8"/>
        <v>117.77</v>
      </c>
      <c r="E54" s="229">
        <f>SUM(E55:E62)</f>
        <v>25241.72</v>
      </c>
      <c r="F54" s="207">
        <f>SUM(F55:F62)</f>
        <v>28827.31</v>
      </c>
      <c r="G54" s="207">
        <f>SUM(G55:G62)</f>
        <v>30288</v>
      </c>
      <c r="H54" s="204">
        <f t="shared" si="1"/>
        <v>29.9285184474085</v>
      </c>
      <c r="I54" s="235">
        <f t="shared" si="2"/>
        <v>1460.69</v>
      </c>
      <c r="J54" s="235">
        <f t="shared" si="3"/>
        <v>5.0670353910926798</v>
      </c>
    </row>
    <row r="55" spans="1:10">
      <c r="A55" s="211" t="s">
        <v>231</v>
      </c>
      <c r="B55" s="217">
        <f>5942-(900+460+200+250)</f>
        <v>4132</v>
      </c>
      <c r="C55" s="204">
        <v>5115.54</v>
      </c>
      <c r="D55" s="204">
        <f t="shared" si="8"/>
        <v>123.8</v>
      </c>
      <c r="E55" s="229">
        <f>2720</f>
        <v>2720</v>
      </c>
      <c r="F55" s="233">
        <v>866.39999999999895</v>
      </c>
      <c r="G55" s="233">
        <v>1500</v>
      </c>
      <c r="H55" s="204">
        <f t="shared" si="1"/>
        <v>-46.828682797905998</v>
      </c>
      <c r="I55" s="235">
        <f t="shared" si="2"/>
        <v>633.60000000000105</v>
      </c>
      <c r="J55" s="235">
        <f t="shared" si="3"/>
        <v>73.130193905817407</v>
      </c>
    </row>
    <row r="56" spans="1:10">
      <c r="A56" s="211" t="s">
        <v>232</v>
      </c>
      <c r="B56" s="217">
        <v>1837</v>
      </c>
      <c r="C56" s="204">
        <v>2543.35</v>
      </c>
      <c r="D56" s="204">
        <f t="shared" si="8"/>
        <v>138.44999999999999</v>
      </c>
      <c r="E56" s="229">
        <f>2368</f>
        <v>2368</v>
      </c>
      <c r="F56" s="233">
        <v>1351.44</v>
      </c>
      <c r="G56" s="233">
        <v>1200</v>
      </c>
      <c r="H56" s="204">
        <f t="shared" si="1"/>
        <v>-6.8944502329604598</v>
      </c>
      <c r="I56" s="235">
        <f t="shared" si="2"/>
        <v>-151.44</v>
      </c>
      <c r="J56" s="235">
        <f t="shared" si="3"/>
        <v>-11.2058248978867</v>
      </c>
    </row>
    <row r="57" spans="1:10">
      <c r="A57" s="211" t="s">
        <v>233</v>
      </c>
      <c r="B57" s="217">
        <v>1142</v>
      </c>
      <c r="C57" s="204">
        <v>1824.2</v>
      </c>
      <c r="D57" s="204">
        <f t="shared" si="8"/>
        <v>159.74</v>
      </c>
      <c r="E57" s="229">
        <f>1577-5</f>
        <v>1572</v>
      </c>
      <c r="F57" s="233">
        <v>1184.6099999999999</v>
      </c>
      <c r="G57" s="233">
        <v>1200</v>
      </c>
      <c r="H57" s="204">
        <f t="shared" si="1"/>
        <v>-13.8252384606951</v>
      </c>
      <c r="I57" s="235">
        <f t="shared" si="2"/>
        <v>15.3900000000001</v>
      </c>
      <c r="J57" s="235">
        <f t="shared" si="3"/>
        <v>1.29916174943653</v>
      </c>
    </row>
    <row r="58" spans="1:10">
      <c r="A58" s="211" t="s">
        <v>234</v>
      </c>
      <c r="B58" s="217">
        <v>4279</v>
      </c>
      <c r="C58" s="204">
        <v>0</v>
      </c>
      <c r="D58" s="204">
        <f t="shared" si="8"/>
        <v>0</v>
      </c>
      <c r="E58" s="229">
        <f>6446-450+1+4200+1+200+200+100+4</f>
        <v>10702</v>
      </c>
      <c r="F58" s="207">
        <v>0</v>
      </c>
      <c r="G58" s="207"/>
      <c r="H58" s="204"/>
      <c r="I58" s="235">
        <f t="shared" si="2"/>
        <v>0</v>
      </c>
      <c r="J58" s="235"/>
    </row>
    <row r="59" spans="1:10">
      <c r="A59" s="211" t="s">
        <v>235</v>
      </c>
      <c r="B59" s="217">
        <v>4436</v>
      </c>
      <c r="C59" s="204">
        <v>7768.21</v>
      </c>
      <c r="D59" s="204">
        <f t="shared" si="8"/>
        <v>175.12</v>
      </c>
      <c r="E59" s="229">
        <f>3970+1000+1500+219.48+0.24</f>
        <v>6689.72</v>
      </c>
      <c r="F59" s="207">
        <v>23704.44</v>
      </c>
      <c r="G59" s="207">
        <v>25000</v>
      </c>
      <c r="H59" s="204">
        <f t="shared" si="1"/>
        <v>-13.883378538942701</v>
      </c>
      <c r="I59" s="235">
        <f t="shared" si="2"/>
        <v>1295.56</v>
      </c>
      <c r="J59" s="235">
        <f t="shared" si="3"/>
        <v>5.4654739787145399</v>
      </c>
    </row>
    <row r="60" spans="1:10">
      <c r="A60" s="211" t="s">
        <v>236</v>
      </c>
      <c r="B60" s="217">
        <v>150</v>
      </c>
      <c r="C60" s="204">
        <v>570.01</v>
      </c>
      <c r="D60" s="204"/>
      <c r="E60" s="218">
        <f>400</f>
        <v>400</v>
      </c>
      <c r="F60" s="218">
        <v>708.4</v>
      </c>
      <c r="G60" s="218">
        <v>500</v>
      </c>
      <c r="H60" s="204">
        <f t="shared" si="1"/>
        <v>-29.825792529955599</v>
      </c>
      <c r="I60" s="235">
        <f t="shared" si="2"/>
        <v>-208.4</v>
      </c>
      <c r="J60" s="235">
        <f t="shared" si="3"/>
        <v>-29.418407679277198</v>
      </c>
    </row>
    <row r="61" spans="1:10">
      <c r="A61" s="211" t="s">
        <v>237</v>
      </c>
      <c r="B61" s="217">
        <v>20</v>
      </c>
      <c r="C61" s="204">
        <v>308.26</v>
      </c>
      <c r="D61" s="204"/>
      <c r="E61" s="218">
        <f>40</f>
        <v>40</v>
      </c>
      <c r="F61" s="218">
        <v>159.33000000000001</v>
      </c>
      <c r="G61" s="218">
        <v>100</v>
      </c>
      <c r="H61" s="204">
        <f t="shared" si="1"/>
        <v>-87.023940829170201</v>
      </c>
      <c r="I61" s="235">
        <f t="shared" si="2"/>
        <v>-59.33</v>
      </c>
      <c r="J61" s="235">
        <f t="shared" si="3"/>
        <v>-37.237180694156798</v>
      </c>
    </row>
    <row r="62" spans="1:10">
      <c r="A62" s="211" t="s">
        <v>238</v>
      </c>
      <c r="B62" s="217">
        <v>500</v>
      </c>
      <c r="C62" s="204">
        <v>1297.83</v>
      </c>
      <c r="D62" s="204">
        <f>IF(B62&gt;0,ROUND(C62/B62*100,2),0)</f>
        <v>259.57</v>
      </c>
      <c r="E62" s="218">
        <f>750</f>
        <v>750</v>
      </c>
      <c r="F62" s="218">
        <v>852.69</v>
      </c>
      <c r="G62" s="218">
        <f>800-44+32</f>
        <v>788</v>
      </c>
      <c r="H62" s="204">
        <f t="shared" si="1"/>
        <v>-42.211229513880902</v>
      </c>
      <c r="I62" s="235">
        <f t="shared" si="2"/>
        <v>-64.690000000000097</v>
      </c>
      <c r="J62" s="235">
        <f t="shared" si="3"/>
        <v>-7.5865789442822198</v>
      </c>
    </row>
  </sheetData>
  <sheetProtection password="DE82" sheet="1" formatCells="0" formatColumns="0" formatRows="0" insertColumns="0" insertRows="0" insertHyperlinks="0" deleteColumns="0" deleteRows="0" sort="0" autoFilter="0" pivotTables="0"/>
  <mergeCells count="2">
    <mergeCell ref="A3:H3"/>
    <mergeCell ref="E4:H4"/>
  </mergeCells>
  <phoneticPr fontId="112" type="noConversion"/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1:L1488"/>
  <sheetViews>
    <sheetView showZeros="0" workbookViewId="0">
      <pane xSplit="1" ySplit="4" topLeftCell="B41" activePane="bottomRight" state="frozen"/>
      <selection pane="topRight"/>
      <selection pane="bottomLeft"/>
      <selection pane="bottomRight" activeCell="K49" sqref="K49"/>
    </sheetView>
  </sheetViews>
  <sheetFormatPr defaultColWidth="9" defaultRowHeight="14.25"/>
  <cols>
    <col min="1" max="1" width="9" style="23"/>
    <col min="2" max="2" width="33.125" style="23" customWidth="1"/>
    <col min="3" max="3" width="16.25" style="154" customWidth="1"/>
    <col min="4" max="4" width="27.5" style="155" customWidth="1"/>
    <col min="5" max="5" width="13.875" style="23" customWidth="1"/>
    <col min="6" max="6" width="14.25" style="23" customWidth="1"/>
    <col min="7" max="16384" width="9" style="23"/>
  </cols>
  <sheetData>
    <row r="1" spans="1:7" ht="18" customHeight="1">
      <c r="A1" s="154" t="s">
        <v>239</v>
      </c>
      <c r="B1" s="154"/>
      <c r="E1" s="154"/>
      <c r="F1" s="156" t="s">
        <v>240</v>
      </c>
    </row>
    <row r="2" spans="1:7" s="62" customFormat="1" ht="28.5" customHeight="1">
      <c r="A2" s="302" t="s">
        <v>241</v>
      </c>
      <c r="B2" s="302"/>
      <c r="C2" s="302"/>
      <c r="D2" s="303"/>
      <c r="E2" s="302"/>
      <c r="F2" s="302"/>
    </row>
    <row r="3" spans="1:7" ht="20.25" customHeight="1">
      <c r="A3" s="154"/>
      <c r="B3" s="154"/>
      <c r="E3" s="154"/>
      <c r="F3" s="156" t="s">
        <v>25</v>
      </c>
    </row>
    <row r="4" spans="1:7" ht="36" customHeight="1">
      <c r="A4" s="157" t="s">
        <v>242</v>
      </c>
      <c r="B4" s="157" t="s">
        <v>243</v>
      </c>
      <c r="C4" s="158" t="s">
        <v>244</v>
      </c>
      <c r="D4" s="159" t="s">
        <v>245</v>
      </c>
      <c r="E4" s="160" t="s">
        <v>246</v>
      </c>
      <c r="F4" s="161" t="s">
        <v>247</v>
      </c>
    </row>
    <row r="5" spans="1:7" ht="19.5" customHeight="1">
      <c r="A5" s="157"/>
      <c r="B5" s="162" t="s">
        <v>248</v>
      </c>
      <c r="C5" s="163">
        <f>SUM(C6,C307,C325,C449,C504,C560,C619,C749,C833,C912,C940,C1072,C1143,C1219,C1246,C1285,C1365,C1383,C1437,C1469,C1473,C1485)</f>
        <v>462106</v>
      </c>
      <c r="D5" s="164">
        <f>SUM(D6,D270,D307,D325,D449,D504,D560,D619,D749,D833,D912,D940,D1072,D1143,D1219,D1246,D1275,D1285,D1365,D1383,D1468,D1469,D1473,D1485,D1471,D1437)</f>
        <v>371742.4302</v>
      </c>
      <c r="E5" s="160"/>
      <c r="F5" s="161"/>
    </row>
    <row r="6" spans="1:7" ht="20.100000000000001" customHeight="1">
      <c r="A6" s="165">
        <v>201</v>
      </c>
      <c r="B6" s="162" t="s">
        <v>249</v>
      </c>
      <c r="C6" s="166">
        <f>SUM(C7,C19,C28,C40,C52,C63,C74,C86,C105,C120,C129,C175,C198,C204,C211,C219,C226,C232,C238,C250,C256,C267)</f>
        <v>33958</v>
      </c>
      <c r="D6" s="167">
        <f>SUM(D7,D19,D28,D40,D52,D63,D74,D86,D95,D105,D120,D129,D140,D152,D162,D175,D182,D189,D198,D204,D211,D219,D226,D232,D238,D244,D250,D256,D267)</f>
        <v>30834.064699999999</v>
      </c>
      <c r="E6" s="168"/>
      <c r="F6" s="168"/>
      <c r="G6" s="169"/>
    </row>
    <row r="7" spans="1:7" ht="20.100000000000001" customHeight="1">
      <c r="A7" s="165">
        <v>20101</v>
      </c>
      <c r="B7" s="162" t="s">
        <v>250</v>
      </c>
      <c r="C7" s="166">
        <f>SUM(C8:C18)</f>
        <v>1335</v>
      </c>
      <c r="D7" s="167">
        <f>SUM(D8:D18)</f>
        <v>1545.1566</v>
      </c>
      <c r="E7" s="168"/>
      <c r="F7" s="168"/>
    </row>
    <row r="8" spans="1:7" ht="20.100000000000001" customHeight="1">
      <c r="A8" s="165">
        <v>2010101</v>
      </c>
      <c r="B8" s="165" t="s">
        <v>251</v>
      </c>
      <c r="C8" s="166">
        <v>977</v>
      </c>
      <c r="D8" s="170">
        <v>956.15660000000003</v>
      </c>
      <c r="E8" s="168"/>
      <c r="F8" s="168"/>
    </row>
    <row r="9" spans="1:7" ht="20.100000000000001" customHeight="1">
      <c r="A9" s="165">
        <v>2010102</v>
      </c>
      <c r="B9" s="165" t="s">
        <v>252</v>
      </c>
      <c r="C9" s="166">
        <v>28</v>
      </c>
      <c r="D9" s="170">
        <v>4</v>
      </c>
      <c r="E9" s="168"/>
      <c r="F9" s="168"/>
    </row>
    <row r="10" spans="1:7" ht="20.100000000000001" customHeight="1">
      <c r="A10" s="165">
        <v>2010103</v>
      </c>
      <c r="B10" s="165" t="s">
        <v>253</v>
      </c>
      <c r="C10" s="166">
        <v>0</v>
      </c>
      <c r="D10" s="170">
        <v>300</v>
      </c>
      <c r="E10" s="168"/>
      <c r="F10" s="168"/>
    </row>
    <row r="11" spans="1:7" ht="20.100000000000001" customHeight="1">
      <c r="A11" s="165">
        <v>2010104</v>
      </c>
      <c r="B11" s="165" t="s">
        <v>254</v>
      </c>
      <c r="C11" s="166">
        <v>151</v>
      </c>
      <c r="D11" s="170">
        <v>29.7</v>
      </c>
      <c r="E11" s="168"/>
      <c r="F11" s="168"/>
    </row>
    <row r="12" spans="1:7" ht="20.100000000000001" customHeight="1">
      <c r="A12" s="165">
        <v>2010105</v>
      </c>
      <c r="B12" s="165" t="s">
        <v>255</v>
      </c>
      <c r="C12" s="166">
        <v>0</v>
      </c>
      <c r="D12" s="170">
        <v>2.2400000000000002</v>
      </c>
      <c r="E12" s="168"/>
      <c r="F12" s="168"/>
    </row>
    <row r="13" spans="1:7" ht="20.100000000000001" customHeight="1">
      <c r="A13" s="165">
        <v>2010106</v>
      </c>
      <c r="B13" s="165" t="s">
        <v>256</v>
      </c>
      <c r="C13" s="166">
        <v>9</v>
      </c>
      <c r="D13" s="170">
        <v>20.04</v>
      </c>
      <c r="E13" s="168"/>
      <c r="F13" s="168"/>
    </row>
    <row r="14" spans="1:7" ht="20.100000000000001" customHeight="1">
      <c r="A14" s="165">
        <v>2010107</v>
      </c>
      <c r="B14" s="165" t="s">
        <v>257</v>
      </c>
      <c r="C14" s="166">
        <v>0</v>
      </c>
      <c r="D14" s="171"/>
      <c r="E14" s="168"/>
      <c r="F14" s="168"/>
    </row>
    <row r="15" spans="1:7" ht="20.100000000000001" customHeight="1">
      <c r="A15" s="165">
        <v>2010108</v>
      </c>
      <c r="B15" s="165" t="s">
        <v>258</v>
      </c>
      <c r="C15" s="166">
        <v>158</v>
      </c>
      <c r="D15" s="170">
        <v>211.6</v>
      </c>
      <c r="E15" s="168"/>
      <c r="F15" s="168"/>
    </row>
    <row r="16" spans="1:7" ht="20.100000000000001" customHeight="1">
      <c r="A16" s="165">
        <v>2010109</v>
      </c>
      <c r="B16" s="165" t="s">
        <v>259</v>
      </c>
      <c r="C16" s="166">
        <v>0</v>
      </c>
      <c r="D16" s="170">
        <v>0.5</v>
      </c>
      <c r="E16" s="168"/>
      <c r="F16" s="168"/>
    </row>
    <row r="17" spans="1:6" ht="20.100000000000001" customHeight="1">
      <c r="A17" s="165">
        <v>2010150</v>
      </c>
      <c r="B17" s="165" t="s">
        <v>260</v>
      </c>
      <c r="C17" s="166">
        <v>0</v>
      </c>
      <c r="D17" s="171"/>
      <c r="E17" s="168"/>
      <c r="F17" s="168"/>
    </row>
    <row r="18" spans="1:6" ht="20.100000000000001" customHeight="1">
      <c r="A18" s="165">
        <v>2010199</v>
      </c>
      <c r="B18" s="165" t="s">
        <v>261</v>
      </c>
      <c r="C18" s="166">
        <v>12</v>
      </c>
      <c r="D18" s="170">
        <v>20.92</v>
      </c>
      <c r="E18" s="168"/>
      <c r="F18" s="168"/>
    </row>
    <row r="19" spans="1:6" ht="20.100000000000001" customHeight="1">
      <c r="A19" s="165">
        <v>20102</v>
      </c>
      <c r="B19" s="162" t="s">
        <v>262</v>
      </c>
      <c r="C19" s="166">
        <f>SUM(C20:C27)</f>
        <v>600</v>
      </c>
      <c r="D19" s="167">
        <f>SUM(D20:D27)</f>
        <v>398.27420000000001</v>
      </c>
      <c r="E19" s="168"/>
      <c r="F19" s="168"/>
    </row>
    <row r="20" spans="1:6" ht="20.100000000000001" customHeight="1">
      <c r="A20" s="165">
        <v>2010201</v>
      </c>
      <c r="B20" s="165" t="s">
        <v>251</v>
      </c>
      <c r="C20" s="166">
        <v>422</v>
      </c>
      <c r="D20" s="170">
        <v>345.87419999999997</v>
      </c>
      <c r="E20" s="168"/>
      <c r="F20" s="168"/>
    </row>
    <row r="21" spans="1:6" ht="20.100000000000001" customHeight="1">
      <c r="A21" s="165">
        <v>2010202</v>
      </c>
      <c r="B21" s="165" t="s">
        <v>252</v>
      </c>
      <c r="C21" s="166">
        <v>118</v>
      </c>
      <c r="D21" s="170">
        <v>1</v>
      </c>
      <c r="E21" s="168"/>
      <c r="F21" s="168"/>
    </row>
    <row r="22" spans="1:6" ht="20.100000000000001" customHeight="1">
      <c r="A22" s="165">
        <v>2010203</v>
      </c>
      <c r="B22" s="165" t="s">
        <v>253</v>
      </c>
      <c r="C22" s="166">
        <v>0</v>
      </c>
      <c r="D22" s="171"/>
      <c r="E22" s="168"/>
      <c r="F22" s="168"/>
    </row>
    <row r="23" spans="1:6" ht="20.100000000000001" customHeight="1">
      <c r="A23" s="165">
        <v>2010204</v>
      </c>
      <c r="B23" s="165" t="s">
        <v>263</v>
      </c>
      <c r="C23" s="166">
        <v>35</v>
      </c>
      <c r="D23" s="170"/>
      <c r="E23" s="168"/>
      <c r="F23" s="168"/>
    </row>
    <row r="24" spans="1:6" ht="20.100000000000001" customHeight="1">
      <c r="A24" s="165">
        <v>2010205</v>
      </c>
      <c r="B24" s="165" t="s">
        <v>264</v>
      </c>
      <c r="C24" s="166">
        <v>0</v>
      </c>
      <c r="D24" s="170">
        <v>4</v>
      </c>
      <c r="E24" s="168"/>
      <c r="F24" s="168"/>
    </row>
    <row r="25" spans="1:6" ht="20.100000000000001" customHeight="1">
      <c r="A25" s="165">
        <v>2010206</v>
      </c>
      <c r="B25" s="165" t="s">
        <v>265</v>
      </c>
      <c r="C25" s="166">
        <v>24</v>
      </c>
      <c r="D25" s="170">
        <v>46.4</v>
      </c>
      <c r="E25" s="168"/>
      <c r="F25" s="168"/>
    </row>
    <row r="26" spans="1:6" ht="20.100000000000001" customHeight="1">
      <c r="A26" s="165">
        <v>2010250</v>
      </c>
      <c r="B26" s="165" t="s">
        <v>260</v>
      </c>
      <c r="C26" s="166">
        <v>0</v>
      </c>
      <c r="D26" s="170"/>
      <c r="E26" s="168"/>
      <c r="F26" s="168"/>
    </row>
    <row r="27" spans="1:6" ht="20.100000000000001" customHeight="1">
      <c r="A27" s="165">
        <v>2010299</v>
      </c>
      <c r="B27" s="165" t="s">
        <v>266</v>
      </c>
      <c r="C27" s="166">
        <v>1</v>
      </c>
      <c r="D27" s="171">
        <v>1</v>
      </c>
      <c r="E27" s="168"/>
      <c r="F27" s="168"/>
    </row>
    <row r="28" spans="1:6" ht="20.100000000000001" customHeight="1">
      <c r="A28" s="165">
        <v>20103</v>
      </c>
      <c r="B28" s="162" t="s">
        <v>267</v>
      </c>
      <c r="C28" s="166">
        <f>SUM(C29:C39)</f>
        <v>12214</v>
      </c>
      <c r="D28" s="167">
        <f>SUM(D29:D39)</f>
        <v>6745.5998</v>
      </c>
      <c r="E28" s="168"/>
      <c r="F28" s="168"/>
    </row>
    <row r="29" spans="1:6" ht="20.100000000000001" customHeight="1">
      <c r="A29" s="165">
        <v>2010301</v>
      </c>
      <c r="B29" s="165" t="s">
        <v>251</v>
      </c>
      <c r="C29" s="166">
        <v>8649</v>
      </c>
      <c r="D29" s="170">
        <v>5734.2852999999996</v>
      </c>
      <c r="E29" s="168"/>
      <c r="F29" s="168"/>
    </row>
    <row r="30" spans="1:6" ht="20.100000000000001" customHeight="1">
      <c r="A30" s="165">
        <v>2010302</v>
      </c>
      <c r="B30" s="165" t="s">
        <v>252</v>
      </c>
      <c r="C30" s="166">
        <v>1700</v>
      </c>
      <c r="D30" s="170">
        <v>72.760000000000005</v>
      </c>
      <c r="E30" s="168"/>
      <c r="F30" s="168"/>
    </row>
    <row r="31" spans="1:6" ht="20.100000000000001" customHeight="1">
      <c r="A31" s="165">
        <v>2010303</v>
      </c>
      <c r="B31" s="165" t="s">
        <v>253</v>
      </c>
      <c r="C31" s="166">
        <v>521</v>
      </c>
      <c r="D31" s="170">
        <v>274.08109999999999</v>
      </c>
      <c r="E31" s="168"/>
      <c r="F31" s="168"/>
    </row>
    <row r="32" spans="1:6" ht="20.100000000000001" customHeight="1">
      <c r="A32" s="165">
        <v>2010304</v>
      </c>
      <c r="B32" s="165" t="s">
        <v>268</v>
      </c>
      <c r="C32" s="166">
        <v>0</v>
      </c>
      <c r="E32" s="168"/>
      <c r="F32" s="168"/>
    </row>
    <row r="33" spans="1:6" ht="20.100000000000001" customHeight="1">
      <c r="A33" s="165">
        <v>2010305</v>
      </c>
      <c r="B33" s="165" t="s">
        <v>269</v>
      </c>
      <c r="C33" s="166">
        <v>99</v>
      </c>
      <c r="D33" s="170">
        <v>3</v>
      </c>
      <c r="E33" s="168"/>
      <c r="F33" s="168"/>
    </row>
    <row r="34" spans="1:6" ht="20.100000000000001" customHeight="1">
      <c r="A34" s="165">
        <v>2010306</v>
      </c>
      <c r="B34" s="165" t="s">
        <v>270</v>
      </c>
      <c r="C34" s="166">
        <v>307</v>
      </c>
      <c r="D34" s="170">
        <v>536.18240000000003</v>
      </c>
      <c r="E34" s="168"/>
      <c r="F34" s="168"/>
    </row>
    <row r="35" spans="1:6" ht="20.100000000000001" customHeight="1">
      <c r="A35" s="165">
        <v>2010307</v>
      </c>
      <c r="B35" s="165" t="s">
        <v>271</v>
      </c>
      <c r="C35" s="166">
        <v>151</v>
      </c>
      <c r="D35" s="171"/>
      <c r="E35" s="168"/>
      <c r="F35" s="168"/>
    </row>
    <row r="36" spans="1:6" ht="20.100000000000001" customHeight="1">
      <c r="A36" s="165">
        <v>2010308</v>
      </c>
      <c r="B36" s="165" t="s">
        <v>272</v>
      </c>
      <c r="C36" s="166">
        <v>0</v>
      </c>
      <c r="D36" s="170">
        <v>116.315</v>
      </c>
      <c r="E36" s="168"/>
      <c r="F36" s="168"/>
    </row>
    <row r="37" spans="1:6" ht="20.100000000000001" customHeight="1">
      <c r="A37" s="165">
        <v>2010309</v>
      </c>
      <c r="B37" s="165" t="s">
        <v>273</v>
      </c>
      <c r="C37" s="166"/>
      <c r="E37" s="168"/>
      <c r="F37" s="168"/>
    </row>
    <row r="38" spans="1:6" ht="20.100000000000001" customHeight="1">
      <c r="A38" s="165">
        <v>2010350</v>
      </c>
      <c r="B38" s="165" t="s">
        <v>260</v>
      </c>
      <c r="C38" s="166">
        <v>74</v>
      </c>
      <c r="D38" s="170">
        <v>8.9760000000000009</v>
      </c>
      <c r="E38" s="168"/>
      <c r="F38" s="168"/>
    </row>
    <row r="39" spans="1:6" ht="20.100000000000001" customHeight="1">
      <c r="A39" s="165">
        <v>2010399</v>
      </c>
      <c r="B39" s="165" t="s">
        <v>274</v>
      </c>
      <c r="C39" s="166">
        <v>713</v>
      </c>
      <c r="D39" s="171"/>
      <c r="E39" s="168"/>
      <c r="F39" s="168"/>
    </row>
    <row r="40" spans="1:6" ht="20.100000000000001" customHeight="1">
      <c r="A40" s="165">
        <v>20104</v>
      </c>
      <c r="B40" s="162" t="s">
        <v>275</v>
      </c>
      <c r="C40" s="166">
        <f>SUM(C41:C51)</f>
        <v>583</v>
      </c>
      <c r="D40" s="167">
        <f>SUM(D41:D51)</f>
        <v>481.75139999999999</v>
      </c>
      <c r="E40" s="168"/>
      <c r="F40" s="168"/>
    </row>
    <row r="41" spans="1:6" ht="20.100000000000001" customHeight="1">
      <c r="A41" s="165">
        <v>2010401</v>
      </c>
      <c r="B41" s="165" t="s">
        <v>251</v>
      </c>
      <c r="C41" s="166">
        <v>467</v>
      </c>
      <c r="D41" s="170">
        <v>470.39940000000001</v>
      </c>
      <c r="E41" s="168"/>
      <c r="F41" s="168"/>
    </row>
    <row r="42" spans="1:6" ht="20.100000000000001" customHeight="1">
      <c r="A42" s="165">
        <v>2010402</v>
      </c>
      <c r="B42" s="165" t="s">
        <v>252</v>
      </c>
      <c r="C42" s="166">
        <v>103</v>
      </c>
      <c r="E42" s="168"/>
      <c r="F42" s="168"/>
    </row>
    <row r="43" spans="1:6" ht="20.100000000000001" customHeight="1">
      <c r="A43" s="165">
        <v>2010403</v>
      </c>
      <c r="B43" s="165" t="s">
        <v>253</v>
      </c>
      <c r="C43" s="166">
        <v>0</v>
      </c>
      <c r="E43" s="168"/>
      <c r="F43" s="168"/>
    </row>
    <row r="44" spans="1:6" ht="20.100000000000001" customHeight="1">
      <c r="A44" s="165">
        <v>2010404</v>
      </c>
      <c r="B44" s="165" t="s">
        <v>276</v>
      </c>
      <c r="C44" s="166">
        <v>0</v>
      </c>
      <c r="D44" s="171"/>
      <c r="E44" s="168"/>
      <c r="F44" s="168"/>
    </row>
    <row r="45" spans="1:6" ht="20.100000000000001" customHeight="1">
      <c r="A45" s="165">
        <v>2010405</v>
      </c>
      <c r="B45" s="165" t="s">
        <v>277</v>
      </c>
      <c r="C45" s="166">
        <v>0</v>
      </c>
      <c r="D45" s="171"/>
      <c r="E45" s="168"/>
      <c r="F45" s="168"/>
    </row>
    <row r="46" spans="1:6" ht="20.100000000000001" customHeight="1">
      <c r="A46" s="165">
        <v>2010406</v>
      </c>
      <c r="B46" s="165" t="s">
        <v>278</v>
      </c>
      <c r="C46" s="166">
        <v>0</v>
      </c>
      <c r="D46" s="171"/>
      <c r="E46" s="168"/>
      <c r="F46" s="168"/>
    </row>
    <row r="47" spans="1:6" ht="20.100000000000001" customHeight="1">
      <c r="A47" s="165">
        <v>2010407</v>
      </c>
      <c r="B47" s="165" t="s">
        <v>279</v>
      </c>
      <c r="C47" s="166">
        <v>0</v>
      </c>
      <c r="D47" s="171"/>
      <c r="E47" s="168"/>
      <c r="F47" s="168"/>
    </row>
    <row r="48" spans="1:6" ht="20.100000000000001" customHeight="1">
      <c r="A48" s="165">
        <v>2010408</v>
      </c>
      <c r="B48" s="165" t="s">
        <v>280</v>
      </c>
      <c r="C48" s="166">
        <v>0</v>
      </c>
      <c r="D48" s="170">
        <v>1.2</v>
      </c>
      <c r="E48" s="168"/>
      <c r="F48" s="168"/>
    </row>
    <row r="49" spans="1:6" ht="20.100000000000001" customHeight="1">
      <c r="A49" s="165">
        <v>2010409</v>
      </c>
      <c r="B49" s="165" t="s">
        <v>281</v>
      </c>
      <c r="C49" s="166"/>
      <c r="D49" s="171"/>
      <c r="E49" s="168"/>
      <c r="F49" s="168"/>
    </row>
    <row r="50" spans="1:6" ht="20.100000000000001" customHeight="1">
      <c r="A50" s="165">
        <v>2010450</v>
      </c>
      <c r="B50" s="165" t="s">
        <v>260</v>
      </c>
      <c r="C50" s="166">
        <v>13</v>
      </c>
      <c r="D50" s="170">
        <v>10.151999999999999</v>
      </c>
      <c r="E50" s="168"/>
      <c r="F50" s="168"/>
    </row>
    <row r="51" spans="1:6" ht="20.100000000000001" customHeight="1">
      <c r="A51" s="165">
        <v>2010499</v>
      </c>
      <c r="B51" s="165" t="s">
        <v>282</v>
      </c>
      <c r="C51" s="166"/>
      <c r="D51" s="171"/>
      <c r="E51" s="168"/>
      <c r="F51" s="168"/>
    </row>
    <row r="52" spans="1:6" ht="20.100000000000001" customHeight="1">
      <c r="A52" s="165">
        <v>20105</v>
      </c>
      <c r="B52" s="162" t="s">
        <v>283</v>
      </c>
      <c r="C52" s="166">
        <f>SUM(C53:C62)</f>
        <v>520</v>
      </c>
      <c r="D52" s="167">
        <f>SUM(D53:D62)</f>
        <v>426.47340000000003</v>
      </c>
      <c r="E52" s="168"/>
      <c r="F52" s="168"/>
    </row>
    <row r="53" spans="1:6" ht="20.100000000000001" customHeight="1">
      <c r="A53" s="165">
        <v>2010501</v>
      </c>
      <c r="B53" s="165" t="s">
        <v>251</v>
      </c>
      <c r="C53" s="166">
        <v>319</v>
      </c>
      <c r="D53" s="170">
        <v>226.4734</v>
      </c>
      <c r="E53" s="168"/>
      <c r="F53" s="168"/>
    </row>
    <row r="54" spans="1:6" ht="20.100000000000001" customHeight="1">
      <c r="A54" s="165">
        <v>2010502</v>
      </c>
      <c r="B54" s="165" t="s">
        <v>252</v>
      </c>
      <c r="C54" s="166">
        <v>57</v>
      </c>
      <c r="D54" s="170">
        <v>2.7480000000000002</v>
      </c>
      <c r="E54" s="168"/>
      <c r="F54" s="168"/>
    </row>
    <row r="55" spans="1:6" ht="20.100000000000001" customHeight="1">
      <c r="A55" s="165">
        <v>2010503</v>
      </c>
      <c r="B55" s="165" t="s">
        <v>253</v>
      </c>
      <c r="C55" s="166">
        <v>0</v>
      </c>
      <c r="E55" s="168"/>
      <c r="F55" s="168"/>
    </row>
    <row r="56" spans="1:6" ht="20.100000000000001" customHeight="1">
      <c r="A56" s="165">
        <v>2010504</v>
      </c>
      <c r="B56" s="165" t="s">
        <v>284</v>
      </c>
      <c r="C56" s="166">
        <v>0</v>
      </c>
      <c r="E56" s="168"/>
      <c r="F56" s="168"/>
    </row>
    <row r="57" spans="1:6" ht="20.100000000000001" customHeight="1">
      <c r="A57" s="165">
        <v>2010505</v>
      </c>
      <c r="B57" s="165" t="s">
        <v>285</v>
      </c>
      <c r="C57" s="166">
        <v>33</v>
      </c>
      <c r="D57" s="170">
        <v>6.9340000000000002</v>
      </c>
      <c r="E57" s="168"/>
      <c r="F57" s="168"/>
    </row>
    <row r="58" spans="1:6" ht="20.100000000000001" customHeight="1">
      <c r="A58" s="165">
        <v>2010506</v>
      </c>
      <c r="B58" s="165" t="s">
        <v>286</v>
      </c>
      <c r="C58" s="166">
        <v>0</v>
      </c>
      <c r="E58" s="168"/>
      <c r="F58" s="168"/>
    </row>
    <row r="59" spans="1:6" ht="20.100000000000001" customHeight="1">
      <c r="A59" s="165">
        <v>2010507</v>
      </c>
      <c r="B59" s="165" t="s">
        <v>287</v>
      </c>
      <c r="C59" s="166">
        <v>93</v>
      </c>
      <c r="D59" s="170">
        <v>175.64400000000001</v>
      </c>
      <c r="E59" s="168"/>
      <c r="F59" s="168"/>
    </row>
    <row r="60" spans="1:6" ht="20.100000000000001" customHeight="1">
      <c r="A60" s="165">
        <v>2010508</v>
      </c>
      <c r="B60" s="165" t="s">
        <v>288</v>
      </c>
      <c r="C60" s="166">
        <v>18</v>
      </c>
      <c r="D60" s="170">
        <v>14.673999999999999</v>
      </c>
      <c r="E60" s="168"/>
      <c r="F60" s="168"/>
    </row>
    <row r="61" spans="1:6" ht="20.100000000000001" customHeight="1">
      <c r="A61" s="165">
        <v>2010550</v>
      </c>
      <c r="B61" s="165" t="s">
        <v>260</v>
      </c>
      <c r="C61" s="166"/>
      <c r="D61" s="171"/>
      <c r="E61" s="168"/>
      <c r="F61" s="168"/>
    </row>
    <row r="62" spans="1:6" ht="20.100000000000001" customHeight="1">
      <c r="A62" s="165">
        <v>2010599</v>
      </c>
      <c r="B62" s="165" t="s">
        <v>289</v>
      </c>
      <c r="C62" s="166">
        <v>0</v>
      </c>
      <c r="D62" s="171"/>
      <c r="E62" s="168"/>
      <c r="F62" s="168"/>
    </row>
    <row r="63" spans="1:6" ht="20.100000000000001" customHeight="1">
      <c r="A63" s="165">
        <v>20106</v>
      </c>
      <c r="B63" s="162" t="s">
        <v>290</v>
      </c>
      <c r="C63" s="166">
        <f>SUM(C64:C73)</f>
        <v>2750</v>
      </c>
      <c r="D63" s="167">
        <f>SUM(D64:D73)</f>
        <v>3032.0437000000002</v>
      </c>
      <c r="E63" s="168"/>
      <c r="F63" s="168"/>
    </row>
    <row r="64" spans="1:6" ht="20.100000000000001" customHeight="1">
      <c r="A64" s="165">
        <v>2010601</v>
      </c>
      <c r="B64" s="165" t="s">
        <v>251</v>
      </c>
      <c r="C64" s="166">
        <v>2253</v>
      </c>
      <c r="D64" s="170">
        <v>1788.5598</v>
      </c>
      <c r="E64" s="168"/>
      <c r="F64" s="168"/>
    </row>
    <row r="65" spans="1:6" ht="20.100000000000001" customHeight="1">
      <c r="A65" s="165">
        <v>2010602</v>
      </c>
      <c r="B65" s="165" t="s">
        <v>252</v>
      </c>
      <c r="C65" s="166">
        <v>166</v>
      </c>
      <c r="D65" s="172"/>
      <c r="E65" s="168"/>
      <c r="F65" s="168"/>
    </row>
    <row r="66" spans="1:6" ht="20.100000000000001" customHeight="1">
      <c r="A66" s="165">
        <v>2010603</v>
      </c>
      <c r="B66" s="165" t="s">
        <v>253</v>
      </c>
      <c r="C66" s="166">
        <v>0</v>
      </c>
      <c r="D66" s="172"/>
      <c r="E66" s="168"/>
      <c r="F66" s="168"/>
    </row>
    <row r="67" spans="1:6" ht="20.100000000000001" customHeight="1">
      <c r="A67" s="165">
        <v>2010604</v>
      </c>
      <c r="B67" s="165" t="s">
        <v>291</v>
      </c>
      <c r="C67" s="166">
        <v>8</v>
      </c>
      <c r="D67" s="170">
        <v>5</v>
      </c>
      <c r="E67" s="168"/>
      <c r="F67" s="168"/>
    </row>
    <row r="68" spans="1:6" ht="20.100000000000001" customHeight="1">
      <c r="A68" s="165">
        <v>2010605</v>
      </c>
      <c r="B68" s="165" t="s">
        <v>292</v>
      </c>
      <c r="C68" s="166">
        <v>31</v>
      </c>
      <c r="D68" s="170">
        <v>56</v>
      </c>
      <c r="E68" s="168"/>
      <c r="F68" s="168"/>
    </row>
    <row r="69" spans="1:6" ht="20.100000000000001" customHeight="1">
      <c r="A69" s="165">
        <v>2010606</v>
      </c>
      <c r="B69" s="165" t="s">
        <v>293</v>
      </c>
      <c r="C69" s="166">
        <v>0</v>
      </c>
      <c r="E69" s="168"/>
      <c r="F69" s="168"/>
    </row>
    <row r="70" spans="1:6" ht="20.100000000000001" customHeight="1">
      <c r="A70" s="165">
        <v>2010607</v>
      </c>
      <c r="B70" s="165" t="s">
        <v>294</v>
      </c>
      <c r="C70" s="166">
        <v>178</v>
      </c>
      <c r="D70" s="170">
        <v>170</v>
      </c>
      <c r="E70" s="168"/>
      <c r="F70" s="168"/>
    </row>
    <row r="71" spans="1:6" ht="20.100000000000001" customHeight="1">
      <c r="A71" s="165">
        <v>2010608</v>
      </c>
      <c r="B71" s="165" t="s">
        <v>295</v>
      </c>
      <c r="C71" s="166">
        <v>36</v>
      </c>
      <c r="D71" s="170">
        <v>901</v>
      </c>
      <c r="E71" s="168"/>
      <c r="F71" s="168"/>
    </row>
    <row r="72" spans="1:6" ht="20.100000000000001" customHeight="1">
      <c r="A72" s="165">
        <v>2010650</v>
      </c>
      <c r="B72" s="165" t="s">
        <v>260</v>
      </c>
      <c r="C72" s="166">
        <v>58</v>
      </c>
      <c r="D72" s="170">
        <v>70.483900000000006</v>
      </c>
      <c r="E72" s="168"/>
      <c r="F72" s="168"/>
    </row>
    <row r="73" spans="1:6" ht="20.100000000000001" customHeight="1">
      <c r="A73" s="165">
        <v>2010699</v>
      </c>
      <c r="B73" s="165" t="s">
        <v>296</v>
      </c>
      <c r="C73" s="166">
        <v>20</v>
      </c>
      <c r="D73" s="170">
        <v>41</v>
      </c>
      <c r="E73" s="168"/>
      <c r="F73" s="168"/>
    </row>
    <row r="74" spans="1:6" ht="20.100000000000001" customHeight="1">
      <c r="A74" s="165">
        <v>20107</v>
      </c>
      <c r="B74" s="162" t="s">
        <v>297</v>
      </c>
      <c r="C74" s="166">
        <f>SUM(C75:C85)</f>
        <v>1466</v>
      </c>
      <c r="D74" s="167">
        <f>SUM(D75:D85)</f>
        <v>400</v>
      </c>
      <c r="E74" s="168"/>
      <c r="F74" s="168"/>
    </row>
    <row r="75" spans="1:6" ht="20.100000000000001" customHeight="1">
      <c r="A75" s="165">
        <v>2010701</v>
      </c>
      <c r="B75" s="165" t="s">
        <v>251</v>
      </c>
      <c r="C75" s="166">
        <v>0</v>
      </c>
      <c r="D75" s="171"/>
      <c r="E75" s="168"/>
      <c r="F75" s="168"/>
    </row>
    <row r="76" spans="1:6" ht="20.100000000000001" customHeight="1">
      <c r="A76" s="165">
        <v>2010702</v>
      </c>
      <c r="B76" s="165" t="s">
        <v>252</v>
      </c>
      <c r="C76" s="166">
        <v>0</v>
      </c>
      <c r="D76" s="171"/>
      <c r="E76" s="168"/>
      <c r="F76" s="168"/>
    </row>
    <row r="77" spans="1:6" ht="20.100000000000001" customHeight="1">
      <c r="A77" s="165">
        <v>2010703</v>
      </c>
      <c r="B77" s="165" t="s">
        <v>253</v>
      </c>
      <c r="C77" s="166">
        <v>0</v>
      </c>
      <c r="D77" s="171"/>
      <c r="E77" s="168"/>
      <c r="F77" s="168"/>
    </row>
    <row r="78" spans="1:6" ht="20.100000000000001" customHeight="1">
      <c r="A78" s="165">
        <v>2010704</v>
      </c>
      <c r="B78" s="165" t="s">
        <v>298</v>
      </c>
      <c r="C78" s="166">
        <v>0</v>
      </c>
      <c r="D78" s="171"/>
      <c r="E78" s="168"/>
      <c r="F78" s="168"/>
    </row>
    <row r="79" spans="1:6" ht="20.100000000000001" customHeight="1">
      <c r="A79" s="165">
        <v>2010705</v>
      </c>
      <c r="B79" s="165" t="s">
        <v>299</v>
      </c>
      <c r="C79" s="166">
        <v>0</v>
      </c>
      <c r="D79" s="171"/>
      <c r="E79" s="168"/>
      <c r="F79" s="168"/>
    </row>
    <row r="80" spans="1:6" ht="20.100000000000001" customHeight="1">
      <c r="A80" s="165">
        <v>2010706</v>
      </c>
      <c r="B80" s="165" t="s">
        <v>300</v>
      </c>
      <c r="C80" s="166">
        <v>0</v>
      </c>
      <c r="D80" s="171"/>
      <c r="E80" s="168"/>
      <c r="F80" s="168"/>
    </row>
    <row r="81" spans="1:6" ht="20.100000000000001" customHeight="1">
      <c r="A81" s="165">
        <v>2010707</v>
      </c>
      <c r="B81" s="165" t="s">
        <v>301</v>
      </c>
      <c r="C81" s="166">
        <v>0</v>
      </c>
      <c r="D81" s="171"/>
      <c r="E81" s="168"/>
      <c r="F81" s="168"/>
    </row>
    <row r="82" spans="1:6" ht="20.100000000000001" customHeight="1">
      <c r="A82" s="165">
        <v>2010708</v>
      </c>
      <c r="B82" s="165" t="s">
        <v>302</v>
      </c>
      <c r="C82" s="166">
        <v>0</v>
      </c>
      <c r="D82" s="171"/>
      <c r="E82" s="168"/>
      <c r="F82" s="168"/>
    </row>
    <row r="83" spans="1:6" ht="20.100000000000001" customHeight="1">
      <c r="A83" s="165">
        <v>2010709</v>
      </c>
      <c r="B83" s="165" t="s">
        <v>294</v>
      </c>
      <c r="C83" s="166">
        <v>0</v>
      </c>
      <c r="D83" s="171"/>
      <c r="E83" s="168"/>
      <c r="F83" s="168"/>
    </row>
    <row r="84" spans="1:6" ht="20.100000000000001" customHeight="1">
      <c r="A84" s="165">
        <v>2010750</v>
      </c>
      <c r="B84" s="165" t="s">
        <v>260</v>
      </c>
      <c r="C84" s="166">
        <v>0</v>
      </c>
      <c r="D84" s="171"/>
      <c r="E84" s="168"/>
      <c r="F84" s="168"/>
    </row>
    <row r="85" spans="1:6" ht="20.100000000000001" customHeight="1">
      <c r="A85" s="165">
        <v>2010799</v>
      </c>
      <c r="B85" s="165" t="s">
        <v>303</v>
      </c>
      <c r="C85" s="166">
        <v>1466</v>
      </c>
      <c r="D85" s="170">
        <v>400</v>
      </c>
      <c r="E85" s="168"/>
      <c r="F85" s="168"/>
    </row>
    <row r="86" spans="1:6" ht="20.100000000000001" customHeight="1">
      <c r="A86" s="165">
        <v>20108</v>
      </c>
      <c r="B86" s="162" t="s">
        <v>304</v>
      </c>
      <c r="C86" s="166">
        <f>SUM(C87:C94)</f>
        <v>509</v>
      </c>
      <c r="D86" s="167">
        <f>SUM(D87:D94)</f>
        <v>328.55040000000002</v>
      </c>
      <c r="E86" s="168"/>
      <c r="F86" s="168"/>
    </row>
    <row r="87" spans="1:6" ht="20.100000000000001" customHeight="1">
      <c r="A87" s="165">
        <v>2010801</v>
      </c>
      <c r="B87" s="165" t="s">
        <v>251</v>
      </c>
      <c r="C87" s="166">
        <v>333</v>
      </c>
      <c r="D87" s="170">
        <v>298.55040000000002</v>
      </c>
      <c r="E87" s="168"/>
      <c r="F87" s="168"/>
    </row>
    <row r="88" spans="1:6" ht="20.100000000000001" customHeight="1">
      <c r="A88" s="165">
        <v>2010802</v>
      </c>
      <c r="B88" s="165" t="s">
        <v>252</v>
      </c>
      <c r="C88" s="166">
        <v>0</v>
      </c>
      <c r="E88" s="168"/>
      <c r="F88" s="168"/>
    </row>
    <row r="89" spans="1:6" ht="20.100000000000001" customHeight="1">
      <c r="A89" s="165">
        <v>2010803</v>
      </c>
      <c r="B89" s="165" t="s">
        <v>253</v>
      </c>
      <c r="C89" s="166">
        <v>0</v>
      </c>
      <c r="D89" s="171"/>
      <c r="E89" s="168"/>
      <c r="F89" s="168"/>
    </row>
    <row r="90" spans="1:6" ht="20.100000000000001" customHeight="1">
      <c r="A90" s="165">
        <v>2010804</v>
      </c>
      <c r="B90" s="165" t="s">
        <v>305</v>
      </c>
      <c r="C90" s="166">
        <v>176</v>
      </c>
      <c r="D90" s="170">
        <v>30</v>
      </c>
      <c r="E90" s="168"/>
      <c r="F90" s="168"/>
    </row>
    <row r="91" spans="1:6" ht="20.100000000000001" customHeight="1">
      <c r="A91" s="165">
        <v>2010805</v>
      </c>
      <c r="B91" s="165" t="s">
        <v>306</v>
      </c>
      <c r="C91" s="166">
        <v>0</v>
      </c>
      <c r="D91" s="171"/>
      <c r="E91" s="168"/>
      <c r="F91" s="168"/>
    </row>
    <row r="92" spans="1:6" ht="20.100000000000001" customHeight="1">
      <c r="A92" s="165">
        <v>2010806</v>
      </c>
      <c r="B92" s="165" t="s">
        <v>294</v>
      </c>
      <c r="C92" s="166">
        <v>0</v>
      </c>
      <c r="D92" s="171"/>
      <c r="E92" s="168"/>
      <c r="F92" s="168"/>
    </row>
    <row r="93" spans="1:6" ht="20.100000000000001" customHeight="1">
      <c r="A93" s="165">
        <v>2010850</v>
      </c>
      <c r="B93" s="165" t="s">
        <v>260</v>
      </c>
      <c r="C93" s="166">
        <v>0</v>
      </c>
      <c r="D93" s="171"/>
      <c r="E93" s="168"/>
      <c r="F93" s="168"/>
    </row>
    <row r="94" spans="1:6" ht="20.100000000000001" customHeight="1">
      <c r="A94" s="165">
        <v>2010899</v>
      </c>
      <c r="B94" s="165" t="s">
        <v>307</v>
      </c>
      <c r="C94" s="166">
        <v>0</v>
      </c>
      <c r="D94" s="171"/>
      <c r="E94" s="168"/>
      <c r="F94" s="168"/>
    </row>
    <row r="95" spans="1:6" ht="20.100000000000001" customHeight="1">
      <c r="A95" s="165">
        <v>20109</v>
      </c>
      <c r="B95" s="162" t="s">
        <v>308</v>
      </c>
      <c r="C95" s="166">
        <f>SUM(C96:C104)</f>
        <v>0</v>
      </c>
      <c r="D95" s="171">
        <v>0</v>
      </c>
      <c r="E95" s="168"/>
      <c r="F95" s="168"/>
    </row>
    <row r="96" spans="1:6" ht="20.100000000000001" customHeight="1">
      <c r="A96" s="165">
        <v>2010901</v>
      </c>
      <c r="B96" s="165" t="s">
        <v>251</v>
      </c>
      <c r="C96" s="166"/>
      <c r="D96" s="171"/>
      <c r="E96" s="168"/>
      <c r="F96" s="168"/>
    </row>
    <row r="97" spans="1:6" ht="20.100000000000001" customHeight="1">
      <c r="A97" s="165">
        <v>2010902</v>
      </c>
      <c r="B97" s="165" t="s">
        <v>252</v>
      </c>
      <c r="C97" s="166"/>
      <c r="D97" s="171"/>
      <c r="E97" s="168"/>
      <c r="F97" s="168"/>
    </row>
    <row r="98" spans="1:6" ht="20.100000000000001" customHeight="1">
      <c r="A98" s="165">
        <v>2010903</v>
      </c>
      <c r="B98" s="165" t="s">
        <v>253</v>
      </c>
      <c r="C98" s="166"/>
      <c r="D98" s="171"/>
      <c r="E98" s="168"/>
      <c r="F98" s="168"/>
    </row>
    <row r="99" spans="1:6" ht="20.100000000000001" customHeight="1">
      <c r="A99" s="165">
        <v>2010904</v>
      </c>
      <c r="B99" s="165" t="s">
        <v>309</v>
      </c>
      <c r="C99" s="166"/>
      <c r="D99" s="171"/>
      <c r="E99" s="168"/>
      <c r="F99" s="168"/>
    </row>
    <row r="100" spans="1:6" ht="20.100000000000001" customHeight="1">
      <c r="A100" s="165">
        <v>2010905</v>
      </c>
      <c r="B100" s="165" t="s">
        <v>310</v>
      </c>
      <c r="C100" s="166"/>
      <c r="D100" s="171"/>
      <c r="E100" s="168"/>
      <c r="F100" s="168"/>
    </row>
    <row r="101" spans="1:6" ht="20.100000000000001" customHeight="1">
      <c r="A101" s="165">
        <v>2010907</v>
      </c>
      <c r="B101" s="165" t="s">
        <v>311</v>
      </c>
      <c r="C101" s="166"/>
      <c r="D101" s="171"/>
      <c r="E101" s="168"/>
      <c r="F101" s="168"/>
    </row>
    <row r="102" spans="1:6" ht="20.100000000000001" customHeight="1">
      <c r="A102" s="165">
        <v>2010908</v>
      </c>
      <c r="B102" s="165" t="s">
        <v>294</v>
      </c>
      <c r="C102" s="166"/>
      <c r="D102" s="171"/>
      <c r="E102" s="168"/>
      <c r="F102" s="168"/>
    </row>
    <row r="103" spans="1:6" ht="20.100000000000001" customHeight="1">
      <c r="A103" s="165">
        <v>2010950</v>
      </c>
      <c r="B103" s="165" t="s">
        <v>260</v>
      </c>
      <c r="C103" s="166"/>
      <c r="D103" s="171"/>
      <c r="E103" s="168"/>
      <c r="F103" s="168"/>
    </row>
    <row r="104" spans="1:6" ht="20.100000000000001" customHeight="1">
      <c r="A104" s="165">
        <v>2010999</v>
      </c>
      <c r="B104" s="165" t="s">
        <v>312</v>
      </c>
      <c r="C104" s="166"/>
      <c r="D104" s="171"/>
      <c r="E104" s="168"/>
      <c r="F104" s="168"/>
    </row>
    <row r="105" spans="1:6" ht="20.100000000000001" customHeight="1">
      <c r="A105" s="165">
        <v>20110</v>
      </c>
      <c r="B105" s="162" t="s">
        <v>313</v>
      </c>
      <c r="C105" s="166">
        <f>SUM(C106:C119)</f>
        <v>102</v>
      </c>
      <c r="D105" s="167">
        <f>SUM(D106:D119)</f>
        <v>0</v>
      </c>
      <c r="E105" s="168"/>
      <c r="F105" s="168"/>
    </row>
    <row r="106" spans="1:6" ht="20.100000000000001" customHeight="1">
      <c r="A106" s="165">
        <v>2011001</v>
      </c>
      <c r="B106" s="165" t="s">
        <v>251</v>
      </c>
      <c r="C106" s="166">
        <v>102</v>
      </c>
      <c r="D106" s="170"/>
      <c r="E106" s="168"/>
      <c r="F106" s="168"/>
    </row>
    <row r="107" spans="1:6" ht="20.100000000000001" customHeight="1">
      <c r="A107" s="165">
        <v>2011002</v>
      </c>
      <c r="B107" s="165" t="s">
        <v>252</v>
      </c>
      <c r="C107" s="166"/>
      <c r="E107" s="168"/>
      <c r="F107" s="168"/>
    </row>
    <row r="108" spans="1:6" ht="20.100000000000001" customHeight="1">
      <c r="A108" s="165">
        <v>2011003</v>
      </c>
      <c r="B108" s="165" t="s">
        <v>253</v>
      </c>
      <c r="C108" s="166">
        <v>0</v>
      </c>
      <c r="D108" s="171"/>
      <c r="E108" s="168"/>
      <c r="F108" s="168"/>
    </row>
    <row r="109" spans="1:6" ht="20.100000000000001" customHeight="1">
      <c r="A109" s="165">
        <v>2011004</v>
      </c>
      <c r="B109" s="165" t="s">
        <v>314</v>
      </c>
      <c r="C109" s="166">
        <v>0</v>
      </c>
      <c r="D109" s="171"/>
      <c r="E109" s="168"/>
      <c r="F109" s="168"/>
    </row>
    <row r="110" spans="1:6" ht="20.100000000000001" customHeight="1">
      <c r="A110" s="165">
        <v>2011005</v>
      </c>
      <c r="B110" s="165" t="s">
        <v>315</v>
      </c>
      <c r="C110" s="166">
        <v>0</v>
      </c>
      <c r="D110" s="171"/>
      <c r="E110" s="168"/>
      <c r="F110" s="168"/>
    </row>
    <row r="111" spans="1:6" ht="20.100000000000001" customHeight="1">
      <c r="A111" s="165">
        <v>2011006</v>
      </c>
      <c r="B111" s="165" t="s">
        <v>316</v>
      </c>
      <c r="C111" s="166"/>
      <c r="D111" s="171"/>
      <c r="E111" s="168"/>
      <c r="F111" s="168"/>
    </row>
    <row r="112" spans="1:6" ht="20.100000000000001" customHeight="1">
      <c r="A112" s="165">
        <v>2011007</v>
      </c>
      <c r="B112" s="165" t="s">
        <v>317</v>
      </c>
      <c r="C112" s="166">
        <v>0</v>
      </c>
      <c r="D112" s="171"/>
      <c r="E112" s="168"/>
      <c r="F112" s="168"/>
    </row>
    <row r="113" spans="1:6" ht="20.100000000000001" customHeight="1">
      <c r="A113" s="165">
        <v>2011008</v>
      </c>
      <c r="B113" s="165" t="s">
        <v>318</v>
      </c>
      <c r="C113" s="166">
        <v>0</v>
      </c>
      <c r="D113" s="171"/>
      <c r="E113" s="168"/>
      <c r="F113" s="168"/>
    </row>
    <row r="114" spans="1:6" ht="20.100000000000001" customHeight="1">
      <c r="A114" s="165">
        <v>2011009</v>
      </c>
      <c r="B114" s="165" t="s">
        <v>319</v>
      </c>
      <c r="C114" s="166">
        <v>0</v>
      </c>
      <c r="D114" s="171"/>
      <c r="E114" s="168"/>
      <c r="F114" s="168"/>
    </row>
    <row r="115" spans="1:6" ht="20.100000000000001" customHeight="1">
      <c r="A115" s="165">
        <v>2011010</v>
      </c>
      <c r="B115" s="165" t="s">
        <v>320</v>
      </c>
      <c r="C115" s="166">
        <v>0</v>
      </c>
      <c r="D115" s="171"/>
      <c r="E115" s="168"/>
      <c r="F115" s="168"/>
    </row>
    <row r="116" spans="1:6" ht="20.100000000000001" customHeight="1">
      <c r="A116" s="165">
        <v>2011011</v>
      </c>
      <c r="B116" s="165" t="s">
        <v>321</v>
      </c>
      <c r="C116" s="166">
        <v>0</v>
      </c>
      <c r="D116" s="171"/>
      <c r="E116" s="168"/>
      <c r="F116" s="168"/>
    </row>
    <row r="117" spans="1:6" ht="20.100000000000001" customHeight="1">
      <c r="A117" s="165">
        <v>2011012</v>
      </c>
      <c r="B117" s="165" t="s">
        <v>322</v>
      </c>
      <c r="C117" s="166">
        <v>0</v>
      </c>
      <c r="D117" s="171"/>
      <c r="E117" s="168"/>
      <c r="F117" s="168"/>
    </row>
    <row r="118" spans="1:6" ht="20.100000000000001" customHeight="1">
      <c r="A118" s="165">
        <v>2011050</v>
      </c>
      <c r="B118" s="165" t="s">
        <v>260</v>
      </c>
      <c r="C118" s="166">
        <v>0</v>
      </c>
      <c r="D118" s="171"/>
      <c r="E118" s="168"/>
      <c r="F118" s="168"/>
    </row>
    <row r="119" spans="1:6" ht="20.100000000000001" customHeight="1">
      <c r="A119" s="165">
        <v>2011099</v>
      </c>
      <c r="B119" s="165" t="s">
        <v>323</v>
      </c>
      <c r="C119" s="166">
        <v>0</v>
      </c>
      <c r="D119" s="170"/>
      <c r="E119" s="168"/>
      <c r="F119" s="168"/>
    </row>
    <row r="120" spans="1:6" ht="20.100000000000001" customHeight="1">
      <c r="A120" s="165">
        <v>20111</v>
      </c>
      <c r="B120" s="162" t="s">
        <v>324</v>
      </c>
      <c r="C120" s="166">
        <f>SUM(C121:C128)</f>
        <v>1236</v>
      </c>
      <c r="D120" s="167">
        <f>SUM(D121:D128)</f>
        <v>1278.4870000000001</v>
      </c>
      <c r="E120" s="168"/>
      <c r="F120" s="168"/>
    </row>
    <row r="121" spans="1:6" ht="20.100000000000001" customHeight="1">
      <c r="A121" s="165">
        <v>2011101</v>
      </c>
      <c r="B121" s="165" t="s">
        <v>251</v>
      </c>
      <c r="C121" s="166">
        <v>1023</v>
      </c>
      <c r="D121" s="170">
        <v>1228.4870000000001</v>
      </c>
      <c r="E121" s="168"/>
      <c r="F121" s="168"/>
    </row>
    <row r="122" spans="1:6" ht="20.100000000000001" customHeight="1">
      <c r="A122" s="165">
        <v>2011102</v>
      </c>
      <c r="B122" s="165" t="s">
        <v>252</v>
      </c>
      <c r="C122" s="166">
        <v>149</v>
      </c>
      <c r="E122" s="168"/>
      <c r="F122" s="168"/>
    </row>
    <row r="123" spans="1:6" ht="20.100000000000001" customHeight="1">
      <c r="A123" s="165">
        <v>2011103</v>
      </c>
      <c r="B123" s="165" t="s">
        <v>253</v>
      </c>
      <c r="C123" s="166">
        <v>0</v>
      </c>
      <c r="D123" s="171"/>
      <c r="E123" s="168"/>
      <c r="F123" s="168"/>
    </row>
    <row r="124" spans="1:6" ht="20.100000000000001" customHeight="1">
      <c r="A124" s="165">
        <v>2011104</v>
      </c>
      <c r="B124" s="165" t="s">
        <v>325</v>
      </c>
      <c r="C124" s="166"/>
      <c r="D124" s="171"/>
      <c r="E124" s="168"/>
      <c r="F124" s="168"/>
    </row>
    <row r="125" spans="1:6" ht="20.100000000000001" customHeight="1">
      <c r="A125" s="165">
        <v>2011105</v>
      </c>
      <c r="B125" s="165" t="s">
        <v>326</v>
      </c>
      <c r="C125" s="166">
        <v>0</v>
      </c>
      <c r="D125" s="171"/>
      <c r="E125" s="168"/>
      <c r="F125" s="168"/>
    </row>
    <row r="126" spans="1:6" ht="20.100000000000001" customHeight="1">
      <c r="A126" s="165">
        <v>2011106</v>
      </c>
      <c r="B126" s="165" t="s">
        <v>327</v>
      </c>
      <c r="C126" s="166">
        <v>0</v>
      </c>
      <c r="D126" s="171"/>
      <c r="E126" s="168"/>
      <c r="F126" s="168"/>
    </row>
    <row r="127" spans="1:6" ht="20.100000000000001" customHeight="1">
      <c r="A127" s="165">
        <v>2011150</v>
      </c>
      <c r="B127" s="165" t="s">
        <v>260</v>
      </c>
      <c r="C127" s="166">
        <v>2</v>
      </c>
      <c r="D127" s="171"/>
      <c r="E127" s="168"/>
      <c r="F127" s="168"/>
    </row>
    <row r="128" spans="1:6" ht="20.100000000000001" customHeight="1">
      <c r="A128" s="165">
        <v>2011199</v>
      </c>
      <c r="B128" s="165" t="s">
        <v>328</v>
      </c>
      <c r="C128" s="166">
        <v>62</v>
      </c>
      <c r="D128" s="170">
        <v>50</v>
      </c>
      <c r="E128" s="168"/>
      <c r="F128" s="168"/>
    </row>
    <row r="129" spans="1:6" ht="20.100000000000001" customHeight="1">
      <c r="A129" s="165">
        <v>20113</v>
      </c>
      <c r="B129" s="162" t="s">
        <v>329</v>
      </c>
      <c r="C129" s="166">
        <f>SUM(C130:C139)</f>
        <v>996</v>
      </c>
      <c r="D129" s="167">
        <f>SUM(D130:D139)</f>
        <v>403.50689999999997</v>
      </c>
      <c r="E129" s="168"/>
      <c r="F129" s="168"/>
    </row>
    <row r="130" spans="1:6" ht="20.100000000000001" customHeight="1">
      <c r="A130" s="165">
        <v>2011301</v>
      </c>
      <c r="B130" s="165" t="s">
        <v>251</v>
      </c>
      <c r="C130" s="166">
        <v>422</v>
      </c>
      <c r="D130" s="170">
        <v>346.93329999999997</v>
      </c>
      <c r="E130" s="168"/>
      <c r="F130" s="168"/>
    </row>
    <row r="131" spans="1:6" ht="20.100000000000001" customHeight="1">
      <c r="A131" s="165">
        <v>2011302</v>
      </c>
      <c r="B131" s="165" t="s">
        <v>252</v>
      </c>
      <c r="C131" s="166">
        <v>53</v>
      </c>
      <c r="E131" s="168"/>
      <c r="F131" s="168"/>
    </row>
    <row r="132" spans="1:6" ht="20.100000000000001" customHeight="1">
      <c r="A132" s="165">
        <v>2011303</v>
      </c>
      <c r="B132" s="165" t="s">
        <v>253</v>
      </c>
      <c r="C132" s="166">
        <v>0</v>
      </c>
      <c r="E132" s="168"/>
      <c r="F132" s="168"/>
    </row>
    <row r="133" spans="1:6" ht="20.100000000000001" customHeight="1">
      <c r="A133" s="165">
        <v>2011304</v>
      </c>
      <c r="B133" s="165" t="s">
        <v>330</v>
      </c>
      <c r="C133" s="166">
        <v>0</v>
      </c>
      <c r="D133" s="171"/>
      <c r="E133" s="168"/>
      <c r="F133" s="168"/>
    </row>
    <row r="134" spans="1:6" ht="20.100000000000001" customHeight="1">
      <c r="A134" s="165">
        <v>2011305</v>
      </c>
      <c r="B134" s="165" t="s">
        <v>331</v>
      </c>
      <c r="C134" s="166">
        <v>0</v>
      </c>
      <c r="D134" s="171"/>
      <c r="E134" s="168"/>
      <c r="F134" s="168"/>
    </row>
    <row r="135" spans="1:6" ht="20.100000000000001" customHeight="1">
      <c r="A135" s="165">
        <v>2011306</v>
      </c>
      <c r="B135" s="165" t="s">
        <v>332</v>
      </c>
      <c r="C135" s="166">
        <v>0</v>
      </c>
      <c r="D135" s="171"/>
      <c r="E135" s="168"/>
      <c r="F135" s="168"/>
    </row>
    <row r="136" spans="1:6" ht="20.100000000000001" customHeight="1">
      <c r="A136" s="165">
        <v>2011307</v>
      </c>
      <c r="B136" s="165" t="s">
        <v>333</v>
      </c>
      <c r="C136" s="166">
        <v>0</v>
      </c>
      <c r="D136" s="171"/>
      <c r="E136" s="168"/>
      <c r="F136" s="168"/>
    </row>
    <row r="137" spans="1:6" ht="20.100000000000001" customHeight="1">
      <c r="A137" s="165">
        <v>2011308</v>
      </c>
      <c r="B137" s="165" t="s">
        <v>334</v>
      </c>
      <c r="C137" s="166">
        <v>154</v>
      </c>
      <c r="D137" s="170">
        <v>50</v>
      </c>
      <c r="E137" s="168"/>
      <c r="F137" s="168"/>
    </row>
    <row r="138" spans="1:6" ht="20.100000000000001" customHeight="1">
      <c r="A138" s="165">
        <v>2011350</v>
      </c>
      <c r="B138" s="165" t="s">
        <v>260</v>
      </c>
      <c r="C138" s="166">
        <v>18</v>
      </c>
      <c r="D138" s="170">
        <v>6.5735999999999999</v>
      </c>
      <c r="E138" s="168"/>
      <c r="F138" s="168"/>
    </row>
    <row r="139" spans="1:6" ht="20.100000000000001" customHeight="1">
      <c r="A139" s="165">
        <v>2011399</v>
      </c>
      <c r="B139" s="165" t="s">
        <v>335</v>
      </c>
      <c r="C139" s="166">
        <v>349</v>
      </c>
      <c r="D139" s="171"/>
      <c r="E139" s="168"/>
      <c r="F139" s="168"/>
    </row>
    <row r="140" spans="1:6" ht="20.100000000000001" customHeight="1">
      <c r="A140" s="165">
        <v>20114</v>
      </c>
      <c r="B140" s="162" t="s">
        <v>336</v>
      </c>
      <c r="C140" s="166">
        <f>SUM(C141:C151)</f>
        <v>0</v>
      </c>
      <c r="D140" s="171">
        <v>0</v>
      </c>
      <c r="E140" s="168"/>
      <c r="F140" s="168"/>
    </row>
    <row r="141" spans="1:6" ht="20.100000000000001" customHeight="1">
      <c r="A141" s="165">
        <v>2011401</v>
      </c>
      <c r="B141" s="165" t="s">
        <v>251</v>
      </c>
      <c r="C141" s="166"/>
      <c r="D141" s="171"/>
      <c r="E141" s="168"/>
      <c r="F141" s="168"/>
    </row>
    <row r="142" spans="1:6" ht="20.100000000000001" customHeight="1">
      <c r="A142" s="165">
        <v>2011402</v>
      </c>
      <c r="B142" s="165" t="s">
        <v>252</v>
      </c>
      <c r="C142" s="166"/>
      <c r="D142" s="171"/>
      <c r="E142" s="168"/>
      <c r="F142" s="168"/>
    </row>
    <row r="143" spans="1:6" ht="20.100000000000001" customHeight="1">
      <c r="A143" s="165">
        <v>2011403</v>
      </c>
      <c r="B143" s="165" t="s">
        <v>253</v>
      </c>
      <c r="C143" s="166"/>
      <c r="D143" s="171"/>
      <c r="E143" s="168"/>
      <c r="F143" s="168"/>
    </row>
    <row r="144" spans="1:6" ht="20.100000000000001" customHeight="1">
      <c r="A144" s="165">
        <v>2011404</v>
      </c>
      <c r="B144" s="165" t="s">
        <v>337</v>
      </c>
      <c r="C144" s="166"/>
      <c r="D144" s="171"/>
      <c r="E144" s="168"/>
      <c r="F144" s="168"/>
    </row>
    <row r="145" spans="1:6" ht="20.100000000000001" customHeight="1">
      <c r="A145" s="165">
        <v>2011405</v>
      </c>
      <c r="B145" s="165" t="s">
        <v>338</v>
      </c>
      <c r="C145" s="166"/>
      <c r="D145" s="171"/>
      <c r="E145" s="168"/>
      <c r="F145" s="168"/>
    </row>
    <row r="146" spans="1:6" ht="20.100000000000001" customHeight="1">
      <c r="A146" s="165">
        <v>2011406</v>
      </c>
      <c r="B146" s="165" t="s">
        <v>339</v>
      </c>
      <c r="C146" s="166"/>
      <c r="D146" s="171"/>
      <c r="E146" s="168"/>
      <c r="F146" s="168"/>
    </row>
    <row r="147" spans="1:6" ht="20.100000000000001" customHeight="1">
      <c r="A147" s="165">
        <v>2011407</v>
      </c>
      <c r="B147" s="165" t="s">
        <v>340</v>
      </c>
      <c r="C147" s="166"/>
      <c r="D147" s="171"/>
      <c r="E147" s="168"/>
      <c r="F147" s="168"/>
    </row>
    <row r="148" spans="1:6" ht="20.100000000000001" customHeight="1">
      <c r="A148" s="165">
        <v>2011408</v>
      </c>
      <c r="B148" s="165" t="s">
        <v>341</v>
      </c>
      <c r="C148" s="166"/>
      <c r="D148" s="171"/>
      <c r="E148" s="168"/>
      <c r="F148" s="168"/>
    </row>
    <row r="149" spans="1:6" ht="20.100000000000001" customHeight="1">
      <c r="A149" s="165">
        <v>2011409</v>
      </c>
      <c r="B149" s="165" t="s">
        <v>342</v>
      </c>
      <c r="C149" s="166"/>
      <c r="D149" s="171"/>
      <c r="E149" s="168"/>
      <c r="F149" s="168"/>
    </row>
    <row r="150" spans="1:6" ht="20.100000000000001" customHeight="1">
      <c r="A150" s="165">
        <v>2011450</v>
      </c>
      <c r="B150" s="165" t="s">
        <v>260</v>
      </c>
      <c r="C150" s="166"/>
      <c r="D150" s="171"/>
      <c r="E150" s="168"/>
      <c r="F150" s="168"/>
    </row>
    <row r="151" spans="1:6" ht="20.100000000000001" customHeight="1">
      <c r="A151" s="165">
        <v>2011499</v>
      </c>
      <c r="B151" s="165" t="s">
        <v>343</v>
      </c>
      <c r="C151" s="166"/>
      <c r="D151" s="171"/>
      <c r="E151" s="168"/>
      <c r="F151" s="168"/>
    </row>
    <row r="152" spans="1:6" ht="20.100000000000001" customHeight="1">
      <c r="A152" s="165">
        <v>20115</v>
      </c>
      <c r="B152" s="162" t="s">
        <v>344</v>
      </c>
      <c r="C152" s="166">
        <f>SUM(C153:C161)</f>
        <v>0</v>
      </c>
      <c r="D152" s="167">
        <f>SUM(D153:D161)</f>
        <v>0</v>
      </c>
      <c r="E152" s="168"/>
      <c r="F152" s="168"/>
    </row>
    <row r="153" spans="1:6" ht="20.100000000000001" customHeight="1">
      <c r="A153" s="165">
        <v>2011501</v>
      </c>
      <c r="B153" s="165" t="s">
        <v>251</v>
      </c>
      <c r="C153" s="166"/>
      <c r="D153" s="171"/>
      <c r="E153" s="168"/>
      <c r="F153" s="168"/>
    </row>
    <row r="154" spans="1:6" ht="20.100000000000001" customHeight="1">
      <c r="A154" s="165">
        <v>2011502</v>
      </c>
      <c r="B154" s="165" t="s">
        <v>252</v>
      </c>
      <c r="C154" s="166"/>
      <c r="D154" s="171"/>
      <c r="E154" s="168"/>
      <c r="F154" s="168"/>
    </row>
    <row r="155" spans="1:6" ht="20.100000000000001" customHeight="1">
      <c r="A155" s="165">
        <v>2011503</v>
      </c>
      <c r="B155" s="165" t="s">
        <v>253</v>
      </c>
      <c r="C155" s="166"/>
      <c r="D155" s="171"/>
      <c r="E155" s="168"/>
      <c r="F155" s="168"/>
    </row>
    <row r="156" spans="1:6" ht="20.100000000000001" customHeight="1">
      <c r="A156" s="165">
        <v>2011504</v>
      </c>
      <c r="B156" s="165" t="s">
        <v>345</v>
      </c>
      <c r="C156" s="166"/>
      <c r="D156" s="171"/>
      <c r="E156" s="168"/>
      <c r="F156" s="168"/>
    </row>
    <row r="157" spans="1:6" ht="20.100000000000001" customHeight="1">
      <c r="A157" s="165">
        <v>2011505</v>
      </c>
      <c r="B157" s="165" t="s">
        <v>346</v>
      </c>
      <c r="C157" s="166"/>
      <c r="D157" s="171"/>
      <c r="E157" s="168"/>
      <c r="F157" s="168"/>
    </row>
    <row r="158" spans="1:6" ht="20.100000000000001" customHeight="1">
      <c r="A158" s="165">
        <v>2011506</v>
      </c>
      <c r="B158" s="165" t="s">
        <v>347</v>
      </c>
      <c r="C158" s="166"/>
      <c r="D158" s="171"/>
      <c r="E158" s="168"/>
      <c r="F158" s="168"/>
    </row>
    <row r="159" spans="1:6" ht="20.100000000000001" customHeight="1">
      <c r="A159" s="165">
        <v>2011507</v>
      </c>
      <c r="B159" s="165" t="s">
        <v>294</v>
      </c>
      <c r="C159" s="166"/>
      <c r="D159" s="171"/>
      <c r="E159" s="168"/>
      <c r="F159" s="168"/>
    </row>
    <row r="160" spans="1:6" ht="20.100000000000001" customHeight="1">
      <c r="A160" s="165">
        <v>2011550</v>
      </c>
      <c r="B160" s="165" t="s">
        <v>260</v>
      </c>
      <c r="C160" s="166"/>
      <c r="D160" s="171"/>
      <c r="E160" s="168"/>
      <c r="F160" s="168"/>
    </row>
    <row r="161" spans="1:6" ht="20.100000000000001" customHeight="1">
      <c r="A161" s="165">
        <v>2011599</v>
      </c>
      <c r="B161" s="165" t="s">
        <v>348</v>
      </c>
      <c r="C161" s="166"/>
      <c r="D161" s="171"/>
      <c r="E161" s="168"/>
      <c r="F161" s="168"/>
    </row>
    <row r="162" spans="1:6" ht="20.100000000000001" customHeight="1">
      <c r="A162" s="165">
        <v>20117</v>
      </c>
      <c r="B162" s="162" t="s">
        <v>349</v>
      </c>
      <c r="C162" s="166">
        <f>SUM(C163:C174)</f>
        <v>0</v>
      </c>
      <c r="D162" s="167">
        <f>SUM(D163:D174)</f>
        <v>0</v>
      </c>
      <c r="E162" s="168"/>
      <c r="F162" s="168"/>
    </row>
    <row r="163" spans="1:6" ht="20.100000000000001" customHeight="1">
      <c r="A163" s="165">
        <v>2011701</v>
      </c>
      <c r="B163" s="165" t="s">
        <v>251</v>
      </c>
      <c r="C163" s="166">
        <v>0</v>
      </c>
      <c r="D163" s="171"/>
      <c r="E163" s="168"/>
      <c r="F163" s="168"/>
    </row>
    <row r="164" spans="1:6" ht="20.100000000000001" customHeight="1">
      <c r="A164" s="165">
        <v>2011702</v>
      </c>
      <c r="B164" s="165" t="s">
        <v>252</v>
      </c>
      <c r="C164" s="166">
        <v>0</v>
      </c>
      <c r="D164" s="171"/>
      <c r="E164" s="168"/>
      <c r="F164" s="168"/>
    </row>
    <row r="165" spans="1:6" ht="20.100000000000001" customHeight="1">
      <c r="A165" s="165">
        <v>2011703</v>
      </c>
      <c r="B165" s="165" t="s">
        <v>253</v>
      </c>
      <c r="C165" s="166">
        <v>0</v>
      </c>
      <c r="D165" s="171"/>
      <c r="E165" s="168"/>
      <c r="F165" s="168"/>
    </row>
    <row r="166" spans="1:6" ht="20.100000000000001" customHeight="1">
      <c r="A166" s="165">
        <v>2011704</v>
      </c>
      <c r="B166" s="165" t="s">
        <v>350</v>
      </c>
      <c r="C166" s="166">
        <v>0</v>
      </c>
      <c r="D166" s="171"/>
      <c r="E166" s="168"/>
      <c r="F166" s="168"/>
    </row>
    <row r="167" spans="1:6" ht="20.100000000000001" customHeight="1">
      <c r="A167" s="165">
        <v>2011705</v>
      </c>
      <c r="B167" s="165" t="s">
        <v>351</v>
      </c>
      <c r="C167" s="166">
        <v>0</v>
      </c>
      <c r="D167" s="171"/>
      <c r="E167" s="168"/>
      <c r="F167" s="168"/>
    </row>
    <row r="168" spans="1:6" ht="20.100000000000001" customHeight="1">
      <c r="A168" s="165">
        <v>2011706</v>
      </c>
      <c r="B168" s="165" t="s">
        <v>352</v>
      </c>
      <c r="C168" s="166"/>
      <c r="D168" s="171"/>
      <c r="E168" s="168"/>
      <c r="F168" s="168"/>
    </row>
    <row r="169" spans="1:6" ht="20.100000000000001" customHeight="1">
      <c r="A169" s="165">
        <v>2011707</v>
      </c>
      <c r="B169" s="165" t="s">
        <v>353</v>
      </c>
      <c r="C169" s="166"/>
      <c r="D169" s="171"/>
      <c r="E169" s="168"/>
      <c r="F169" s="168"/>
    </row>
    <row r="170" spans="1:6" ht="20.100000000000001" customHeight="1">
      <c r="A170" s="165">
        <v>2011708</v>
      </c>
      <c r="B170" s="165" t="s">
        <v>354</v>
      </c>
      <c r="C170" s="166"/>
      <c r="D170" s="171"/>
      <c r="E170" s="168"/>
      <c r="F170" s="168"/>
    </row>
    <row r="171" spans="1:6" ht="20.100000000000001" customHeight="1">
      <c r="A171" s="165">
        <v>2011709</v>
      </c>
      <c r="B171" s="165" t="s">
        <v>355</v>
      </c>
      <c r="C171" s="166"/>
      <c r="D171" s="171"/>
      <c r="E171" s="168"/>
      <c r="F171" s="168"/>
    </row>
    <row r="172" spans="1:6" ht="20.100000000000001" customHeight="1">
      <c r="A172" s="165">
        <v>2011710</v>
      </c>
      <c r="B172" s="165" t="s">
        <v>294</v>
      </c>
      <c r="C172" s="166">
        <v>0</v>
      </c>
      <c r="D172" s="171"/>
      <c r="E172" s="168"/>
      <c r="F172" s="168"/>
    </row>
    <row r="173" spans="1:6" ht="20.100000000000001" customHeight="1">
      <c r="A173" s="165">
        <v>2011750</v>
      </c>
      <c r="B173" s="165" t="s">
        <v>260</v>
      </c>
      <c r="C173" s="166">
        <v>0</v>
      </c>
      <c r="D173" s="171"/>
      <c r="E173" s="168"/>
      <c r="F173" s="168"/>
    </row>
    <row r="174" spans="1:6" ht="20.100000000000001" customHeight="1">
      <c r="A174" s="165">
        <v>2011799</v>
      </c>
      <c r="B174" s="165" t="s">
        <v>356</v>
      </c>
      <c r="C174" s="166"/>
      <c r="D174" s="171"/>
      <c r="E174" s="168"/>
      <c r="F174" s="168"/>
    </row>
    <row r="175" spans="1:6" ht="20.100000000000001" customHeight="1">
      <c r="A175" s="165">
        <v>20123</v>
      </c>
      <c r="B175" s="162" t="s">
        <v>357</v>
      </c>
      <c r="C175" s="166">
        <f>SUM(C176:C181)</f>
        <v>303</v>
      </c>
      <c r="D175" s="167">
        <f>SUM(D176:D181)</f>
        <v>3</v>
      </c>
      <c r="E175" s="168"/>
      <c r="F175" s="168"/>
    </row>
    <row r="176" spans="1:6" ht="20.100000000000001" customHeight="1">
      <c r="A176" s="165">
        <v>2012301</v>
      </c>
      <c r="B176" s="165" t="s">
        <v>251</v>
      </c>
      <c r="C176" s="166">
        <v>230</v>
      </c>
      <c r="D176" s="171"/>
      <c r="E176" s="173"/>
      <c r="F176" s="168"/>
    </row>
    <row r="177" spans="1:6" s="70" customFormat="1" ht="20.100000000000001" customHeight="1">
      <c r="A177" s="165">
        <v>2012302</v>
      </c>
      <c r="B177" s="165" t="s">
        <v>252</v>
      </c>
      <c r="C177" s="166">
        <v>3</v>
      </c>
      <c r="D177" s="171"/>
      <c r="E177" s="168"/>
      <c r="F177" s="168"/>
    </row>
    <row r="178" spans="1:6" ht="20.100000000000001" customHeight="1">
      <c r="A178" s="165">
        <v>2012303</v>
      </c>
      <c r="B178" s="165" t="s">
        <v>253</v>
      </c>
      <c r="C178" s="166">
        <v>0</v>
      </c>
      <c r="D178" s="171"/>
      <c r="E178" s="168"/>
      <c r="F178" s="168"/>
    </row>
    <row r="179" spans="1:6" ht="20.100000000000001" customHeight="1">
      <c r="A179" s="165">
        <v>2012304</v>
      </c>
      <c r="B179" s="165" t="s">
        <v>358</v>
      </c>
      <c r="C179" s="166">
        <v>38</v>
      </c>
      <c r="D179" s="171"/>
      <c r="E179" s="168"/>
      <c r="F179" s="168"/>
    </row>
    <row r="180" spans="1:6" ht="20.100000000000001" customHeight="1">
      <c r="A180" s="165">
        <v>2012350</v>
      </c>
      <c r="B180" s="165" t="s">
        <v>260</v>
      </c>
      <c r="C180" s="166">
        <v>0</v>
      </c>
      <c r="D180" s="171"/>
      <c r="E180" s="168"/>
      <c r="F180" s="168"/>
    </row>
    <row r="181" spans="1:6" ht="20.100000000000001" customHeight="1">
      <c r="A181" s="165">
        <v>2012399</v>
      </c>
      <c r="B181" s="165" t="s">
        <v>359</v>
      </c>
      <c r="C181" s="166">
        <v>32</v>
      </c>
      <c r="D181" s="171">
        <v>3</v>
      </c>
      <c r="E181" s="168"/>
      <c r="F181" s="168"/>
    </row>
    <row r="182" spans="1:6" s="154" customFormat="1" ht="20.100000000000001" customHeight="1">
      <c r="A182" s="165">
        <v>20124</v>
      </c>
      <c r="B182" s="162" t="s">
        <v>360</v>
      </c>
      <c r="C182" s="166">
        <f>SUM(C183:C188)</f>
        <v>0</v>
      </c>
      <c r="D182" s="171">
        <v>0</v>
      </c>
      <c r="E182" s="168"/>
      <c r="F182" s="168"/>
    </row>
    <row r="183" spans="1:6" ht="20.100000000000001" customHeight="1">
      <c r="A183" s="165">
        <v>2012401</v>
      </c>
      <c r="B183" s="165" t="s">
        <v>251</v>
      </c>
      <c r="C183" s="166"/>
      <c r="D183" s="171"/>
      <c r="E183" s="168"/>
      <c r="F183" s="168"/>
    </row>
    <row r="184" spans="1:6" ht="20.100000000000001" customHeight="1">
      <c r="A184" s="165">
        <v>2012402</v>
      </c>
      <c r="B184" s="165" t="s">
        <v>252</v>
      </c>
      <c r="C184" s="166"/>
      <c r="D184" s="171"/>
      <c r="E184" s="168"/>
      <c r="F184" s="168"/>
    </row>
    <row r="185" spans="1:6" ht="20.100000000000001" customHeight="1">
      <c r="A185" s="165">
        <v>2012403</v>
      </c>
      <c r="B185" s="165" t="s">
        <v>253</v>
      </c>
      <c r="C185" s="166"/>
      <c r="D185" s="171"/>
      <c r="E185" s="168"/>
      <c r="F185" s="168"/>
    </row>
    <row r="186" spans="1:6" ht="20.100000000000001" customHeight="1">
      <c r="A186" s="165">
        <v>2012404</v>
      </c>
      <c r="B186" s="165" t="s">
        <v>361</v>
      </c>
      <c r="C186" s="166"/>
      <c r="D186" s="171"/>
      <c r="E186" s="168"/>
      <c r="F186" s="168"/>
    </row>
    <row r="187" spans="1:6" ht="20.100000000000001" customHeight="1">
      <c r="A187" s="165">
        <v>2012450</v>
      </c>
      <c r="B187" s="165" t="s">
        <v>260</v>
      </c>
      <c r="C187" s="166"/>
      <c r="D187" s="171"/>
      <c r="E187" s="168"/>
      <c r="F187" s="168"/>
    </row>
    <row r="188" spans="1:6" ht="20.100000000000001" customHeight="1">
      <c r="A188" s="165">
        <v>2012499</v>
      </c>
      <c r="B188" s="165" t="s">
        <v>362</v>
      </c>
      <c r="C188" s="166"/>
      <c r="D188" s="171"/>
      <c r="E188" s="168"/>
      <c r="F188" s="168"/>
    </row>
    <row r="189" spans="1:6" ht="20.100000000000001" customHeight="1">
      <c r="A189" s="165">
        <v>20125</v>
      </c>
      <c r="B189" s="162" t="s">
        <v>363</v>
      </c>
      <c r="C189" s="166">
        <f>SUM(C190:C197)</f>
        <v>0</v>
      </c>
      <c r="D189" s="171"/>
      <c r="E189" s="168"/>
      <c r="F189" s="168"/>
    </row>
    <row r="190" spans="1:6" ht="20.100000000000001" customHeight="1">
      <c r="A190" s="165">
        <v>2012501</v>
      </c>
      <c r="B190" s="165" t="s">
        <v>251</v>
      </c>
      <c r="C190" s="166"/>
      <c r="D190" s="171"/>
      <c r="E190" s="168"/>
      <c r="F190" s="168"/>
    </row>
    <row r="191" spans="1:6" ht="20.100000000000001" customHeight="1">
      <c r="A191" s="165">
        <v>2012502</v>
      </c>
      <c r="B191" s="165" t="s">
        <v>252</v>
      </c>
      <c r="C191" s="166"/>
      <c r="D191" s="171"/>
      <c r="E191" s="168"/>
      <c r="F191" s="168"/>
    </row>
    <row r="192" spans="1:6" ht="20.100000000000001" customHeight="1">
      <c r="A192" s="165">
        <v>2012503</v>
      </c>
      <c r="B192" s="165" t="s">
        <v>253</v>
      </c>
      <c r="C192" s="166"/>
      <c r="D192" s="171"/>
      <c r="E192" s="168"/>
      <c r="F192" s="168"/>
    </row>
    <row r="193" spans="1:6" ht="20.100000000000001" customHeight="1">
      <c r="A193" s="165">
        <v>2012504</v>
      </c>
      <c r="B193" s="165" t="s">
        <v>364</v>
      </c>
      <c r="C193" s="166"/>
      <c r="D193" s="171"/>
      <c r="E193" s="168"/>
      <c r="F193" s="168"/>
    </row>
    <row r="194" spans="1:6" ht="20.100000000000001" customHeight="1">
      <c r="A194" s="165">
        <v>2012505</v>
      </c>
      <c r="B194" s="165" t="s">
        <v>365</v>
      </c>
      <c r="C194" s="166"/>
      <c r="D194" s="171"/>
      <c r="E194" s="168"/>
      <c r="F194" s="168"/>
    </row>
    <row r="195" spans="1:6" ht="20.100000000000001" customHeight="1">
      <c r="A195" s="165">
        <v>2012506</v>
      </c>
      <c r="B195" s="165" t="s">
        <v>366</v>
      </c>
      <c r="C195" s="166"/>
      <c r="D195" s="171"/>
      <c r="E195" s="168"/>
      <c r="F195" s="168"/>
    </row>
    <row r="196" spans="1:6" ht="20.100000000000001" customHeight="1">
      <c r="A196" s="165">
        <v>2012550</v>
      </c>
      <c r="B196" s="165" t="s">
        <v>260</v>
      </c>
      <c r="C196" s="166"/>
      <c r="D196" s="171"/>
      <c r="E196" s="168"/>
      <c r="F196" s="168"/>
    </row>
    <row r="197" spans="1:6" ht="20.100000000000001" customHeight="1">
      <c r="A197" s="165">
        <v>2012599</v>
      </c>
      <c r="B197" s="165" t="s">
        <v>367</v>
      </c>
      <c r="C197" s="166"/>
      <c r="D197" s="171"/>
      <c r="E197" s="168"/>
      <c r="F197" s="168"/>
    </row>
    <row r="198" spans="1:6" ht="20.100000000000001" customHeight="1">
      <c r="A198" s="165">
        <v>20126</v>
      </c>
      <c r="B198" s="162" t="s">
        <v>368</v>
      </c>
      <c r="C198" s="166">
        <f>SUM(C199:C203)</f>
        <v>233</v>
      </c>
      <c r="D198" s="167">
        <f>SUM(D199:D203)</f>
        <v>182.74700000000001</v>
      </c>
      <c r="E198" s="168"/>
      <c r="F198" s="168"/>
    </row>
    <row r="199" spans="1:6" ht="20.100000000000001" customHeight="1">
      <c r="A199" s="165">
        <v>2012601</v>
      </c>
      <c r="B199" s="165" t="s">
        <v>251</v>
      </c>
      <c r="C199" s="166">
        <v>87</v>
      </c>
      <c r="D199" s="170">
        <v>62.747</v>
      </c>
      <c r="E199" s="168"/>
      <c r="F199" s="168"/>
    </row>
    <row r="200" spans="1:6" ht="20.100000000000001" customHeight="1">
      <c r="A200" s="165">
        <v>2012602</v>
      </c>
      <c r="B200" s="165" t="s">
        <v>252</v>
      </c>
      <c r="C200" s="166">
        <v>0</v>
      </c>
      <c r="E200" s="168"/>
      <c r="F200" s="168"/>
    </row>
    <row r="201" spans="1:6" ht="20.100000000000001" customHeight="1">
      <c r="A201" s="165">
        <v>2012603</v>
      </c>
      <c r="B201" s="165" t="s">
        <v>253</v>
      </c>
      <c r="C201" s="166">
        <v>0</v>
      </c>
      <c r="D201" s="171"/>
      <c r="E201" s="168"/>
      <c r="F201" s="168"/>
    </row>
    <row r="202" spans="1:6" ht="20.100000000000001" customHeight="1">
      <c r="A202" s="165">
        <v>2012604</v>
      </c>
      <c r="B202" s="165" t="s">
        <v>369</v>
      </c>
      <c r="C202" s="166">
        <v>0</v>
      </c>
      <c r="D202" s="170">
        <v>120</v>
      </c>
      <c r="E202" s="168"/>
      <c r="F202" s="168"/>
    </row>
    <row r="203" spans="1:6" ht="20.100000000000001" customHeight="1">
      <c r="A203" s="165">
        <v>2012699</v>
      </c>
      <c r="B203" s="165" t="s">
        <v>370</v>
      </c>
      <c r="C203" s="166">
        <v>146</v>
      </c>
      <c r="D203" s="171"/>
      <c r="E203" s="168"/>
      <c r="F203" s="168"/>
    </row>
    <row r="204" spans="1:6" ht="20.100000000000001" customHeight="1">
      <c r="A204" s="165">
        <v>20128</v>
      </c>
      <c r="B204" s="162" t="s">
        <v>371</v>
      </c>
      <c r="C204" s="166">
        <f>SUM(C205:C210)</f>
        <v>84</v>
      </c>
      <c r="D204" s="167">
        <f>SUM(D205:D210)</f>
        <v>77.930700000000002</v>
      </c>
      <c r="E204" s="168"/>
      <c r="F204" s="168"/>
    </row>
    <row r="205" spans="1:6" ht="20.100000000000001" customHeight="1">
      <c r="A205" s="165">
        <v>2012801</v>
      </c>
      <c r="B205" s="165" t="s">
        <v>251</v>
      </c>
      <c r="C205" s="166">
        <v>84</v>
      </c>
      <c r="D205" s="170">
        <v>77.930700000000002</v>
      </c>
      <c r="E205" s="168"/>
      <c r="F205" s="168"/>
    </row>
    <row r="206" spans="1:6" ht="20.100000000000001" customHeight="1">
      <c r="A206" s="165">
        <v>2012802</v>
      </c>
      <c r="B206" s="165" t="s">
        <v>252</v>
      </c>
      <c r="C206" s="166"/>
      <c r="D206" s="171"/>
      <c r="E206" s="168"/>
      <c r="F206" s="168"/>
    </row>
    <row r="207" spans="1:6" ht="20.100000000000001" customHeight="1">
      <c r="A207" s="165">
        <v>2012803</v>
      </c>
      <c r="B207" s="165" t="s">
        <v>253</v>
      </c>
      <c r="C207" s="166">
        <v>0</v>
      </c>
      <c r="D207" s="171"/>
      <c r="E207" s="168"/>
      <c r="F207" s="168"/>
    </row>
    <row r="208" spans="1:6" ht="20.100000000000001" customHeight="1">
      <c r="A208" s="165">
        <v>2012804</v>
      </c>
      <c r="B208" s="165" t="s">
        <v>265</v>
      </c>
      <c r="C208" s="166">
        <v>0</v>
      </c>
      <c r="D208" s="171"/>
      <c r="E208" s="168"/>
      <c r="F208" s="168"/>
    </row>
    <row r="209" spans="1:6" ht="20.100000000000001" customHeight="1">
      <c r="A209" s="165">
        <v>2012850</v>
      </c>
      <c r="B209" s="165" t="s">
        <v>260</v>
      </c>
      <c r="C209" s="166">
        <v>0</v>
      </c>
      <c r="D209" s="171"/>
      <c r="E209" s="168"/>
      <c r="F209" s="168"/>
    </row>
    <row r="210" spans="1:6" ht="20.100000000000001" customHeight="1">
      <c r="A210" s="165">
        <v>2012899</v>
      </c>
      <c r="B210" s="165" t="s">
        <v>372</v>
      </c>
      <c r="C210" s="166">
        <v>0</v>
      </c>
      <c r="D210" s="171"/>
      <c r="E210" s="168"/>
      <c r="F210" s="168"/>
    </row>
    <row r="211" spans="1:6" ht="20.100000000000001" customHeight="1">
      <c r="A211" s="165">
        <v>20129</v>
      </c>
      <c r="B211" s="162" t="s">
        <v>373</v>
      </c>
      <c r="C211" s="166">
        <f>SUM(C212:C218)</f>
        <v>1451</v>
      </c>
      <c r="D211" s="167">
        <f>SUM(D212:D218)</f>
        <v>1155.0878</v>
      </c>
      <c r="E211" s="168"/>
      <c r="F211" s="168"/>
    </row>
    <row r="212" spans="1:6" ht="20.100000000000001" customHeight="1">
      <c r="A212" s="165">
        <v>2012901</v>
      </c>
      <c r="B212" s="165" t="s">
        <v>251</v>
      </c>
      <c r="C212" s="166">
        <v>434</v>
      </c>
      <c r="D212" s="170">
        <v>345.88780000000003</v>
      </c>
      <c r="E212" s="173"/>
      <c r="F212" s="173"/>
    </row>
    <row r="213" spans="1:6" ht="20.100000000000001" customHeight="1">
      <c r="A213" s="165">
        <v>2012902</v>
      </c>
      <c r="B213" s="165" t="s">
        <v>252</v>
      </c>
      <c r="C213" s="166">
        <v>127</v>
      </c>
      <c r="D213" s="170">
        <v>16.904</v>
      </c>
      <c r="E213" s="173"/>
      <c r="F213" s="173"/>
    </row>
    <row r="214" spans="1:6" ht="20.100000000000001" customHeight="1">
      <c r="A214" s="165">
        <v>2012903</v>
      </c>
      <c r="B214" s="165" t="s">
        <v>253</v>
      </c>
      <c r="C214" s="166">
        <v>0</v>
      </c>
      <c r="E214" s="173"/>
      <c r="F214" s="173"/>
    </row>
    <row r="215" spans="1:6" ht="20.100000000000001" customHeight="1">
      <c r="A215" s="165">
        <v>2012904</v>
      </c>
      <c r="B215" s="165" t="s">
        <v>374</v>
      </c>
      <c r="C215" s="166"/>
      <c r="E215" s="168"/>
      <c r="F215" s="168"/>
    </row>
    <row r="216" spans="1:6" ht="20.100000000000001" customHeight="1">
      <c r="A216" s="165">
        <v>2012906</v>
      </c>
      <c r="B216" s="165" t="s">
        <v>375</v>
      </c>
      <c r="C216" s="166">
        <v>14</v>
      </c>
      <c r="D216" s="170">
        <v>601.17999999999995</v>
      </c>
      <c r="E216" s="168"/>
      <c r="F216" s="168"/>
    </row>
    <row r="217" spans="1:6" ht="20.100000000000001" customHeight="1">
      <c r="A217" s="165">
        <v>2012950</v>
      </c>
      <c r="B217" s="165" t="s">
        <v>260</v>
      </c>
      <c r="C217" s="166">
        <v>0</v>
      </c>
      <c r="D217" s="170">
        <v>2</v>
      </c>
      <c r="E217" s="174"/>
      <c r="F217" s="168"/>
    </row>
    <row r="218" spans="1:6" ht="20.100000000000001" customHeight="1">
      <c r="A218" s="165">
        <v>2012999</v>
      </c>
      <c r="B218" s="165" t="s">
        <v>376</v>
      </c>
      <c r="C218" s="166">
        <v>876</v>
      </c>
      <c r="D218" s="170">
        <f>125.116+64</f>
        <v>189.11600000000001</v>
      </c>
      <c r="E218" s="174"/>
      <c r="F218" s="168"/>
    </row>
    <row r="219" spans="1:6" ht="20.100000000000001" customHeight="1">
      <c r="A219" s="165">
        <v>20131</v>
      </c>
      <c r="B219" s="162" t="s">
        <v>377</v>
      </c>
      <c r="C219" s="166">
        <f>SUM(C220:C225)</f>
        <v>1668</v>
      </c>
      <c r="D219" s="167">
        <f>SUM(D220:D225)</f>
        <v>1701.2005999999999</v>
      </c>
      <c r="E219" s="174"/>
      <c r="F219" s="168"/>
    </row>
    <row r="220" spans="1:6" ht="20.100000000000001" customHeight="1">
      <c r="A220" s="165">
        <v>2013101</v>
      </c>
      <c r="B220" s="165" t="s">
        <v>251</v>
      </c>
      <c r="C220" s="166">
        <v>1573</v>
      </c>
      <c r="D220" s="170">
        <v>1699.4726000000001</v>
      </c>
      <c r="E220" s="174"/>
      <c r="F220" s="168"/>
    </row>
    <row r="221" spans="1:6" ht="20.100000000000001" customHeight="1">
      <c r="A221" s="165">
        <v>2013102</v>
      </c>
      <c r="B221" s="165" t="s">
        <v>252</v>
      </c>
      <c r="C221" s="166">
        <v>68</v>
      </c>
      <c r="E221" s="175"/>
      <c r="F221" s="168"/>
    </row>
    <row r="222" spans="1:6" ht="20.100000000000001" customHeight="1">
      <c r="A222" s="165">
        <v>2013103</v>
      </c>
      <c r="B222" s="165" t="s">
        <v>253</v>
      </c>
      <c r="C222" s="166">
        <v>0</v>
      </c>
      <c r="D222" s="171"/>
      <c r="E222" s="175"/>
      <c r="F222" s="168"/>
    </row>
    <row r="223" spans="1:6" ht="20.100000000000001" customHeight="1">
      <c r="A223" s="165">
        <v>2013105</v>
      </c>
      <c r="B223" s="165" t="s">
        <v>378</v>
      </c>
      <c r="C223" s="166">
        <v>16</v>
      </c>
      <c r="D223" s="171"/>
      <c r="E223" s="175"/>
      <c r="F223" s="168"/>
    </row>
    <row r="224" spans="1:6" ht="20.100000000000001" customHeight="1">
      <c r="A224" s="165">
        <v>2013150</v>
      </c>
      <c r="B224" s="165" t="s">
        <v>260</v>
      </c>
      <c r="C224" s="166">
        <v>11</v>
      </c>
      <c r="D224" s="171"/>
      <c r="E224" s="175"/>
      <c r="F224" s="168"/>
    </row>
    <row r="225" spans="1:6" ht="20.100000000000001" customHeight="1">
      <c r="A225" s="165">
        <v>2013199</v>
      </c>
      <c r="B225" s="165" t="s">
        <v>379</v>
      </c>
      <c r="C225" s="166">
        <v>0</v>
      </c>
      <c r="D225" s="170">
        <v>1.728</v>
      </c>
      <c r="E225" s="175"/>
      <c r="F225" s="168"/>
    </row>
    <row r="226" spans="1:6" ht="20.100000000000001" customHeight="1">
      <c r="A226" s="165">
        <v>20132</v>
      </c>
      <c r="B226" s="162" t="s">
        <v>380</v>
      </c>
      <c r="C226" s="166">
        <f>SUM(C227:C231)</f>
        <v>862</v>
      </c>
      <c r="D226" s="167">
        <f>SUM(D227:D231)</f>
        <v>625.86500000000001</v>
      </c>
      <c r="E226" s="175"/>
      <c r="F226" s="168"/>
    </row>
    <row r="227" spans="1:6" ht="20.100000000000001" customHeight="1">
      <c r="A227" s="165">
        <v>2013201</v>
      </c>
      <c r="B227" s="165" t="s">
        <v>251</v>
      </c>
      <c r="C227" s="166">
        <v>389</v>
      </c>
      <c r="D227" s="170">
        <v>322.76</v>
      </c>
      <c r="E227" s="175"/>
      <c r="F227" s="168"/>
    </row>
    <row r="228" spans="1:6" ht="20.100000000000001" customHeight="1">
      <c r="A228" s="165">
        <v>2013202</v>
      </c>
      <c r="B228" s="165" t="s">
        <v>252</v>
      </c>
      <c r="C228" s="166">
        <v>237</v>
      </c>
      <c r="D228" s="155">
        <v>58</v>
      </c>
      <c r="E228" s="175"/>
      <c r="F228" s="168"/>
    </row>
    <row r="229" spans="1:6" ht="20.100000000000001" customHeight="1">
      <c r="A229" s="165">
        <v>2013203</v>
      </c>
      <c r="B229" s="165" t="s">
        <v>253</v>
      </c>
      <c r="C229" s="166">
        <v>0</v>
      </c>
      <c r="D229" s="171"/>
      <c r="E229" s="174"/>
      <c r="F229" s="168"/>
    </row>
    <row r="230" spans="1:6" ht="20.100000000000001" customHeight="1">
      <c r="A230" s="165">
        <v>2013250</v>
      </c>
      <c r="B230" s="165" t="s">
        <v>260</v>
      </c>
      <c r="C230" s="166"/>
      <c r="D230" s="171"/>
      <c r="E230" s="174"/>
      <c r="F230" s="168"/>
    </row>
    <row r="231" spans="1:6" ht="20.100000000000001" customHeight="1">
      <c r="A231" s="165">
        <v>2013299</v>
      </c>
      <c r="B231" s="165" t="s">
        <v>381</v>
      </c>
      <c r="C231" s="166">
        <v>236</v>
      </c>
      <c r="D231" s="170">
        <v>245.10499999999999</v>
      </c>
      <c r="E231" s="174"/>
      <c r="F231" s="168"/>
    </row>
    <row r="232" spans="1:6" ht="20.100000000000001" customHeight="1">
      <c r="A232" s="165">
        <v>20133</v>
      </c>
      <c r="B232" s="162" t="s">
        <v>382</v>
      </c>
      <c r="C232" s="166">
        <f>SUM(C233:C237)</f>
        <v>965</v>
      </c>
      <c r="D232" s="167">
        <f>SUM(D233:D237)</f>
        <v>378.03820000000002</v>
      </c>
      <c r="E232" s="174"/>
      <c r="F232" s="168"/>
    </row>
    <row r="233" spans="1:6" ht="20.100000000000001" customHeight="1">
      <c r="A233" s="165">
        <v>2013301</v>
      </c>
      <c r="B233" s="165" t="s">
        <v>251</v>
      </c>
      <c r="C233" s="166">
        <v>151</v>
      </c>
      <c r="D233" s="170">
        <v>378.03820000000002</v>
      </c>
      <c r="E233" s="168"/>
      <c r="F233" s="168"/>
    </row>
    <row r="234" spans="1:6" ht="20.100000000000001" customHeight="1">
      <c r="A234" s="165">
        <v>2013302</v>
      </c>
      <c r="B234" s="165" t="s">
        <v>252</v>
      </c>
      <c r="C234" s="166">
        <v>411</v>
      </c>
      <c r="D234" s="171"/>
      <c r="E234" s="168"/>
      <c r="F234" s="168"/>
    </row>
    <row r="235" spans="1:6" ht="20.100000000000001" customHeight="1">
      <c r="A235" s="165">
        <v>2013303</v>
      </c>
      <c r="B235" s="165" t="s">
        <v>253</v>
      </c>
      <c r="C235" s="166">
        <v>0</v>
      </c>
      <c r="D235" s="171"/>
      <c r="E235" s="168"/>
      <c r="F235" s="168"/>
    </row>
    <row r="236" spans="1:6" ht="20.100000000000001" customHeight="1">
      <c r="A236" s="165">
        <v>2013350</v>
      </c>
      <c r="B236" s="165" t="s">
        <v>260</v>
      </c>
      <c r="C236" s="166">
        <v>45</v>
      </c>
      <c r="D236" s="171"/>
      <c r="E236" s="168"/>
      <c r="F236" s="168"/>
    </row>
    <row r="237" spans="1:6" ht="20.100000000000001" customHeight="1">
      <c r="A237" s="165">
        <v>2013399</v>
      </c>
      <c r="B237" s="165" t="s">
        <v>383</v>
      </c>
      <c r="C237" s="166">
        <v>358</v>
      </c>
      <c r="D237" s="171"/>
      <c r="E237" s="168"/>
      <c r="F237" s="168"/>
    </row>
    <row r="238" spans="1:6" ht="20.100000000000001" customHeight="1">
      <c r="A238" s="165">
        <v>20134</v>
      </c>
      <c r="B238" s="162" t="s">
        <v>384</v>
      </c>
      <c r="C238" s="166">
        <f>SUM(C239:C243)</f>
        <v>311</v>
      </c>
      <c r="D238" s="167">
        <f>SUM(D239:D243)</f>
        <v>384.62110000000001</v>
      </c>
      <c r="E238" s="168"/>
      <c r="F238" s="168"/>
    </row>
    <row r="239" spans="1:6" ht="20.100000000000001" customHeight="1">
      <c r="A239" s="165">
        <v>2013401</v>
      </c>
      <c r="B239" s="165" t="s">
        <v>251</v>
      </c>
      <c r="C239" s="166">
        <v>234</v>
      </c>
      <c r="D239" s="170">
        <v>325.62110000000001</v>
      </c>
      <c r="E239" s="168"/>
      <c r="F239" s="168"/>
    </row>
    <row r="240" spans="1:6" ht="20.100000000000001" customHeight="1">
      <c r="A240" s="165">
        <v>2013402</v>
      </c>
      <c r="B240" s="165" t="s">
        <v>252</v>
      </c>
      <c r="C240" s="166">
        <v>14</v>
      </c>
      <c r="E240" s="168"/>
      <c r="F240" s="168"/>
    </row>
    <row r="241" spans="1:6" ht="20.100000000000001" customHeight="1">
      <c r="A241" s="165">
        <v>2013403</v>
      </c>
      <c r="B241" s="165" t="s">
        <v>253</v>
      </c>
      <c r="C241" s="166">
        <v>0</v>
      </c>
      <c r="D241" s="171"/>
      <c r="E241" s="168"/>
      <c r="F241" s="168"/>
    </row>
    <row r="242" spans="1:6" ht="20.100000000000001" customHeight="1">
      <c r="A242" s="176">
        <v>2013404</v>
      </c>
      <c r="B242" s="176" t="s">
        <v>385</v>
      </c>
      <c r="C242" s="166">
        <v>57</v>
      </c>
      <c r="D242" s="171"/>
      <c r="E242" s="168"/>
      <c r="F242" s="168"/>
    </row>
    <row r="243" spans="1:6" ht="20.100000000000001" customHeight="1">
      <c r="A243" s="165">
        <v>2013499</v>
      </c>
      <c r="B243" s="165" t="s">
        <v>386</v>
      </c>
      <c r="C243" s="166">
        <v>6</v>
      </c>
      <c r="D243" s="170">
        <v>59</v>
      </c>
      <c r="E243" s="168"/>
      <c r="F243" s="168"/>
    </row>
    <row r="244" spans="1:6" ht="20.100000000000001" customHeight="1">
      <c r="A244" s="165">
        <v>20135</v>
      </c>
      <c r="B244" s="162" t="s">
        <v>387</v>
      </c>
      <c r="C244" s="166">
        <f>SUM(C245:C249)</f>
        <v>0</v>
      </c>
      <c r="D244" s="171"/>
      <c r="E244" s="168"/>
      <c r="F244" s="168"/>
    </row>
    <row r="245" spans="1:6" ht="20.100000000000001" customHeight="1">
      <c r="A245" s="165">
        <v>2013501</v>
      </c>
      <c r="B245" s="165" t="s">
        <v>251</v>
      </c>
      <c r="C245" s="166"/>
      <c r="D245" s="171"/>
      <c r="E245" s="168"/>
      <c r="F245" s="168"/>
    </row>
    <row r="246" spans="1:6" ht="20.100000000000001" customHeight="1">
      <c r="A246" s="165">
        <v>2013502</v>
      </c>
      <c r="B246" s="165" t="s">
        <v>252</v>
      </c>
      <c r="C246" s="166"/>
      <c r="D246" s="171"/>
      <c r="E246" s="168"/>
      <c r="F246" s="168"/>
    </row>
    <row r="247" spans="1:6" ht="20.100000000000001" customHeight="1">
      <c r="A247" s="165">
        <v>2013503</v>
      </c>
      <c r="B247" s="165" t="s">
        <v>253</v>
      </c>
      <c r="C247" s="166"/>
      <c r="D247" s="171"/>
      <c r="E247" s="168"/>
      <c r="F247" s="168"/>
    </row>
    <row r="248" spans="1:6" ht="20.100000000000001" customHeight="1">
      <c r="A248" s="165">
        <v>2013550</v>
      </c>
      <c r="B248" s="165" t="s">
        <v>260</v>
      </c>
      <c r="C248" s="166"/>
      <c r="D248" s="171"/>
      <c r="E248" s="168"/>
      <c r="F248" s="168"/>
    </row>
    <row r="249" spans="1:6" ht="20.100000000000001" customHeight="1">
      <c r="A249" s="165">
        <v>2013599</v>
      </c>
      <c r="B249" s="165" t="s">
        <v>388</v>
      </c>
      <c r="C249" s="166"/>
      <c r="D249" s="171"/>
      <c r="E249" s="168"/>
      <c r="F249" s="168"/>
    </row>
    <row r="250" spans="1:6" ht="20.100000000000001" customHeight="1">
      <c r="A250" s="165">
        <v>20136</v>
      </c>
      <c r="B250" s="162" t="s">
        <v>389</v>
      </c>
      <c r="C250" s="166">
        <f>SUM(C251:C255)</f>
        <v>917</v>
      </c>
      <c r="D250" s="167">
        <f>SUM(D251:D255)</f>
        <v>1289.3538000000001</v>
      </c>
      <c r="E250" s="168"/>
      <c r="F250" s="168"/>
    </row>
    <row r="251" spans="1:6" ht="20.100000000000001" customHeight="1">
      <c r="A251" s="165">
        <v>2013601</v>
      </c>
      <c r="B251" s="165" t="s">
        <v>251</v>
      </c>
      <c r="C251" s="166">
        <v>473</v>
      </c>
      <c r="D251" s="170">
        <v>263.15379999999999</v>
      </c>
      <c r="E251" s="168"/>
      <c r="F251" s="168"/>
    </row>
    <row r="252" spans="1:6" ht="20.100000000000001" customHeight="1">
      <c r="A252" s="165">
        <v>2013602</v>
      </c>
      <c r="B252" s="165" t="s">
        <v>252</v>
      </c>
      <c r="C252" s="166">
        <v>189</v>
      </c>
      <c r="E252" s="168"/>
      <c r="F252" s="168"/>
    </row>
    <row r="253" spans="1:6" ht="20.100000000000001" customHeight="1">
      <c r="A253" s="165">
        <v>2013603</v>
      </c>
      <c r="B253" s="165" t="s">
        <v>253</v>
      </c>
      <c r="C253" s="166">
        <v>0</v>
      </c>
      <c r="D253" s="171"/>
      <c r="E253" s="168"/>
      <c r="F253" s="168"/>
    </row>
    <row r="254" spans="1:6" ht="20.100000000000001" customHeight="1">
      <c r="A254" s="165">
        <v>2013650</v>
      </c>
      <c r="B254" s="165" t="s">
        <v>260</v>
      </c>
      <c r="C254" s="166">
        <v>3</v>
      </c>
      <c r="D254" s="171"/>
      <c r="E254" s="168"/>
      <c r="F254" s="168"/>
    </row>
    <row r="255" spans="1:6" ht="20.100000000000001" customHeight="1">
      <c r="A255" s="165">
        <v>2013699</v>
      </c>
      <c r="B255" s="165" t="s">
        <v>390</v>
      </c>
      <c r="C255" s="166">
        <v>252</v>
      </c>
      <c r="D255" s="170">
        <v>1026.2</v>
      </c>
      <c r="E255" s="168"/>
      <c r="F255" s="168"/>
    </row>
    <row r="256" spans="1:6" ht="20.100000000000001" customHeight="1">
      <c r="A256" s="165">
        <v>20138</v>
      </c>
      <c r="B256" s="162" t="s">
        <v>391</v>
      </c>
      <c r="C256" s="166">
        <f>SUM(C257:C266)</f>
        <v>2241</v>
      </c>
      <c r="D256" s="167">
        <f>SUM(D257:D266)</f>
        <v>1740.9068</v>
      </c>
      <c r="E256" s="168"/>
      <c r="F256" s="168"/>
    </row>
    <row r="257" spans="1:6" ht="20.100000000000001" customHeight="1">
      <c r="A257" s="165">
        <v>2013801</v>
      </c>
      <c r="B257" s="165" t="s">
        <v>251</v>
      </c>
      <c r="C257" s="166">
        <v>1883</v>
      </c>
      <c r="D257" s="170">
        <v>1478.7219</v>
      </c>
      <c r="E257" s="168"/>
      <c r="F257" s="168"/>
    </row>
    <row r="258" spans="1:6" ht="20.100000000000001" customHeight="1">
      <c r="A258" s="165">
        <v>2013802</v>
      </c>
      <c r="B258" s="165" t="s">
        <v>252</v>
      </c>
      <c r="C258" s="166">
        <v>18</v>
      </c>
      <c r="D258" s="170">
        <v>3</v>
      </c>
      <c r="E258" s="168"/>
      <c r="F258" s="168"/>
    </row>
    <row r="259" spans="1:6" ht="20.100000000000001" customHeight="1">
      <c r="A259" s="165">
        <v>2013803</v>
      </c>
      <c r="B259" s="165" t="s">
        <v>253</v>
      </c>
      <c r="C259" s="166">
        <v>0</v>
      </c>
      <c r="E259" s="168"/>
      <c r="F259" s="168"/>
    </row>
    <row r="260" spans="1:6" ht="20.100000000000001" customHeight="1">
      <c r="A260" s="165">
        <v>2013804</v>
      </c>
      <c r="B260" s="165" t="s">
        <v>392</v>
      </c>
      <c r="C260" s="166">
        <v>96</v>
      </c>
      <c r="D260" s="170">
        <v>15</v>
      </c>
      <c r="E260" s="168"/>
      <c r="F260" s="168"/>
    </row>
    <row r="261" spans="1:6" ht="20.100000000000001" customHeight="1">
      <c r="A261" s="165">
        <v>2013805</v>
      </c>
      <c r="B261" s="165" t="s">
        <v>393</v>
      </c>
      <c r="C261" s="166">
        <v>35</v>
      </c>
      <c r="D261" s="170">
        <v>18</v>
      </c>
      <c r="E261" s="168"/>
      <c r="F261" s="168"/>
    </row>
    <row r="262" spans="1:6" ht="20.100000000000001" customHeight="1">
      <c r="A262" s="165">
        <v>2013806</v>
      </c>
      <c r="B262" s="165" t="s">
        <v>347</v>
      </c>
      <c r="C262" s="166"/>
      <c r="E262" s="168"/>
      <c r="F262" s="168"/>
    </row>
    <row r="263" spans="1:6" ht="20.100000000000001" customHeight="1">
      <c r="A263" s="165">
        <v>2013808</v>
      </c>
      <c r="B263" s="165" t="s">
        <v>294</v>
      </c>
      <c r="C263" s="166"/>
      <c r="D263" s="171"/>
      <c r="E263" s="168"/>
      <c r="F263" s="168"/>
    </row>
    <row r="264" spans="1:6" ht="20.100000000000001" customHeight="1">
      <c r="A264" s="165">
        <v>2013811</v>
      </c>
      <c r="B264" s="165" t="s">
        <v>355</v>
      </c>
      <c r="C264" s="166"/>
      <c r="D264" s="170">
        <v>1.5</v>
      </c>
      <c r="E264" s="168"/>
      <c r="F264" s="168"/>
    </row>
    <row r="265" spans="1:6" ht="20.100000000000001" customHeight="1">
      <c r="A265" s="165">
        <v>2013850</v>
      </c>
      <c r="B265" s="165" t="s">
        <v>260</v>
      </c>
      <c r="C265" s="166">
        <v>146</v>
      </c>
      <c r="D265" s="170">
        <v>142.1849</v>
      </c>
      <c r="E265" s="168"/>
      <c r="F265" s="168"/>
    </row>
    <row r="266" spans="1:6" ht="20.100000000000001" customHeight="1">
      <c r="A266" s="165">
        <v>2013899</v>
      </c>
      <c r="B266" s="165" t="s">
        <v>394</v>
      </c>
      <c r="C266" s="166">
        <v>63</v>
      </c>
      <c r="D266" s="170">
        <v>82.5</v>
      </c>
      <c r="E266" s="168"/>
      <c r="F266" s="168"/>
    </row>
    <row r="267" spans="1:6" ht="20.100000000000001" customHeight="1">
      <c r="A267" s="165">
        <v>20199</v>
      </c>
      <c r="B267" s="162" t="s">
        <v>395</v>
      </c>
      <c r="C267" s="166">
        <f>SUM(C268:C269)</f>
        <v>2612</v>
      </c>
      <c r="D267" s="167">
        <f>SUM(D268:D269)</f>
        <v>8255.4703000000009</v>
      </c>
      <c r="E267" s="168"/>
      <c r="F267" s="168"/>
    </row>
    <row r="268" spans="1:6" ht="20.100000000000001" customHeight="1">
      <c r="A268" s="165">
        <v>2019901</v>
      </c>
      <c r="B268" s="165" t="s">
        <v>396</v>
      </c>
      <c r="C268" s="166">
        <v>0</v>
      </c>
      <c r="D268" s="171"/>
      <c r="E268" s="168"/>
      <c r="F268" s="168"/>
    </row>
    <row r="269" spans="1:6" ht="20.100000000000001" customHeight="1">
      <c r="A269" s="165">
        <v>2019999</v>
      </c>
      <c r="B269" s="165" t="s">
        <v>397</v>
      </c>
      <c r="C269" s="166">
        <v>2612</v>
      </c>
      <c r="D269" s="170">
        <v>8255.4703000000009</v>
      </c>
      <c r="E269" s="168"/>
      <c r="F269" s="168"/>
    </row>
    <row r="270" spans="1:6" ht="20.100000000000001" customHeight="1">
      <c r="A270" s="165">
        <v>202</v>
      </c>
      <c r="B270" s="162" t="s">
        <v>398</v>
      </c>
      <c r="C270" s="166">
        <f>SUM(C271,C278,C281,C288,C294,C298,C300,C305)</f>
        <v>0</v>
      </c>
      <c r="D270" s="171"/>
      <c r="E270" s="168"/>
      <c r="F270" s="168"/>
    </row>
    <row r="271" spans="1:6" ht="20.100000000000001" customHeight="1">
      <c r="A271" s="165">
        <v>20201</v>
      </c>
      <c r="B271" s="162" t="s">
        <v>399</v>
      </c>
      <c r="C271" s="166">
        <f>SUM(C272:C277)</f>
        <v>0</v>
      </c>
      <c r="D271" s="171"/>
      <c r="E271" s="168"/>
      <c r="F271" s="168"/>
    </row>
    <row r="272" spans="1:6" ht="20.100000000000001" customHeight="1">
      <c r="A272" s="165" t="s">
        <v>400</v>
      </c>
      <c r="B272" s="165" t="s">
        <v>251</v>
      </c>
      <c r="C272" s="166"/>
      <c r="D272" s="171"/>
      <c r="E272" s="168"/>
      <c r="F272" s="168"/>
    </row>
    <row r="273" spans="1:6" ht="20.100000000000001" customHeight="1">
      <c r="A273" s="165" t="s">
        <v>401</v>
      </c>
      <c r="B273" s="165" t="s">
        <v>252</v>
      </c>
      <c r="C273" s="166"/>
      <c r="D273" s="171"/>
      <c r="E273" s="168"/>
      <c r="F273" s="168"/>
    </row>
    <row r="274" spans="1:6" ht="20.100000000000001" customHeight="1">
      <c r="A274" s="165" t="s">
        <v>402</v>
      </c>
      <c r="B274" s="165" t="s">
        <v>253</v>
      </c>
      <c r="C274" s="166"/>
      <c r="D274" s="171"/>
      <c r="E274" s="168"/>
      <c r="F274" s="168"/>
    </row>
    <row r="275" spans="1:6" ht="20.100000000000001" customHeight="1">
      <c r="A275" s="165" t="s">
        <v>403</v>
      </c>
      <c r="B275" s="165" t="s">
        <v>378</v>
      </c>
      <c r="C275" s="166"/>
      <c r="D275" s="171"/>
      <c r="E275" s="168"/>
      <c r="F275" s="168"/>
    </row>
    <row r="276" spans="1:6" ht="20.100000000000001" customHeight="1">
      <c r="A276" s="165" t="s">
        <v>404</v>
      </c>
      <c r="B276" s="165" t="s">
        <v>260</v>
      </c>
      <c r="C276" s="166"/>
      <c r="D276" s="171"/>
      <c r="E276" s="168"/>
      <c r="F276" s="168"/>
    </row>
    <row r="277" spans="1:6" ht="20.100000000000001" customHeight="1">
      <c r="A277" s="165" t="s">
        <v>405</v>
      </c>
      <c r="B277" s="165" t="s">
        <v>406</v>
      </c>
      <c r="C277" s="166"/>
      <c r="D277" s="171"/>
      <c r="E277" s="168"/>
      <c r="F277" s="168"/>
    </row>
    <row r="278" spans="1:6" ht="20.100000000000001" customHeight="1">
      <c r="A278" s="165" t="s">
        <v>407</v>
      </c>
      <c r="B278" s="162" t="s">
        <v>408</v>
      </c>
      <c r="C278" s="166">
        <f>SUM(C279:C280)</f>
        <v>0</v>
      </c>
      <c r="D278" s="171"/>
      <c r="E278" s="168"/>
      <c r="F278" s="168"/>
    </row>
    <row r="279" spans="1:6" ht="20.100000000000001" customHeight="1">
      <c r="A279" s="165" t="s">
        <v>409</v>
      </c>
      <c r="B279" s="165" t="s">
        <v>410</v>
      </c>
      <c r="C279" s="166"/>
      <c r="D279" s="171"/>
      <c r="E279" s="168"/>
      <c r="F279" s="168"/>
    </row>
    <row r="280" spans="1:6" ht="20.100000000000001" customHeight="1">
      <c r="A280" s="165" t="s">
        <v>411</v>
      </c>
      <c r="B280" s="165" t="s">
        <v>412</v>
      </c>
      <c r="C280" s="166"/>
      <c r="D280" s="171"/>
      <c r="E280" s="168"/>
      <c r="F280" s="168"/>
    </row>
    <row r="281" spans="1:6" ht="20.100000000000001" customHeight="1">
      <c r="A281" s="165" t="s">
        <v>413</v>
      </c>
      <c r="B281" s="162" t="s">
        <v>414</v>
      </c>
      <c r="C281" s="166">
        <f>SUM(C282:C287)</f>
        <v>0</v>
      </c>
      <c r="D281" s="171"/>
      <c r="E281" s="168"/>
      <c r="F281" s="168"/>
    </row>
    <row r="282" spans="1:6" ht="20.100000000000001" customHeight="1">
      <c r="A282" s="165" t="s">
        <v>415</v>
      </c>
      <c r="B282" s="165" t="s">
        <v>416</v>
      </c>
      <c r="C282" s="166"/>
      <c r="D282" s="171"/>
      <c r="E282" s="168"/>
      <c r="F282" s="168"/>
    </row>
    <row r="283" spans="1:6" ht="20.100000000000001" customHeight="1">
      <c r="A283" s="165" t="s">
        <v>417</v>
      </c>
      <c r="B283" s="165" t="s">
        <v>418</v>
      </c>
      <c r="C283" s="166"/>
      <c r="D283" s="171"/>
      <c r="E283" s="168"/>
      <c r="F283" s="168"/>
    </row>
    <row r="284" spans="1:6" ht="20.100000000000001" customHeight="1">
      <c r="A284" s="165" t="s">
        <v>419</v>
      </c>
      <c r="B284" s="165" t="s">
        <v>420</v>
      </c>
      <c r="C284" s="166"/>
      <c r="D284" s="171"/>
      <c r="E284" s="168"/>
      <c r="F284" s="168"/>
    </row>
    <row r="285" spans="1:6" ht="20.100000000000001" customHeight="1">
      <c r="A285" s="165" t="s">
        <v>421</v>
      </c>
      <c r="B285" s="165" t="s">
        <v>422</v>
      </c>
      <c r="C285" s="166"/>
      <c r="D285" s="171"/>
      <c r="E285" s="168"/>
      <c r="F285" s="168"/>
    </row>
    <row r="286" spans="1:6" ht="20.100000000000001" customHeight="1">
      <c r="A286" s="165" t="s">
        <v>423</v>
      </c>
      <c r="B286" s="165" t="s">
        <v>424</v>
      </c>
      <c r="C286" s="166"/>
      <c r="D286" s="171"/>
      <c r="E286" s="168"/>
      <c r="F286" s="168"/>
    </row>
    <row r="287" spans="1:6" ht="20.100000000000001" customHeight="1">
      <c r="A287" s="165" t="s">
        <v>425</v>
      </c>
      <c r="B287" s="165" t="s">
        <v>426</v>
      </c>
      <c r="C287" s="166"/>
      <c r="D287" s="171"/>
      <c r="E287" s="168"/>
      <c r="F287" s="168"/>
    </row>
    <row r="288" spans="1:6" ht="20.100000000000001" customHeight="1">
      <c r="A288" s="165" t="s">
        <v>427</v>
      </c>
      <c r="B288" s="162" t="s">
        <v>428</v>
      </c>
      <c r="C288" s="166">
        <f>SUM(C289:C293)</f>
        <v>0</v>
      </c>
      <c r="D288" s="171"/>
      <c r="E288" s="168"/>
      <c r="F288" s="168"/>
    </row>
    <row r="289" spans="1:6" ht="20.100000000000001" customHeight="1">
      <c r="A289" s="165" t="s">
        <v>429</v>
      </c>
      <c r="B289" s="165" t="s">
        <v>430</v>
      </c>
      <c r="C289" s="166"/>
      <c r="D289" s="171"/>
      <c r="E289" s="168"/>
      <c r="F289" s="168"/>
    </row>
    <row r="290" spans="1:6" ht="20.100000000000001" customHeight="1">
      <c r="A290" s="165" t="s">
        <v>431</v>
      </c>
      <c r="B290" s="165" t="s">
        <v>432</v>
      </c>
      <c r="C290" s="166"/>
      <c r="D290" s="171"/>
      <c r="E290" s="168"/>
      <c r="F290" s="168"/>
    </row>
    <row r="291" spans="1:6" ht="20.100000000000001" customHeight="1">
      <c r="A291" s="165" t="s">
        <v>433</v>
      </c>
      <c r="B291" s="165" t="s">
        <v>434</v>
      </c>
      <c r="C291" s="166"/>
      <c r="D291" s="171"/>
      <c r="E291" s="168"/>
      <c r="F291" s="168"/>
    </row>
    <row r="292" spans="1:6" ht="20.100000000000001" customHeight="1">
      <c r="A292" s="165" t="s">
        <v>435</v>
      </c>
      <c r="B292" s="165" t="s">
        <v>436</v>
      </c>
      <c r="C292" s="166"/>
      <c r="D292" s="171"/>
      <c r="E292" s="168"/>
      <c r="F292" s="168"/>
    </row>
    <row r="293" spans="1:6" ht="20.100000000000001" customHeight="1">
      <c r="A293" s="165" t="s">
        <v>437</v>
      </c>
      <c r="B293" s="165" t="s">
        <v>438</v>
      </c>
      <c r="C293" s="166"/>
      <c r="D293" s="171"/>
      <c r="E293" s="168"/>
      <c r="F293" s="168"/>
    </row>
    <row r="294" spans="1:6" ht="20.100000000000001" customHeight="1">
      <c r="A294" s="165" t="s">
        <v>439</v>
      </c>
      <c r="B294" s="162" t="s">
        <v>440</v>
      </c>
      <c r="C294" s="166">
        <f>SUM(C295:C297)</f>
        <v>0</v>
      </c>
      <c r="D294" s="171"/>
      <c r="E294" s="168"/>
      <c r="F294" s="168"/>
    </row>
    <row r="295" spans="1:6" ht="20.100000000000001" customHeight="1">
      <c r="A295" s="165" t="s">
        <v>441</v>
      </c>
      <c r="B295" s="165" t="s">
        <v>442</v>
      </c>
      <c r="C295" s="166"/>
      <c r="D295" s="171"/>
      <c r="E295" s="168"/>
      <c r="F295" s="168"/>
    </row>
    <row r="296" spans="1:6" ht="20.100000000000001" customHeight="1">
      <c r="A296" s="165" t="s">
        <v>443</v>
      </c>
      <c r="B296" s="165" t="s">
        <v>444</v>
      </c>
      <c r="C296" s="166"/>
      <c r="D296" s="171"/>
      <c r="E296" s="168"/>
      <c r="F296" s="168"/>
    </row>
    <row r="297" spans="1:6" ht="20.100000000000001" customHeight="1">
      <c r="A297" s="165" t="s">
        <v>445</v>
      </c>
      <c r="B297" s="165" t="s">
        <v>446</v>
      </c>
      <c r="C297" s="166"/>
      <c r="D297" s="171"/>
      <c r="E297" s="168"/>
      <c r="F297" s="168"/>
    </row>
    <row r="298" spans="1:6" ht="20.100000000000001" customHeight="1">
      <c r="A298" s="165" t="s">
        <v>447</v>
      </c>
      <c r="B298" s="162" t="s">
        <v>448</v>
      </c>
      <c r="C298" s="166">
        <f>C299</f>
        <v>0</v>
      </c>
      <c r="D298" s="171"/>
      <c r="E298" s="168"/>
      <c r="F298" s="168"/>
    </row>
    <row r="299" spans="1:6" ht="20.100000000000001" customHeight="1">
      <c r="A299" s="165" t="s">
        <v>449</v>
      </c>
      <c r="B299" s="165" t="s">
        <v>450</v>
      </c>
      <c r="C299" s="166"/>
      <c r="D299" s="171"/>
      <c r="E299" s="168"/>
      <c r="F299" s="168"/>
    </row>
    <row r="300" spans="1:6" ht="20.100000000000001" customHeight="1">
      <c r="A300" s="165" t="s">
        <v>451</v>
      </c>
      <c r="B300" s="162" t="s">
        <v>452</v>
      </c>
      <c r="C300" s="166">
        <f>SUM(C301:C304)</f>
        <v>0</v>
      </c>
      <c r="D300" s="171"/>
      <c r="E300" s="168"/>
      <c r="F300" s="168"/>
    </row>
    <row r="301" spans="1:6" ht="20.100000000000001" customHeight="1">
      <c r="A301" s="165" t="s">
        <v>453</v>
      </c>
      <c r="B301" s="165" t="s">
        <v>454</v>
      </c>
      <c r="C301" s="166"/>
      <c r="D301" s="171"/>
      <c r="E301" s="168"/>
      <c r="F301" s="168"/>
    </row>
    <row r="302" spans="1:6" ht="20.100000000000001" customHeight="1">
      <c r="A302" s="165" t="s">
        <v>455</v>
      </c>
      <c r="B302" s="165" t="s">
        <v>456</v>
      </c>
      <c r="C302" s="166"/>
      <c r="D302" s="171"/>
      <c r="E302" s="168"/>
      <c r="F302" s="168"/>
    </row>
    <row r="303" spans="1:6" ht="20.100000000000001" customHeight="1">
      <c r="A303" s="165" t="s">
        <v>457</v>
      </c>
      <c r="B303" s="165" t="s">
        <v>458</v>
      </c>
      <c r="C303" s="166"/>
      <c r="D303" s="171"/>
      <c r="E303" s="168"/>
      <c r="F303" s="168"/>
    </row>
    <row r="304" spans="1:6" ht="20.100000000000001" customHeight="1">
      <c r="A304" s="165" t="s">
        <v>459</v>
      </c>
      <c r="B304" s="165" t="s">
        <v>460</v>
      </c>
      <c r="C304" s="166"/>
      <c r="D304" s="171"/>
      <c r="E304" s="168"/>
      <c r="F304" s="168"/>
    </row>
    <row r="305" spans="1:6" ht="20.100000000000001" customHeight="1">
      <c r="A305" s="165" t="s">
        <v>461</v>
      </c>
      <c r="B305" s="162" t="s">
        <v>462</v>
      </c>
      <c r="C305" s="166">
        <f>C306</f>
        <v>0</v>
      </c>
      <c r="D305" s="171"/>
      <c r="E305" s="168"/>
      <c r="F305" s="168"/>
    </row>
    <row r="306" spans="1:6" ht="20.100000000000001" customHeight="1">
      <c r="A306" s="165" t="s">
        <v>463</v>
      </c>
      <c r="B306" s="165" t="s">
        <v>464</v>
      </c>
      <c r="C306" s="166"/>
      <c r="D306" s="171"/>
      <c r="E306" s="168"/>
      <c r="F306" s="168"/>
    </row>
    <row r="307" spans="1:6" ht="20.100000000000001" customHeight="1">
      <c r="A307" s="165">
        <v>203</v>
      </c>
      <c r="B307" s="162" t="s">
        <v>465</v>
      </c>
      <c r="C307" s="166">
        <f>SUM(C308,C310,C312,C314,C323)</f>
        <v>99</v>
      </c>
      <c r="D307" s="167">
        <f>SUM(D308,D310,D312,D314,D323)</f>
        <v>158.1354</v>
      </c>
      <c r="E307" s="168"/>
      <c r="F307" s="168"/>
    </row>
    <row r="308" spans="1:6" ht="20.100000000000001" customHeight="1">
      <c r="A308" s="165">
        <v>20301</v>
      </c>
      <c r="B308" s="162" t="s">
        <v>466</v>
      </c>
      <c r="C308" s="166">
        <f>C309</f>
        <v>0</v>
      </c>
      <c r="D308" s="171"/>
      <c r="E308" s="168"/>
      <c r="F308" s="168"/>
    </row>
    <row r="309" spans="1:6" ht="20.100000000000001" customHeight="1">
      <c r="A309" s="165">
        <v>2030101</v>
      </c>
      <c r="B309" s="165" t="s">
        <v>467</v>
      </c>
      <c r="C309" s="166"/>
      <c r="D309" s="171"/>
      <c r="E309" s="168"/>
      <c r="F309" s="168"/>
    </row>
    <row r="310" spans="1:6" ht="20.100000000000001" customHeight="1">
      <c r="A310" s="165">
        <v>20304</v>
      </c>
      <c r="B310" s="162" t="s">
        <v>468</v>
      </c>
      <c r="C310" s="166">
        <f>C311</f>
        <v>0</v>
      </c>
      <c r="D310" s="171"/>
      <c r="E310" s="168"/>
      <c r="F310" s="168"/>
    </row>
    <row r="311" spans="1:6" ht="20.100000000000001" customHeight="1">
      <c r="A311" s="165">
        <v>2030401</v>
      </c>
      <c r="B311" s="165" t="s">
        <v>469</v>
      </c>
      <c r="C311" s="166"/>
      <c r="D311" s="171"/>
      <c r="E311" s="168"/>
      <c r="F311" s="168"/>
    </row>
    <row r="312" spans="1:6" ht="20.100000000000001" customHeight="1">
      <c r="A312" s="165">
        <v>20305</v>
      </c>
      <c r="B312" s="162" t="s">
        <v>470</v>
      </c>
      <c r="C312" s="166">
        <f>C313</f>
        <v>0</v>
      </c>
      <c r="D312" s="171"/>
      <c r="E312" s="168"/>
      <c r="F312" s="168"/>
    </row>
    <row r="313" spans="1:6" ht="20.100000000000001" customHeight="1">
      <c r="A313" s="165">
        <v>2030501</v>
      </c>
      <c r="B313" s="165" t="s">
        <v>471</v>
      </c>
      <c r="C313" s="166"/>
      <c r="D313" s="171"/>
      <c r="E313" s="168"/>
      <c r="F313" s="168"/>
    </row>
    <row r="314" spans="1:6" ht="20.100000000000001" customHeight="1">
      <c r="A314" s="165">
        <v>20306</v>
      </c>
      <c r="B314" s="162" t="s">
        <v>472</v>
      </c>
      <c r="C314" s="166">
        <f>SUM(C315:C322)</f>
        <v>56</v>
      </c>
      <c r="D314" s="167">
        <f>SUM(D315:D322)</f>
        <v>60</v>
      </c>
      <c r="E314" s="168"/>
      <c r="F314" s="168"/>
    </row>
    <row r="315" spans="1:6" ht="20.100000000000001" customHeight="1">
      <c r="A315" s="165">
        <v>2030601</v>
      </c>
      <c r="B315" s="165" t="s">
        <v>473</v>
      </c>
      <c r="C315" s="166">
        <v>40</v>
      </c>
      <c r="D315" s="170">
        <v>20</v>
      </c>
      <c r="E315" s="168"/>
      <c r="F315" s="168"/>
    </row>
    <row r="316" spans="1:6" ht="20.100000000000001" customHeight="1">
      <c r="A316" s="165" t="s">
        <v>474</v>
      </c>
      <c r="B316" s="165" t="s">
        <v>475</v>
      </c>
      <c r="C316" s="166">
        <v>0</v>
      </c>
      <c r="E316" s="168"/>
      <c r="F316" s="168"/>
    </row>
    <row r="317" spans="1:6" ht="20.100000000000001" customHeight="1">
      <c r="A317" s="165" t="s">
        <v>476</v>
      </c>
      <c r="B317" s="165" t="s">
        <v>477</v>
      </c>
      <c r="C317" s="166">
        <v>0</v>
      </c>
      <c r="D317" s="171"/>
      <c r="E317" s="168"/>
      <c r="F317" s="168"/>
    </row>
    <row r="318" spans="1:6" ht="20.100000000000001" customHeight="1">
      <c r="A318" s="165" t="s">
        <v>478</v>
      </c>
      <c r="B318" s="165" t="s">
        <v>479</v>
      </c>
      <c r="C318" s="166">
        <v>0</v>
      </c>
      <c r="D318" s="171"/>
      <c r="E318" s="168"/>
      <c r="F318" s="168"/>
    </row>
    <row r="319" spans="1:6" ht="20.100000000000001" customHeight="1">
      <c r="A319" s="165" t="s">
        <v>480</v>
      </c>
      <c r="B319" s="165" t="s">
        <v>481</v>
      </c>
      <c r="C319" s="166">
        <v>0</v>
      </c>
      <c r="D319" s="171"/>
      <c r="E319" s="168"/>
      <c r="F319" s="168"/>
    </row>
    <row r="320" spans="1:6" ht="20.100000000000001" customHeight="1">
      <c r="A320" s="165" t="s">
        <v>482</v>
      </c>
      <c r="B320" s="165" t="s">
        <v>483</v>
      </c>
      <c r="C320" s="166">
        <v>0</v>
      </c>
      <c r="D320" s="171"/>
      <c r="E320" s="168"/>
      <c r="F320" s="168"/>
    </row>
    <row r="321" spans="1:6" ht="20.100000000000001" customHeight="1">
      <c r="A321" s="165">
        <v>2030607</v>
      </c>
      <c r="B321" s="165" t="s">
        <v>484</v>
      </c>
      <c r="C321" s="166">
        <v>12</v>
      </c>
      <c r="D321" s="170">
        <v>40</v>
      </c>
      <c r="E321" s="168"/>
      <c r="F321" s="168"/>
    </row>
    <row r="322" spans="1:6" ht="20.100000000000001" customHeight="1">
      <c r="A322" s="165" t="s">
        <v>485</v>
      </c>
      <c r="B322" s="165" t="s">
        <v>486</v>
      </c>
      <c r="C322" s="166">
        <v>4</v>
      </c>
      <c r="D322" s="171"/>
      <c r="E322" s="168"/>
      <c r="F322" s="168"/>
    </row>
    <row r="323" spans="1:6" ht="20.100000000000001" customHeight="1">
      <c r="A323" s="165">
        <v>20399</v>
      </c>
      <c r="B323" s="162" t="s">
        <v>487</v>
      </c>
      <c r="C323" s="166">
        <f>C324</f>
        <v>43</v>
      </c>
      <c r="D323" s="167">
        <f>D324</f>
        <v>98.135400000000004</v>
      </c>
      <c r="E323" s="168"/>
      <c r="F323" s="168"/>
    </row>
    <row r="324" spans="1:6" ht="20.100000000000001" customHeight="1">
      <c r="A324" s="165">
        <v>2039901</v>
      </c>
      <c r="B324" s="165" t="s">
        <v>488</v>
      </c>
      <c r="C324" s="166">
        <v>43</v>
      </c>
      <c r="D324" s="170">
        <v>98.135400000000004</v>
      </c>
      <c r="E324" s="168"/>
      <c r="F324" s="168"/>
    </row>
    <row r="325" spans="1:6" ht="20.100000000000001" customHeight="1">
      <c r="A325" s="165">
        <v>204</v>
      </c>
      <c r="B325" s="162" t="s">
        <v>489</v>
      </c>
      <c r="C325" s="166">
        <f>SUM(C326,C336,C359,C366,C379,C388,C403,C412,C421,C429,C437,C446)</f>
        <v>17774</v>
      </c>
      <c r="D325" s="167">
        <f>SUM(D326,D336,D359,D366,D379,D388,D403,D412,D421,D429,D437,D446)</f>
        <v>9451.2705999999998</v>
      </c>
      <c r="E325" s="168"/>
      <c r="F325" s="168"/>
    </row>
    <row r="326" spans="1:6" ht="20.100000000000001" customHeight="1">
      <c r="A326" s="165">
        <v>20401</v>
      </c>
      <c r="B326" s="162" t="s">
        <v>490</v>
      </c>
      <c r="C326" s="166">
        <f>SUM(C327:C335)</f>
        <v>19</v>
      </c>
      <c r="D326" s="167">
        <f>SUM(D327:D335)</f>
        <v>200</v>
      </c>
      <c r="E326" s="168"/>
      <c r="F326" s="168"/>
    </row>
    <row r="327" spans="1:6" ht="20.100000000000001" customHeight="1">
      <c r="A327" s="165">
        <v>2040101</v>
      </c>
      <c r="B327" s="165" t="s">
        <v>491</v>
      </c>
      <c r="C327" s="166">
        <v>19</v>
      </c>
      <c r="D327" s="170">
        <v>200</v>
      </c>
      <c r="E327" s="168"/>
      <c r="F327" s="168"/>
    </row>
    <row r="328" spans="1:6" ht="20.100000000000001" customHeight="1">
      <c r="A328" s="165">
        <v>2040102</v>
      </c>
      <c r="B328" s="165" t="s">
        <v>492</v>
      </c>
      <c r="C328" s="166">
        <v>0</v>
      </c>
      <c r="D328" s="171"/>
      <c r="E328" s="168"/>
      <c r="F328" s="168"/>
    </row>
    <row r="329" spans="1:6" ht="20.100000000000001" customHeight="1">
      <c r="A329" s="165">
        <v>2040103</v>
      </c>
      <c r="B329" s="165" t="s">
        <v>493</v>
      </c>
      <c r="C329" s="166"/>
      <c r="D329" s="171"/>
      <c r="E329" s="168"/>
      <c r="F329" s="168"/>
    </row>
    <row r="330" spans="1:6" ht="20.100000000000001" customHeight="1">
      <c r="A330" s="165" t="s">
        <v>494</v>
      </c>
      <c r="B330" s="165" t="s">
        <v>495</v>
      </c>
      <c r="C330" s="166"/>
      <c r="D330" s="171"/>
      <c r="E330" s="168"/>
      <c r="F330" s="168"/>
    </row>
    <row r="331" spans="1:6" ht="20.100000000000001" customHeight="1">
      <c r="A331" s="165" t="s">
        <v>496</v>
      </c>
      <c r="B331" s="165" t="s">
        <v>497</v>
      </c>
      <c r="C331" s="166"/>
      <c r="D331" s="171"/>
      <c r="E331" s="168"/>
      <c r="F331" s="168"/>
    </row>
    <row r="332" spans="1:6" ht="20.100000000000001" customHeight="1">
      <c r="A332" s="165" t="s">
        <v>498</v>
      </c>
      <c r="B332" s="165" t="s">
        <v>499</v>
      </c>
      <c r="C332" s="166"/>
      <c r="D332" s="171"/>
      <c r="E332" s="168"/>
      <c r="F332" s="168"/>
    </row>
    <row r="333" spans="1:6" ht="20.100000000000001" customHeight="1">
      <c r="A333" s="165" t="s">
        <v>500</v>
      </c>
      <c r="B333" s="165" t="s">
        <v>501</v>
      </c>
      <c r="C333" s="166"/>
      <c r="D333" s="171"/>
      <c r="E333" s="168"/>
      <c r="F333" s="168"/>
    </row>
    <row r="334" spans="1:6" ht="20.100000000000001" customHeight="1">
      <c r="A334" s="165" t="s">
        <v>502</v>
      </c>
      <c r="B334" s="165" t="s">
        <v>503</v>
      </c>
      <c r="C334" s="166"/>
      <c r="D334" s="171"/>
      <c r="E334" s="168"/>
      <c r="F334" s="168"/>
    </row>
    <row r="335" spans="1:6" ht="20.100000000000001" customHeight="1">
      <c r="A335" s="165" t="s">
        <v>504</v>
      </c>
      <c r="B335" s="165" t="s">
        <v>505</v>
      </c>
      <c r="C335" s="166"/>
      <c r="D335" s="171"/>
      <c r="E335" s="168"/>
      <c r="F335" s="168"/>
    </row>
    <row r="336" spans="1:6" ht="20.100000000000001" customHeight="1">
      <c r="A336" s="165">
        <v>20402</v>
      </c>
      <c r="B336" s="162" t="s">
        <v>506</v>
      </c>
      <c r="C336" s="166">
        <f>SUM(C337:C358)</f>
        <v>9286</v>
      </c>
      <c r="D336" s="167">
        <f>SUM(D337:D358)</f>
        <v>6578.6786000000002</v>
      </c>
      <c r="E336" s="168"/>
      <c r="F336" s="168"/>
    </row>
    <row r="337" spans="1:6" ht="20.100000000000001" customHeight="1">
      <c r="A337" s="165">
        <v>2040201</v>
      </c>
      <c r="B337" s="165" t="s">
        <v>251</v>
      </c>
      <c r="C337" s="166">
        <v>6430</v>
      </c>
      <c r="D337" s="170">
        <v>5471.1805000000004</v>
      </c>
      <c r="E337" s="168"/>
      <c r="F337" s="168"/>
    </row>
    <row r="338" spans="1:6" ht="20.100000000000001" customHeight="1">
      <c r="A338" s="165">
        <v>2040202</v>
      </c>
      <c r="B338" s="165" t="s">
        <v>252</v>
      </c>
      <c r="C338" s="166">
        <v>1563</v>
      </c>
      <c r="D338" s="171"/>
      <c r="E338" s="168"/>
      <c r="F338" s="168"/>
    </row>
    <row r="339" spans="1:6" ht="20.100000000000001" customHeight="1">
      <c r="A339" s="165">
        <v>2040203</v>
      </c>
      <c r="B339" s="165" t="s">
        <v>253</v>
      </c>
      <c r="C339" s="166">
        <v>0</v>
      </c>
      <c r="D339" s="171"/>
      <c r="E339" s="168"/>
      <c r="F339" s="168"/>
    </row>
    <row r="340" spans="1:6" ht="20.100000000000001" customHeight="1">
      <c r="A340" s="165">
        <v>2040204</v>
      </c>
      <c r="B340" s="165" t="s">
        <v>507</v>
      </c>
      <c r="C340" s="166"/>
      <c r="D340" s="171"/>
      <c r="E340" s="168"/>
      <c r="F340" s="168"/>
    </row>
    <row r="341" spans="1:6" ht="20.100000000000001" customHeight="1">
      <c r="A341" s="165">
        <v>2040205</v>
      </c>
      <c r="B341" s="165" t="s">
        <v>508</v>
      </c>
      <c r="C341" s="166"/>
      <c r="D341" s="171"/>
      <c r="E341" s="168"/>
      <c r="F341" s="168"/>
    </row>
    <row r="342" spans="1:6" ht="20.100000000000001" customHeight="1">
      <c r="A342" s="165">
        <v>2040206</v>
      </c>
      <c r="B342" s="165" t="s">
        <v>509</v>
      </c>
      <c r="C342" s="166"/>
      <c r="D342" s="171"/>
      <c r="E342" s="168"/>
      <c r="F342" s="168"/>
    </row>
    <row r="343" spans="1:6" ht="20.100000000000001" customHeight="1">
      <c r="A343" s="165">
        <v>2040207</v>
      </c>
      <c r="B343" s="165" t="s">
        <v>510</v>
      </c>
      <c r="C343" s="166"/>
      <c r="D343" s="171"/>
      <c r="E343" s="168"/>
      <c r="F343" s="168"/>
    </row>
    <row r="344" spans="1:6" ht="20.100000000000001" customHeight="1">
      <c r="A344" s="165">
        <v>2040208</v>
      </c>
      <c r="B344" s="165" t="s">
        <v>511</v>
      </c>
      <c r="C344" s="166"/>
      <c r="D344" s="171"/>
      <c r="E344" s="168"/>
      <c r="F344" s="168"/>
    </row>
    <row r="345" spans="1:6" ht="20.100000000000001" customHeight="1">
      <c r="A345" s="165">
        <v>2040209</v>
      </c>
      <c r="B345" s="165" t="s">
        <v>512</v>
      </c>
      <c r="C345" s="166"/>
      <c r="D345" s="171"/>
      <c r="E345" s="168"/>
      <c r="F345" s="168"/>
    </row>
    <row r="346" spans="1:6" ht="20.100000000000001" customHeight="1">
      <c r="A346" s="165">
        <v>2040210</v>
      </c>
      <c r="B346" s="165" t="s">
        <v>513</v>
      </c>
      <c r="C346" s="166"/>
      <c r="D346" s="171"/>
      <c r="E346" s="168"/>
      <c r="F346" s="168"/>
    </row>
    <row r="347" spans="1:6" ht="20.100000000000001" customHeight="1">
      <c r="A347" s="165">
        <v>2040211</v>
      </c>
      <c r="B347" s="165" t="s">
        <v>514</v>
      </c>
      <c r="C347" s="166"/>
      <c r="D347" s="171"/>
      <c r="E347" s="168"/>
      <c r="F347" s="168"/>
    </row>
    <row r="348" spans="1:6" ht="20.100000000000001" customHeight="1">
      <c r="A348" s="165">
        <v>2040212</v>
      </c>
      <c r="B348" s="165" t="s">
        <v>515</v>
      </c>
      <c r="C348" s="166"/>
      <c r="D348" s="171"/>
      <c r="E348" s="168"/>
      <c r="F348" s="168"/>
    </row>
    <row r="349" spans="1:6" ht="20.100000000000001" customHeight="1">
      <c r="A349" s="165">
        <v>2040213</v>
      </c>
      <c r="B349" s="165" t="s">
        <v>516</v>
      </c>
      <c r="C349" s="166"/>
      <c r="D349" s="171"/>
      <c r="E349" s="168"/>
      <c r="F349" s="168"/>
    </row>
    <row r="350" spans="1:6" ht="20.100000000000001" customHeight="1">
      <c r="A350" s="165">
        <v>2040214</v>
      </c>
      <c r="B350" s="165" t="s">
        <v>517</v>
      </c>
      <c r="C350" s="166"/>
      <c r="D350" s="171"/>
      <c r="E350" s="168"/>
      <c r="F350" s="168"/>
    </row>
    <row r="351" spans="1:6" ht="20.100000000000001" customHeight="1">
      <c r="A351" s="165">
        <v>2040215</v>
      </c>
      <c r="B351" s="165" t="s">
        <v>518</v>
      </c>
      <c r="C351" s="166"/>
      <c r="D351" s="171"/>
      <c r="E351" s="168"/>
      <c r="F351" s="168"/>
    </row>
    <row r="352" spans="1:6" ht="20.100000000000001" customHeight="1">
      <c r="A352" s="165">
        <v>2040216</v>
      </c>
      <c r="B352" s="165" t="s">
        <v>519</v>
      </c>
      <c r="C352" s="166"/>
      <c r="D352" s="171"/>
      <c r="E352" s="168"/>
      <c r="F352" s="168"/>
    </row>
    <row r="353" spans="1:6" ht="20.100000000000001" customHeight="1">
      <c r="A353" s="165">
        <v>2040217</v>
      </c>
      <c r="B353" s="165" t="s">
        <v>520</v>
      </c>
      <c r="C353" s="166"/>
      <c r="D353" s="171"/>
      <c r="E353" s="168"/>
      <c r="F353" s="168"/>
    </row>
    <row r="354" spans="1:6" ht="20.100000000000001" customHeight="1">
      <c r="A354" s="165">
        <v>2040218</v>
      </c>
      <c r="B354" s="165" t="s">
        <v>521</v>
      </c>
      <c r="C354" s="166"/>
      <c r="D354" s="171"/>
      <c r="E354" s="168"/>
      <c r="F354" s="168"/>
    </row>
    <row r="355" spans="1:6" ht="20.100000000000001" customHeight="1">
      <c r="A355" s="165">
        <v>2040219</v>
      </c>
      <c r="B355" s="165" t="s">
        <v>294</v>
      </c>
      <c r="C355" s="166">
        <v>108</v>
      </c>
      <c r="D355" s="170">
        <v>715</v>
      </c>
      <c r="E355" s="168"/>
      <c r="F355" s="168"/>
    </row>
    <row r="356" spans="1:6" ht="20.100000000000001" customHeight="1">
      <c r="A356" s="165">
        <v>2040220</v>
      </c>
      <c r="B356" s="165" t="s">
        <v>522</v>
      </c>
      <c r="C356" s="166">
        <v>558</v>
      </c>
      <c r="D356" s="170">
        <v>319.16800000000001</v>
      </c>
      <c r="E356" s="168"/>
      <c r="F356" s="168"/>
    </row>
    <row r="357" spans="1:6" ht="20.100000000000001" customHeight="1">
      <c r="A357" s="165">
        <v>2040250</v>
      </c>
      <c r="B357" s="165" t="s">
        <v>260</v>
      </c>
      <c r="C357" s="166">
        <v>42</v>
      </c>
      <c r="D357" s="170">
        <v>12.706099999999999</v>
      </c>
      <c r="E357" s="168"/>
      <c r="F357" s="168"/>
    </row>
    <row r="358" spans="1:6" ht="20.100000000000001" customHeight="1">
      <c r="A358" s="165">
        <v>2040299</v>
      </c>
      <c r="B358" s="165" t="s">
        <v>523</v>
      </c>
      <c r="C358" s="166">
        <v>585</v>
      </c>
      <c r="D358" s="170">
        <v>60.624000000000002</v>
      </c>
      <c r="E358" s="168"/>
      <c r="F358" s="168"/>
    </row>
    <row r="359" spans="1:6" ht="20.100000000000001" customHeight="1">
      <c r="A359" s="165">
        <v>20403</v>
      </c>
      <c r="B359" s="162" t="s">
        <v>524</v>
      </c>
      <c r="C359" s="166">
        <f>SUM(C360:C365)</f>
        <v>0</v>
      </c>
      <c r="D359" s="171">
        <v>0</v>
      </c>
      <c r="E359" s="168"/>
      <c r="F359" s="168"/>
    </row>
    <row r="360" spans="1:6" ht="20.100000000000001" customHeight="1">
      <c r="A360" s="165" t="s">
        <v>525</v>
      </c>
      <c r="B360" s="165" t="s">
        <v>251</v>
      </c>
      <c r="C360" s="166"/>
      <c r="D360" s="171"/>
      <c r="E360" s="168"/>
      <c r="F360" s="168"/>
    </row>
    <row r="361" spans="1:6" ht="20.100000000000001" customHeight="1">
      <c r="A361" s="165" t="s">
        <v>526</v>
      </c>
      <c r="B361" s="165" t="s">
        <v>252</v>
      </c>
      <c r="C361" s="166"/>
      <c r="D361" s="171"/>
      <c r="E361" s="168"/>
      <c r="F361" s="168"/>
    </row>
    <row r="362" spans="1:6" ht="20.100000000000001" customHeight="1">
      <c r="A362" s="165" t="s">
        <v>527</v>
      </c>
      <c r="B362" s="165" t="s">
        <v>253</v>
      </c>
      <c r="C362" s="166"/>
      <c r="D362" s="171"/>
      <c r="E362" s="168"/>
      <c r="F362" s="168"/>
    </row>
    <row r="363" spans="1:6" ht="20.100000000000001" customHeight="1">
      <c r="A363" s="165" t="s">
        <v>528</v>
      </c>
      <c r="B363" s="165" t="s">
        <v>529</v>
      </c>
      <c r="C363" s="166"/>
      <c r="D363" s="171"/>
      <c r="E363" s="168"/>
      <c r="F363" s="168"/>
    </row>
    <row r="364" spans="1:6" ht="20.100000000000001" customHeight="1">
      <c r="A364" s="165" t="s">
        <v>530</v>
      </c>
      <c r="B364" s="165" t="s">
        <v>260</v>
      </c>
      <c r="C364" s="166"/>
      <c r="D364" s="171"/>
      <c r="E364" s="168"/>
      <c r="F364" s="168"/>
    </row>
    <row r="365" spans="1:6" ht="20.100000000000001" customHeight="1">
      <c r="A365" s="165" t="s">
        <v>531</v>
      </c>
      <c r="B365" s="165" t="s">
        <v>532</v>
      </c>
      <c r="C365" s="166"/>
      <c r="D365" s="171"/>
      <c r="E365" s="168"/>
      <c r="F365" s="168"/>
    </row>
    <row r="366" spans="1:6" ht="20.100000000000001" customHeight="1">
      <c r="A366" s="165">
        <v>20404</v>
      </c>
      <c r="B366" s="162" t="s">
        <v>533</v>
      </c>
      <c r="C366" s="166">
        <f>SUM(C367:C378)</f>
        <v>1144</v>
      </c>
      <c r="D366" s="167">
        <f>SUM(D367:D378)</f>
        <v>0</v>
      </c>
      <c r="E366" s="168"/>
      <c r="F366" s="168"/>
    </row>
    <row r="367" spans="1:6" ht="20.100000000000001" customHeight="1">
      <c r="A367" s="165">
        <v>2040401</v>
      </c>
      <c r="B367" s="165" t="s">
        <v>251</v>
      </c>
      <c r="C367" s="166">
        <v>852</v>
      </c>
      <c r="D367" s="171"/>
      <c r="E367" s="168"/>
      <c r="F367" s="168"/>
    </row>
    <row r="368" spans="1:6" ht="20.100000000000001" customHeight="1">
      <c r="A368" s="165">
        <v>2040402</v>
      </c>
      <c r="B368" s="165" t="s">
        <v>252</v>
      </c>
      <c r="C368" s="166">
        <v>237</v>
      </c>
      <c r="D368" s="171"/>
      <c r="E368" s="168"/>
      <c r="F368" s="168"/>
    </row>
    <row r="369" spans="1:6" ht="20.100000000000001" customHeight="1">
      <c r="A369" s="165">
        <v>2040403</v>
      </c>
      <c r="B369" s="165" t="s">
        <v>253</v>
      </c>
      <c r="C369" s="166"/>
      <c r="D369" s="171"/>
      <c r="E369" s="168"/>
      <c r="F369" s="168"/>
    </row>
    <row r="370" spans="1:6" ht="20.100000000000001" customHeight="1">
      <c r="A370" s="165">
        <v>2040404</v>
      </c>
      <c r="B370" s="165" t="s">
        <v>534</v>
      </c>
      <c r="C370" s="166">
        <v>0</v>
      </c>
      <c r="D370" s="171"/>
      <c r="E370" s="168"/>
      <c r="F370" s="168"/>
    </row>
    <row r="371" spans="1:6" ht="20.100000000000001" customHeight="1">
      <c r="A371" s="165">
        <v>2040405</v>
      </c>
      <c r="B371" s="165" t="s">
        <v>535</v>
      </c>
      <c r="C371" s="166"/>
      <c r="D371" s="171"/>
      <c r="E371" s="168"/>
      <c r="F371" s="168"/>
    </row>
    <row r="372" spans="1:6" ht="20.100000000000001" customHeight="1">
      <c r="A372" s="165">
        <v>2040406</v>
      </c>
      <c r="B372" s="165" t="s">
        <v>536</v>
      </c>
      <c r="C372" s="166"/>
      <c r="D372" s="171"/>
      <c r="E372" s="168"/>
      <c r="F372" s="168"/>
    </row>
    <row r="373" spans="1:6" ht="20.100000000000001" customHeight="1">
      <c r="A373" s="165">
        <v>2040407</v>
      </c>
      <c r="B373" s="165" t="s">
        <v>537</v>
      </c>
      <c r="C373" s="166"/>
      <c r="D373" s="171"/>
      <c r="E373" s="168"/>
      <c r="F373" s="168"/>
    </row>
    <row r="374" spans="1:6" ht="20.100000000000001" customHeight="1">
      <c r="A374" s="165">
        <v>2040408</v>
      </c>
      <c r="B374" s="165" t="s">
        <v>538</v>
      </c>
      <c r="C374" s="166"/>
      <c r="D374" s="171"/>
      <c r="E374" s="168"/>
      <c r="F374" s="168"/>
    </row>
    <row r="375" spans="1:6" ht="20.100000000000001" customHeight="1">
      <c r="A375" s="165">
        <v>2040409</v>
      </c>
      <c r="B375" s="165" t="s">
        <v>539</v>
      </c>
      <c r="C375" s="166"/>
      <c r="D375" s="171"/>
      <c r="E375" s="168"/>
      <c r="F375" s="168"/>
    </row>
    <row r="376" spans="1:6" ht="20.100000000000001" customHeight="1">
      <c r="A376" s="165">
        <v>2040410</v>
      </c>
      <c r="B376" s="165" t="s">
        <v>540</v>
      </c>
      <c r="C376" s="166">
        <v>21</v>
      </c>
      <c r="D376" s="171"/>
      <c r="E376" s="168"/>
      <c r="F376" s="168"/>
    </row>
    <row r="377" spans="1:6" ht="20.100000000000001" customHeight="1">
      <c r="A377" s="165">
        <v>2040450</v>
      </c>
      <c r="B377" s="165" t="s">
        <v>260</v>
      </c>
      <c r="C377" s="166">
        <v>4</v>
      </c>
      <c r="D377" s="171"/>
      <c r="E377" s="168"/>
      <c r="F377" s="168"/>
    </row>
    <row r="378" spans="1:6" ht="20.100000000000001" customHeight="1">
      <c r="A378" s="165">
        <v>2040499</v>
      </c>
      <c r="B378" s="165" t="s">
        <v>541</v>
      </c>
      <c r="C378" s="166">
        <v>30</v>
      </c>
      <c r="D378" s="171"/>
      <c r="E378" s="168"/>
      <c r="F378" s="168"/>
    </row>
    <row r="379" spans="1:6" ht="20.100000000000001" customHeight="1">
      <c r="A379" s="165">
        <v>20405</v>
      </c>
      <c r="B379" s="162" t="s">
        <v>542</v>
      </c>
      <c r="C379" s="166">
        <f>SUM(C380:C387)</f>
        <v>5712</v>
      </c>
      <c r="D379" s="167">
        <f>SUM(D380:D387)</f>
        <v>0</v>
      </c>
      <c r="E379" s="168"/>
      <c r="F379" s="168"/>
    </row>
    <row r="380" spans="1:6" ht="20.100000000000001" customHeight="1">
      <c r="A380" s="165">
        <v>2040501</v>
      </c>
      <c r="B380" s="165" t="s">
        <v>251</v>
      </c>
      <c r="C380" s="166">
        <v>1843</v>
      </c>
      <c r="D380" s="171"/>
      <c r="E380" s="168"/>
      <c r="F380" s="168"/>
    </row>
    <row r="381" spans="1:6" ht="20.100000000000001" customHeight="1">
      <c r="A381" s="165">
        <v>2040502</v>
      </c>
      <c r="B381" s="165" t="s">
        <v>252</v>
      </c>
      <c r="C381" s="166">
        <v>619</v>
      </c>
      <c r="D381" s="171"/>
      <c r="E381" s="168"/>
      <c r="F381" s="168"/>
    </row>
    <row r="382" spans="1:6" ht="20.100000000000001" customHeight="1">
      <c r="A382" s="165">
        <v>2040503</v>
      </c>
      <c r="B382" s="165" t="s">
        <v>253</v>
      </c>
      <c r="C382" s="166">
        <v>0</v>
      </c>
      <c r="D382" s="171"/>
      <c r="E382" s="168"/>
      <c r="F382" s="168"/>
    </row>
    <row r="383" spans="1:6" ht="20.100000000000001" customHeight="1">
      <c r="A383" s="165">
        <v>2040504</v>
      </c>
      <c r="B383" s="165" t="s">
        <v>543</v>
      </c>
      <c r="C383" s="166">
        <v>1</v>
      </c>
      <c r="D383" s="171"/>
      <c r="E383" s="168"/>
      <c r="F383" s="168"/>
    </row>
    <row r="384" spans="1:6" ht="20.100000000000001" customHeight="1">
      <c r="A384" s="165">
        <v>2040505</v>
      </c>
      <c r="B384" s="165" t="s">
        <v>544</v>
      </c>
      <c r="C384" s="166">
        <v>9</v>
      </c>
      <c r="D384" s="171"/>
      <c r="E384" s="168"/>
      <c r="F384" s="168"/>
    </row>
    <row r="385" spans="1:6" ht="20.100000000000001" customHeight="1">
      <c r="A385" s="165">
        <v>2040506</v>
      </c>
      <c r="B385" s="165" t="s">
        <v>545</v>
      </c>
      <c r="C385" s="166">
        <v>3240</v>
      </c>
      <c r="D385" s="171"/>
      <c r="E385" s="168"/>
      <c r="F385" s="168"/>
    </row>
    <row r="386" spans="1:6" ht="20.100000000000001" customHeight="1">
      <c r="A386" s="165">
        <v>2040550</v>
      </c>
      <c r="B386" s="165" t="s">
        <v>260</v>
      </c>
      <c r="C386" s="166">
        <v>0</v>
      </c>
      <c r="D386" s="171"/>
      <c r="E386" s="168"/>
      <c r="F386" s="168"/>
    </row>
    <row r="387" spans="1:6" ht="20.100000000000001" customHeight="1">
      <c r="A387" s="165">
        <v>2040599</v>
      </c>
      <c r="B387" s="165" t="s">
        <v>546</v>
      </c>
      <c r="C387" s="166">
        <v>0</v>
      </c>
      <c r="D387" s="171"/>
      <c r="E387" s="168"/>
      <c r="F387" s="168"/>
    </row>
    <row r="388" spans="1:6" ht="20.100000000000001" customHeight="1">
      <c r="A388" s="165">
        <v>20406</v>
      </c>
      <c r="B388" s="162" t="s">
        <v>547</v>
      </c>
      <c r="C388" s="166">
        <f>SUM(C389:C402)</f>
        <v>1581</v>
      </c>
      <c r="D388" s="167">
        <f>SUM(D389:D402)</f>
        <v>1319.5920000000001</v>
      </c>
      <c r="E388" s="168"/>
      <c r="F388" s="168"/>
    </row>
    <row r="389" spans="1:6" ht="20.100000000000001" customHeight="1">
      <c r="A389" s="165">
        <v>2040601</v>
      </c>
      <c r="B389" s="165" t="s">
        <v>251</v>
      </c>
      <c r="C389" s="166">
        <v>1081</v>
      </c>
      <c r="D389" s="170">
        <v>1113.9580000000001</v>
      </c>
      <c r="E389" s="168"/>
      <c r="F389" s="168"/>
    </row>
    <row r="390" spans="1:6" ht="20.100000000000001" customHeight="1">
      <c r="A390" s="165">
        <v>2040602</v>
      </c>
      <c r="B390" s="165" t="s">
        <v>252</v>
      </c>
      <c r="C390" s="166">
        <v>180</v>
      </c>
      <c r="D390" s="170">
        <v>11</v>
      </c>
      <c r="E390" s="168"/>
      <c r="F390" s="168"/>
    </row>
    <row r="391" spans="1:6" ht="20.100000000000001" customHeight="1">
      <c r="A391" s="165">
        <v>2040603</v>
      </c>
      <c r="B391" s="165" t="s">
        <v>253</v>
      </c>
      <c r="C391" s="166">
        <v>0</v>
      </c>
      <c r="E391" s="168"/>
      <c r="F391" s="168"/>
    </row>
    <row r="392" spans="1:6" ht="20.100000000000001" customHeight="1">
      <c r="A392" s="165">
        <v>2040604</v>
      </c>
      <c r="B392" s="165" t="s">
        <v>548</v>
      </c>
      <c r="C392" s="166">
        <v>37</v>
      </c>
      <c r="D392" s="170">
        <v>46.25</v>
      </c>
      <c r="E392" s="168"/>
      <c r="F392" s="168"/>
    </row>
    <row r="393" spans="1:6" ht="20.100000000000001" customHeight="1">
      <c r="A393" s="165">
        <v>2040605</v>
      </c>
      <c r="B393" s="165" t="s">
        <v>549</v>
      </c>
      <c r="C393" s="166">
        <v>43</v>
      </c>
      <c r="D393" s="170">
        <v>53</v>
      </c>
      <c r="E393" s="168"/>
      <c r="F393" s="168"/>
    </row>
    <row r="394" spans="1:6" ht="20.100000000000001" customHeight="1">
      <c r="A394" s="165">
        <v>2040606</v>
      </c>
      <c r="B394" s="165" t="s">
        <v>550</v>
      </c>
      <c r="C394" s="166">
        <v>14</v>
      </c>
      <c r="D394" s="170">
        <v>4</v>
      </c>
      <c r="E394" s="168"/>
      <c r="F394" s="168"/>
    </row>
    <row r="395" spans="1:6" ht="20.100000000000001" customHeight="1">
      <c r="A395" s="165">
        <v>2040607</v>
      </c>
      <c r="B395" s="165" t="s">
        <v>551</v>
      </c>
      <c r="C395" s="166">
        <v>67</v>
      </c>
      <c r="D395" s="170">
        <v>2</v>
      </c>
      <c r="E395" s="168"/>
      <c r="F395" s="168"/>
    </row>
    <row r="396" spans="1:6" ht="20.100000000000001" customHeight="1">
      <c r="A396" s="165">
        <v>2040608</v>
      </c>
      <c r="B396" s="165" t="s">
        <v>552</v>
      </c>
      <c r="C396" s="166">
        <v>0</v>
      </c>
      <c r="E396" s="168"/>
      <c r="F396" s="168"/>
    </row>
    <row r="397" spans="1:6" ht="20.100000000000001" customHeight="1">
      <c r="A397" s="165">
        <v>2040609</v>
      </c>
      <c r="B397" s="165" t="s">
        <v>553</v>
      </c>
      <c r="C397" s="166">
        <v>0</v>
      </c>
      <c r="D397" s="170"/>
      <c r="E397" s="168"/>
      <c r="F397" s="168"/>
    </row>
    <row r="398" spans="1:6" ht="20.100000000000001" customHeight="1">
      <c r="A398" s="165">
        <v>2040610</v>
      </c>
      <c r="B398" s="165" t="s">
        <v>554</v>
      </c>
      <c r="C398" s="166">
        <v>132</v>
      </c>
      <c r="D398" s="170">
        <v>63</v>
      </c>
      <c r="E398" s="168"/>
      <c r="F398" s="168"/>
    </row>
    <row r="399" spans="1:6" ht="20.100000000000001" customHeight="1">
      <c r="A399" s="165">
        <v>2040611</v>
      </c>
      <c r="B399" s="165" t="s">
        <v>555</v>
      </c>
      <c r="C399" s="166">
        <v>0</v>
      </c>
      <c r="D399" s="171"/>
      <c r="E399" s="168"/>
      <c r="F399" s="168"/>
    </row>
    <row r="400" spans="1:6" ht="20.100000000000001" customHeight="1">
      <c r="A400" s="176">
        <v>2040612</v>
      </c>
      <c r="B400" s="176" t="s">
        <v>556</v>
      </c>
      <c r="C400" s="166">
        <v>18</v>
      </c>
      <c r="D400" s="171"/>
      <c r="E400" s="168"/>
      <c r="F400" s="168"/>
    </row>
    <row r="401" spans="1:6" ht="20.100000000000001" customHeight="1">
      <c r="A401" s="165">
        <v>2040650</v>
      </c>
      <c r="B401" s="165" t="s">
        <v>260</v>
      </c>
      <c r="C401" s="166">
        <v>4</v>
      </c>
      <c r="D401" s="170">
        <v>3.3839999999999999</v>
      </c>
      <c r="E401" s="168"/>
      <c r="F401" s="168"/>
    </row>
    <row r="402" spans="1:6" ht="20.100000000000001" customHeight="1">
      <c r="A402" s="165">
        <v>2040699</v>
      </c>
      <c r="B402" s="165" t="s">
        <v>557</v>
      </c>
      <c r="C402" s="166">
        <v>5</v>
      </c>
      <c r="D402" s="170">
        <f>7+16</f>
        <v>23</v>
      </c>
      <c r="E402" s="168"/>
      <c r="F402" s="168"/>
    </row>
    <row r="403" spans="1:6" ht="20.100000000000001" customHeight="1">
      <c r="A403" s="165" t="s">
        <v>558</v>
      </c>
      <c r="B403" s="162" t="s">
        <v>559</v>
      </c>
      <c r="C403" s="166">
        <f>SUM(C404:C411)</f>
        <v>0</v>
      </c>
      <c r="D403" s="171"/>
      <c r="E403" s="168"/>
      <c r="F403" s="168"/>
    </row>
    <row r="404" spans="1:6" ht="20.100000000000001" customHeight="1">
      <c r="A404" s="165" t="s">
        <v>560</v>
      </c>
      <c r="B404" s="165" t="s">
        <v>251</v>
      </c>
      <c r="C404" s="166"/>
      <c r="D404" s="171"/>
      <c r="E404" s="168"/>
      <c r="F404" s="168"/>
    </row>
    <row r="405" spans="1:6" ht="20.100000000000001" customHeight="1">
      <c r="A405" s="165" t="s">
        <v>561</v>
      </c>
      <c r="B405" s="165" t="s">
        <v>252</v>
      </c>
      <c r="C405" s="166"/>
      <c r="D405" s="171"/>
      <c r="E405" s="168"/>
      <c r="F405" s="168"/>
    </row>
    <row r="406" spans="1:6" ht="20.100000000000001" customHeight="1">
      <c r="A406" s="165" t="s">
        <v>562</v>
      </c>
      <c r="B406" s="165" t="s">
        <v>253</v>
      </c>
      <c r="C406" s="166"/>
      <c r="D406" s="171"/>
      <c r="E406" s="168"/>
      <c r="F406" s="168"/>
    </row>
    <row r="407" spans="1:6" ht="20.100000000000001" customHeight="1">
      <c r="A407" s="165" t="s">
        <v>563</v>
      </c>
      <c r="B407" s="165" t="s">
        <v>564</v>
      </c>
      <c r="C407" s="166"/>
      <c r="D407" s="171"/>
      <c r="E407" s="168"/>
      <c r="F407" s="168"/>
    </row>
    <row r="408" spans="1:6" ht="20.100000000000001" customHeight="1">
      <c r="A408" s="165" t="s">
        <v>565</v>
      </c>
      <c r="B408" s="165" t="s">
        <v>566</v>
      </c>
      <c r="C408" s="166"/>
      <c r="D408" s="171"/>
      <c r="E408" s="168"/>
      <c r="F408" s="168"/>
    </row>
    <row r="409" spans="1:6" ht="20.100000000000001" customHeight="1">
      <c r="A409" s="165" t="s">
        <v>567</v>
      </c>
      <c r="B409" s="165" t="s">
        <v>568</v>
      </c>
      <c r="C409" s="166"/>
      <c r="D409" s="171"/>
      <c r="E409" s="168"/>
      <c r="F409" s="168"/>
    </row>
    <row r="410" spans="1:6" ht="20.100000000000001" customHeight="1">
      <c r="A410" s="165" t="s">
        <v>569</v>
      </c>
      <c r="B410" s="165" t="s">
        <v>260</v>
      </c>
      <c r="C410" s="166"/>
      <c r="D410" s="171"/>
      <c r="E410" s="168"/>
      <c r="F410" s="168"/>
    </row>
    <row r="411" spans="1:6" ht="20.100000000000001" customHeight="1">
      <c r="A411" s="165" t="s">
        <v>570</v>
      </c>
      <c r="B411" s="165" t="s">
        <v>571</v>
      </c>
      <c r="C411" s="166"/>
      <c r="D411" s="171"/>
      <c r="E411" s="168"/>
      <c r="F411" s="168"/>
    </row>
    <row r="412" spans="1:6" ht="20.100000000000001" customHeight="1">
      <c r="A412" s="165" t="s">
        <v>572</v>
      </c>
      <c r="B412" s="162" t="s">
        <v>573</v>
      </c>
      <c r="C412" s="166">
        <f>SUM(C413:C420)</f>
        <v>0</v>
      </c>
      <c r="D412" s="171"/>
      <c r="E412" s="168"/>
      <c r="F412" s="168"/>
    </row>
    <row r="413" spans="1:6" ht="20.100000000000001" customHeight="1">
      <c r="A413" s="165" t="s">
        <v>574</v>
      </c>
      <c r="B413" s="165" t="s">
        <v>251</v>
      </c>
      <c r="C413" s="166"/>
      <c r="D413" s="171"/>
      <c r="E413" s="168"/>
      <c r="F413" s="168"/>
    </row>
    <row r="414" spans="1:6" ht="20.100000000000001" customHeight="1">
      <c r="A414" s="165" t="s">
        <v>575</v>
      </c>
      <c r="B414" s="165" t="s">
        <v>252</v>
      </c>
      <c r="C414" s="166"/>
      <c r="D414" s="171"/>
      <c r="E414" s="168"/>
      <c r="F414" s="168"/>
    </row>
    <row r="415" spans="1:6" ht="20.100000000000001" customHeight="1">
      <c r="A415" s="165" t="s">
        <v>576</v>
      </c>
      <c r="B415" s="165" t="s">
        <v>253</v>
      </c>
      <c r="C415" s="166"/>
      <c r="D415" s="171"/>
      <c r="E415" s="168"/>
      <c r="F415" s="168"/>
    </row>
    <row r="416" spans="1:6" ht="20.100000000000001" customHeight="1">
      <c r="A416" s="165" t="s">
        <v>577</v>
      </c>
      <c r="B416" s="165" t="s">
        <v>578</v>
      </c>
      <c r="C416" s="166"/>
      <c r="D416" s="171"/>
      <c r="E416" s="168"/>
      <c r="F416" s="168"/>
    </row>
    <row r="417" spans="1:6" ht="20.100000000000001" customHeight="1">
      <c r="A417" s="165" t="s">
        <v>579</v>
      </c>
      <c r="B417" s="165" t="s">
        <v>580</v>
      </c>
      <c r="C417" s="166"/>
      <c r="D417" s="171"/>
      <c r="E417" s="168"/>
      <c r="F417" s="168"/>
    </row>
    <row r="418" spans="1:6" ht="20.100000000000001" customHeight="1">
      <c r="A418" s="165" t="s">
        <v>581</v>
      </c>
      <c r="B418" s="165" t="s">
        <v>582</v>
      </c>
      <c r="C418" s="166"/>
      <c r="D418" s="171"/>
      <c r="E418" s="168"/>
      <c r="F418" s="168"/>
    </row>
    <row r="419" spans="1:6" ht="20.100000000000001" customHeight="1">
      <c r="A419" s="165" t="s">
        <v>583</v>
      </c>
      <c r="B419" s="165" t="s">
        <v>260</v>
      </c>
      <c r="C419" s="166"/>
      <c r="D419" s="171"/>
      <c r="E419" s="168"/>
      <c r="F419" s="168"/>
    </row>
    <row r="420" spans="1:6" ht="20.100000000000001" customHeight="1">
      <c r="A420" s="165" t="s">
        <v>584</v>
      </c>
      <c r="B420" s="165" t="s">
        <v>585</v>
      </c>
      <c r="C420" s="166"/>
      <c r="D420" s="171"/>
      <c r="E420" s="168"/>
      <c r="F420" s="168"/>
    </row>
    <row r="421" spans="1:6" ht="20.100000000000001" customHeight="1">
      <c r="A421" s="165" t="s">
        <v>586</v>
      </c>
      <c r="B421" s="162" t="s">
        <v>587</v>
      </c>
      <c r="C421" s="166">
        <f>SUM(C422:C428)</f>
        <v>0</v>
      </c>
      <c r="D421" s="171"/>
      <c r="E421" s="168"/>
      <c r="F421" s="168"/>
    </row>
    <row r="422" spans="1:6" ht="20.100000000000001" customHeight="1">
      <c r="A422" s="165" t="s">
        <v>588</v>
      </c>
      <c r="B422" s="165" t="s">
        <v>251</v>
      </c>
      <c r="C422" s="166"/>
      <c r="D422" s="171"/>
      <c r="E422" s="168"/>
      <c r="F422" s="168"/>
    </row>
    <row r="423" spans="1:6" ht="20.100000000000001" customHeight="1">
      <c r="A423" s="165" t="s">
        <v>589</v>
      </c>
      <c r="B423" s="165" t="s">
        <v>252</v>
      </c>
      <c r="C423" s="166"/>
      <c r="D423" s="171"/>
      <c r="E423" s="168"/>
      <c r="F423" s="168"/>
    </row>
    <row r="424" spans="1:6" ht="20.100000000000001" customHeight="1">
      <c r="A424" s="165" t="s">
        <v>590</v>
      </c>
      <c r="B424" s="165" t="s">
        <v>253</v>
      </c>
      <c r="C424" s="166"/>
      <c r="D424" s="171"/>
      <c r="E424" s="168"/>
      <c r="F424" s="168"/>
    </row>
    <row r="425" spans="1:6" ht="20.100000000000001" customHeight="1">
      <c r="A425" s="165" t="s">
        <v>591</v>
      </c>
      <c r="B425" s="165" t="s">
        <v>592</v>
      </c>
      <c r="C425" s="166"/>
      <c r="D425" s="171"/>
      <c r="E425" s="168"/>
      <c r="F425" s="168"/>
    </row>
    <row r="426" spans="1:6" ht="20.100000000000001" customHeight="1">
      <c r="A426" s="165" t="s">
        <v>593</v>
      </c>
      <c r="B426" s="165" t="s">
        <v>594</v>
      </c>
      <c r="C426" s="166"/>
      <c r="D426" s="171"/>
      <c r="E426" s="168"/>
      <c r="F426" s="168"/>
    </row>
    <row r="427" spans="1:6" ht="20.100000000000001" customHeight="1">
      <c r="A427" s="165" t="s">
        <v>595</v>
      </c>
      <c r="B427" s="165" t="s">
        <v>260</v>
      </c>
      <c r="C427" s="166"/>
      <c r="D427" s="171"/>
      <c r="E427" s="168"/>
      <c r="F427" s="168"/>
    </row>
    <row r="428" spans="1:6" ht="20.100000000000001" customHeight="1">
      <c r="A428" s="165" t="s">
        <v>596</v>
      </c>
      <c r="B428" s="165" t="s">
        <v>597</v>
      </c>
      <c r="C428" s="166"/>
      <c r="D428" s="171"/>
      <c r="E428" s="168"/>
      <c r="F428" s="168"/>
    </row>
    <row r="429" spans="1:6" ht="20.100000000000001" customHeight="1">
      <c r="A429" s="165" t="s">
        <v>598</v>
      </c>
      <c r="B429" s="162" t="s">
        <v>599</v>
      </c>
      <c r="C429" s="166">
        <f>SUM(C430:C436)</f>
        <v>0</v>
      </c>
      <c r="D429" s="171"/>
      <c r="E429" s="168"/>
      <c r="F429" s="168"/>
    </row>
    <row r="430" spans="1:6" ht="20.100000000000001" customHeight="1">
      <c r="A430" s="165" t="s">
        <v>600</v>
      </c>
      <c r="B430" s="165" t="s">
        <v>251</v>
      </c>
      <c r="C430" s="166"/>
      <c r="D430" s="171"/>
      <c r="E430" s="168"/>
      <c r="F430" s="168"/>
    </row>
    <row r="431" spans="1:6" ht="20.100000000000001" customHeight="1">
      <c r="A431" s="165" t="s">
        <v>601</v>
      </c>
      <c r="B431" s="165" t="s">
        <v>252</v>
      </c>
      <c r="C431" s="166"/>
      <c r="D431" s="171"/>
      <c r="E431" s="168"/>
      <c r="F431" s="168"/>
    </row>
    <row r="432" spans="1:6" ht="20.100000000000001" customHeight="1">
      <c r="A432" s="165" t="s">
        <v>602</v>
      </c>
      <c r="B432" s="165" t="s">
        <v>603</v>
      </c>
      <c r="C432" s="166"/>
      <c r="D432" s="171"/>
      <c r="E432" s="168"/>
      <c r="F432" s="168"/>
    </row>
    <row r="433" spans="1:6" ht="20.100000000000001" customHeight="1">
      <c r="A433" s="165" t="s">
        <v>604</v>
      </c>
      <c r="B433" s="165" t="s">
        <v>605</v>
      </c>
      <c r="C433" s="166"/>
      <c r="D433" s="171"/>
      <c r="E433" s="168"/>
      <c r="F433" s="168"/>
    </row>
    <row r="434" spans="1:6" ht="20.100000000000001" customHeight="1">
      <c r="A434" s="165" t="s">
        <v>606</v>
      </c>
      <c r="B434" s="165" t="s">
        <v>607</v>
      </c>
      <c r="C434" s="166"/>
      <c r="D434" s="171"/>
      <c r="E434" s="168"/>
      <c r="F434" s="168"/>
    </row>
    <row r="435" spans="1:6" ht="20.100000000000001" customHeight="1">
      <c r="A435" s="165" t="s">
        <v>608</v>
      </c>
      <c r="B435" s="165" t="s">
        <v>519</v>
      </c>
      <c r="C435" s="166"/>
      <c r="D435" s="171"/>
      <c r="E435" s="168"/>
      <c r="F435" s="168"/>
    </row>
    <row r="436" spans="1:6" ht="20.100000000000001" customHeight="1">
      <c r="A436" s="165" t="s">
        <v>609</v>
      </c>
      <c r="B436" s="165" t="s">
        <v>610</v>
      </c>
      <c r="C436" s="166"/>
      <c r="D436" s="171"/>
      <c r="E436" s="168"/>
      <c r="F436" s="168"/>
    </row>
    <row r="437" spans="1:6" ht="20.100000000000001" customHeight="1">
      <c r="A437" s="165" t="s">
        <v>611</v>
      </c>
      <c r="B437" s="162" t="s">
        <v>612</v>
      </c>
      <c r="C437" s="166">
        <f>SUM(C438:C445)</f>
        <v>0</v>
      </c>
      <c r="D437" s="171"/>
      <c r="E437" s="168"/>
      <c r="F437" s="168"/>
    </row>
    <row r="438" spans="1:6" ht="20.100000000000001" customHeight="1">
      <c r="A438" s="165" t="s">
        <v>613</v>
      </c>
      <c r="B438" s="165" t="s">
        <v>614</v>
      </c>
      <c r="C438" s="166"/>
      <c r="D438" s="171"/>
      <c r="E438" s="168"/>
      <c r="F438" s="168"/>
    </row>
    <row r="439" spans="1:6" ht="20.100000000000001" customHeight="1">
      <c r="A439" s="165" t="s">
        <v>615</v>
      </c>
      <c r="B439" s="165" t="s">
        <v>251</v>
      </c>
      <c r="C439" s="166"/>
      <c r="D439" s="171"/>
      <c r="E439" s="168"/>
      <c r="F439" s="168"/>
    </row>
    <row r="440" spans="1:6" ht="20.100000000000001" customHeight="1">
      <c r="A440" s="165" t="s">
        <v>616</v>
      </c>
      <c r="B440" s="165" t="s">
        <v>617</v>
      </c>
      <c r="C440" s="166"/>
      <c r="D440" s="171"/>
      <c r="E440" s="168"/>
      <c r="F440" s="168"/>
    </row>
    <row r="441" spans="1:6" ht="20.100000000000001" customHeight="1">
      <c r="A441" s="165" t="s">
        <v>618</v>
      </c>
      <c r="B441" s="165" t="s">
        <v>619</v>
      </c>
      <c r="C441" s="166"/>
      <c r="D441" s="171"/>
      <c r="E441" s="168"/>
      <c r="F441" s="168"/>
    </row>
    <row r="442" spans="1:6" ht="20.100000000000001" customHeight="1">
      <c r="A442" s="165" t="s">
        <v>620</v>
      </c>
      <c r="B442" s="165" t="s">
        <v>621</v>
      </c>
      <c r="C442" s="166"/>
      <c r="D442" s="171"/>
      <c r="E442" s="168"/>
      <c r="F442" s="168"/>
    </row>
    <row r="443" spans="1:6" ht="20.100000000000001" customHeight="1">
      <c r="A443" s="165" t="s">
        <v>622</v>
      </c>
      <c r="B443" s="165" t="s">
        <v>623</v>
      </c>
      <c r="C443" s="166"/>
      <c r="D443" s="171"/>
      <c r="E443" s="168"/>
      <c r="F443" s="168"/>
    </row>
    <row r="444" spans="1:6" ht="20.100000000000001" customHeight="1">
      <c r="A444" s="165" t="s">
        <v>624</v>
      </c>
      <c r="B444" s="165" t="s">
        <v>625</v>
      </c>
      <c r="C444" s="166"/>
      <c r="D444" s="171"/>
      <c r="E444" s="168"/>
      <c r="F444" s="168"/>
    </row>
    <row r="445" spans="1:6" ht="20.100000000000001" customHeight="1">
      <c r="A445" s="165" t="s">
        <v>626</v>
      </c>
      <c r="B445" s="165" t="s">
        <v>627</v>
      </c>
      <c r="C445" s="166"/>
      <c r="D445" s="171"/>
      <c r="E445" s="168"/>
      <c r="F445" s="168"/>
    </row>
    <row r="446" spans="1:6" ht="20.100000000000001" customHeight="1">
      <c r="A446" s="165">
        <v>20499</v>
      </c>
      <c r="B446" s="162" t="s">
        <v>628</v>
      </c>
      <c r="C446" s="166">
        <f>C447+C448</f>
        <v>32</v>
      </c>
      <c r="D446" s="167">
        <f>D447+D448</f>
        <v>1353</v>
      </c>
      <c r="E446" s="168"/>
      <c r="F446" s="168"/>
    </row>
    <row r="447" spans="1:6" ht="20.100000000000001" customHeight="1">
      <c r="A447" s="165">
        <v>2049901</v>
      </c>
      <c r="B447" s="165" t="s">
        <v>629</v>
      </c>
      <c r="C447" s="166">
        <v>32</v>
      </c>
      <c r="D447" s="171">
        <v>1353</v>
      </c>
      <c r="E447" s="168"/>
      <c r="F447" s="168"/>
    </row>
    <row r="448" spans="1:6" ht="20.100000000000001" customHeight="1">
      <c r="A448" s="165">
        <v>2049902</v>
      </c>
      <c r="B448" s="165" t="s">
        <v>630</v>
      </c>
      <c r="C448" s="166"/>
      <c r="D448" s="171">
        <v>0</v>
      </c>
      <c r="E448" s="168"/>
      <c r="F448" s="168"/>
    </row>
    <row r="449" spans="1:6" ht="20.100000000000001" customHeight="1">
      <c r="A449" s="165">
        <v>205</v>
      </c>
      <c r="B449" s="162" t="s">
        <v>631</v>
      </c>
      <c r="C449" s="166">
        <f>SUM(C450,C455,C464,C471,C477,C481,C485,C489,C495,C502)</f>
        <v>83645</v>
      </c>
      <c r="D449" s="167">
        <f>SUM(D450,D455,D464,D471,D477,D481,D485,D489,D495,D502)</f>
        <v>78966.369900000005</v>
      </c>
      <c r="E449" s="168"/>
      <c r="F449" s="168"/>
    </row>
    <row r="450" spans="1:6" ht="20.100000000000001" customHeight="1">
      <c r="A450" s="165">
        <v>20501</v>
      </c>
      <c r="B450" s="162" t="s">
        <v>632</v>
      </c>
      <c r="C450" s="166">
        <f>SUM(C451:C454)</f>
        <v>3376</v>
      </c>
      <c r="D450" s="167">
        <f>SUM(D451:D454)</f>
        <v>1597.5064</v>
      </c>
      <c r="E450" s="168"/>
      <c r="F450" s="168"/>
    </row>
    <row r="451" spans="1:6" ht="20.100000000000001" customHeight="1">
      <c r="A451" s="165">
        <v>2050101</v>
      </c>
      <c r="B451" s="165" t="s">
        <v>251</v>
      </c>
      <c r="C451" s="166">
        <v>190</v>
      </c>
      <c r="D451" s="170">
        <v>100.00060000000001</v>
      </c>
      <c r="E451" s="168"/>
      <c r="F451" s="168"/>
    </row>
    <row r="452" spans="1:6" ht="20.100000000000001" customHeight="1">
      <c r="A452" s="165">
        <v>2050102</v>
      </c>
      <c r="B452" s="165" t="s">
        <v>252</v>
      </c>
      <c r="C452" s="166">
        <v>0</v>
      </c>
      <c r="E452" s="168"/>
      <c r="F452" s="168"/>
    </row>
    <row r="453" spans="1:6" ht="20.100000000000001" customHeight="1">
      <c r="A453" s="165">
        <v>2050103</v>
      </c>
      <c r="B453" s="165" t="s">
        <v>253</v>
      </c>
      <c r="C453" s="166">
        <v>0</v>
      </c>
      <c r="D453" s="171"/>
      <c r="E453" s="168"/>
      <c r="F453" s="168"/>
    </row>
    <row r="454" spans="1:6" ht="20.100000000000001" customHeight="1">
      <c r="A454" s="165">
        <v>2050199</v>
      </c>
      <c r="B454" s="165" t="s">
        <v>633</v>
      </c>
      <c r="C454" s="166">
        <v>3186</v>
      </c>
      <c r="D454" s="170">
        <v>1497.5057999999999</v>
      </c>
      <c r="E454" s="168"/>
      <c r="F454" s="168"/>
    </row>
    <row r="455" spans="1:6" ht="20.100000000000001" customHeight="1">
      <c r="A455" s="165">
        <v>20502</v>
      </c>
      <c r="B455" s="162" t="s">
        <v>634</v>
      </c>
      <c r="C455" s="166">
        <f>SUM(C456:C463)</f>
        <v>76343</v>
      </c>
      <c r="D455" s="167">
        <f>SUM(D456:D463)</f>
        <v>74426.047500000001</v>
      </c>
      <c r="E455" s="168"/>
      <c r="F455" s="168"/>
    </row>
    <row r="456" spans="1:6" ht="20.100000000000001" customHeight="1">
      <c r="A456" s="165">
        <v>2050201</v>
      </c>
      <c r="B456" s="165" t="s">
        <v>635</v>
      </c>
      <c r="C456" s="166">
        <v>1679</v>
      </c>
      <c r="D456" s="170">
        <v>875.77449999999999</v>
      </c>
      <c r="E456" s="168"/>
      <c r="F456" s="168"/>
    </row>
    <row r="457" spans="1:6" ht="20.100000000000001" customHeight="1">
      <c r="A457" s="165">
        <v>2050202</v>
      </c>
      <c r="B457" s="165" t="s">
        <v>636</v>
      </c>
      <c r="C457" s="166">
        <v>39120</v>
      </c>
      <c r="D457" s="170">
        <f>28165.2889+16448-117</f>
        <v>44496.2889</v>
      </c>
      <c r="E457" s="168"/>
      <c r="F457" s="168"/>
    </row>
    <row r="458" spans="1:6" ht="20.100000000000001" customHeight="1">
      <c r="A458" s="165">
        <v>2050203</v>
      </c>
      <c r="B458" s="165" t="s">
        <v>637</v>
      </c>
      <c r="C458" s="166">
        <v>22054</v>
      </c>
      <c r="D458" s="170">
        <v>14004.152599999999</v>
      </c>
      <c r="E458" s="168"/>
      <c r="F458" s="168"/>
    </row>
    <row r="459" spans="1:6" ht="20.100000000000001" customHeight="1">
      <c r="A459" s="165">
        <v>2050204</v>
      </c>
      <c r="B459" s="165" t="s">
        <v>638</v>
      </c>
      <c r="C459" s="166">
        <v>8995</v>
      </c>
      <c r="D459" s="170">
        <v>5002.5815000000002</v>
      </c>
      <c r="E459" s="168"/>
      <c r="F459" s="168"/>
    </row>
    <row r="460" spans="1:6" ht="20.100000000000001" customHeight="1">
      <c r="A460" s="165">
        <v>2050205</v>
      </c>
      <c r="B460" s="165" t="s">
        <v>639</v>
      </c>
      <c r="C460" s="166">
        <v>136</v>
      </c>
      <c r="D460" s="170">
        <v>60</v>
      </c>
      <c r="E460" s="168"/>
      <c r="F460" s="168"/>
    </row>
    <row r="461" spans="1:6" ht="20.100000000000001" customHeight="1">
      <c r="A461" s="165">
        <v>2050206</v>
      </c>
      <c r="B461" s="165" t="s">
        <v>640</v>
      </c>
      <c r="C461" s="166">
        <v>0</v>
      </c>
      <c r="E461" s="168"/>
      <c r="F461" s="168"/>
    </row>
    <row r="462" spans="1:6" ht="20.100000000000001" customHeight="1">
      <c r="A462" s="165">
        <v>2050207</v>
      </c>
      <c r="B462" s="165" t="s">
        <v>641</v>
      </c>
      <c r="C462" s="166">
        <v>0</v>
      </c>
      <c r="D462" s="171"/>
      <c r="E462" s="168"/>
      <c r="F462" s="168"/>
    </row>
    <row r="463" spans="1:6" ht="20.100000000000001" customHeight="1">
      <c r="A463" s="165">
        <v>2050299</v>
      </c>
      <c r="B463" s="165" t="s">
        <v>642</v>
      </c>
      <c r="C463" s="166">
        <v>4359</v>
      </c>
      <c r="D463" s="170">
        <v>9987.25</v>
      </c>
      <c r="E463" s="168"/>
      <c r="F463" s="168"/>
    </row>
    <row r="464" spans="1:6" ht="20.100000000000001" customHeight="1">
      <c r="A464" s="165">
        <v>20503</v>
      </c>
      <c r="B464" s="162" t="s">
        <v>643</v>
      </c>
      <c r="C464" s="166">
        <f>SUM(C465:C470)</f>
        <v>2324</v>
      </c>
      <c r="D464" s="167">
        <f>SUM(D465:D470)</f>
        <v>1200.4708000000001</v>
      </c>
      <c r="E464" s="168"/>
      <c r="F464" s="168"/>
    </row>
    <row r="465" spans="1:6" ht="20.100000000000001" customHeight="1">
      <c r="A465" s="165">
        <v>2050301</v>
      </c>
      <c r="B465" s="165" t="s">
        <v>644</v>
      </c>
      <c r="C465" s="166">
        <v>0</v>
      </c>
      <c r="D465" s="171"/>
      <c r="E465" s="168"/>
      <c r="F465" s="168"/>
    </row>
    <row r="466" spans="1:6" ht="20.100000000000001" customHeight="1">
      <c r="A466" s="165">
        <v>2050302</v>
      </c>
      <c r="B466" s="165" t="s">
        <v>645</v>
      </c>
      <c r="C466" s="166">
        <v>2324</v>
      </c>
      <c r="D466" s="170">
        <f>1083.4708+117</f>
        <v>1200.4708000000001</v>
      </c>
      <c r="E466" s="168"/>
      <c r="F466" s="168"/>
    </row>
    <row r="467" spans="1:6" ht="20.100000000000001" customHeight="1">
      <c r="A467" s="165">
        <v>2050303</v>
      </c>
      <c r="B467" s="165" t="s">
        <v>646</v>
      </c>
      <c r="C467" s="166">
        <v>0</v>
      </c>
      <c r="D467" s="171"/>
      <c r="E467" s="168"/>
      <c r="F467" s="168"/>
    </row>
    <row r="468" spans="1:6" ht="20.100000000000001" customHeight="1">
      <c r="A468" s="165">
        <v>2050304</v>
      </c>
      <c r="B468" s="165" t="s">
        <v>647</v>
      </c>
      <c r="C468" s="166">
        <v>0</v>
      </c>
      <c r="D468" s="171"/>
      <c r="E468" s="168"/>
      <c r="F468" s="168"/>
    </row>
    <row r="469" spans="1:6" ht="20.100000000000001" customHeight="1">
      <c r="A469" s="165">
        <v>2050305</v>
      </c>
      <c r="B469" s="165" t="s">
        <v>648</v>
      </c>
      <c r="C469" s="166">
        <v>0</v>
      </c>
      <c r="D469" s="171"/>
      <c r="E469" s="168"/>
      <c r="F469" s="168"/>
    </row>
    <row r="470" spans="1:6" ht="20.100000000000001" customHeight="1">
      <c r="A470" s="165">
        <v>2050399</v>
      </c>
      <c r="B470" s="165" t="s">
        <v>649</v>
      </c>
      <c r="C470" s="166"/>
      <c r="D470" s="171"/>
      <c r="E470" s="168"/>
      <c r="F470" s="168"/>
    </row>
    <row r="471" spans="1:6" ht="20.100000000000001" customHeight="1">
      <c r="A471" s="165">
        <v>20504</v>
      </c>
      <c r="B471" s="162" t="s">
        <v>650</v>
      </c>
      <c r="C471" s="166">
        <f>SUM(C472:C476)</f>
        <v>4</v>
      </c>
      <c r="D471" s="167">
        <f>SUM(D472:D476)</f>
        <v>0</v>
      </c>
      <c r="E471" s="168"/>
      <c r="F471" s="168"/>
    </row>
    <row r="472" spans="1:6" ht="20.100000000000001" customHeight="1">
      <c r="A472" s="165">
        <v>2050401</v>
      </c>
      <c r="B472" s="165" t="s">
        <v>651</v>
      </c>
      <c r="C472" s="166"/>
      <c r="D472" s="171"/>
      <c r="E472" s="168"/>
      <c r="F472" s="168"/>
    </row>
    <row r="473" spans="1:6" ht="20.100000000000001" customHeight="1">
      <c r="A473" s="165">
        <v>2050402</v>
      </c>
      <c r="B473" s="165" t="s">
        <v>652</v>
      </c>
      <c r="C473" s="166"/>
      <c r="D473" s="171"/>
      <c r="E473" s="168"/>
      <c r="F473" s="168"/>
    </row>
    <row r="474" spans="1:6" ht="20.100000000000001" customHeight="1">
      <c r="A474" s="165">
        <v>2050403</v>
      </c>
      <c r="B474" s="165" t="s">
        <v>653</v>
      </c>
      <c r="C474" s="166"/>
      <c r="D474" s="171"/>
      <c r="E474" s="168"/>
      <c r="F474" s="168"/>
    </row>
    <row r="475" spans="1:6" ht="20.100000000000001" customHeight="1">
      <c r="A475" s="165">
        <v>2050404</v>
      </c>
      <c r="B475" s="165" t="s">
        <v>654</v>
      </c>
      <c r="C475" s="166"/>
      <c r="D475" s="171"/>
      <c r="E475" s="168"/>
      <c r="F475" s="168"/>
    </row>
    <row r="476" spans="1:6" ht="20.100000000000001" customHeight="1">
      <c r="A476" s="165">
        <v>2050499</v>
      </c>
      <c r="B476" s="165" t="s">
        <v>655</v>
      </c>
      <c r="C476" s="166">
        <v>4</v>
      </c>
      <c r="D476" s="171"/>
      <c r="E476" s="168"/>
      <c r="F476" s="168"/>
    </row>
    <row r="477" spans="1:6" ht="20.100000000000001" customHeight="1">
      <c r="A477" s="165">
        <v>20505</v>
      </c>
      <c r="B477" s="162" t="s">
        <v>656</v>
      </c>
      <c r="C477" s="166">
        <f>SUM(C478:C480)</f>
        <v>0</v>
      </c>
      <c r="D477" s="171"/>
      <c r="E477" s="168"/>
      <c r="F477" s="168"/>
    </row>
    <row r="478" spans="1:6" ht="20.100000000000001" customHeight="1">
      <c r="A478" s="165" t="s">
        <v>657</v>
      </c>
      <c r="B478" s="165" t="s">
        <v>658</v>
      </c>
      <c r="C478" s="166"/>
      <c r="D478" s="171"/>
      <c r="E478" s="168"/>
      <c r="F478" s="168"/>
    </row>
    <row r="479" spans="1:6" ht="20.100000000000001" customHeight="1">
      <c r="A479" s="165" t="s">
        <v>659</v>
      </c>
      <c r="B479" s="165" t="s">
        <v>660</v>
      </c>
      <c r="C479" s="166"/>
      <c r="D479" s="171"/>
      <c r="E479" s="168"/>
      <c r="F479" s="168"/>
    </row>
    <row r="480" spans="1:6" ht="20.100000000000001" customHeight="1">
      <c r="A480" s="165" t="s">
        <v>661</v>
      </c>
      <c r="B480" s="165" t="s">
        <v>662</v>
      </c>
      <c r="C480" s="166"/>
      <c r="D480" s="171"/>
      <c r="E480" s="168"/>
      <c r="F480" s="168"/>
    </row>
    <row r="481" spans="1:6" ht="20.100000000000001" customHeight="1">
      <c r="A481" s="165" t="s">
        <v>663</v>
      </c>
      <c r="B481" s="162" t="s">
        <v>664</v>
      </c>
      <c r="C481" s="166">
        <f>SUM(C482:C484)</f>
        <v>0</v>
      </c>
      <c r="D481" s="171"/>
      <c r="E481" s="168"/>
      <c r="F481" s="168"/>
    </row>
    <row r="482" spans="1:6" ht="20.100000000000001" customHeight="1">
      <c r="A482" s="165" t="s">
        <v>665</v>
      </c>
      <c r="B482" s="165" t="s">
        <v>666</v>
      </c>
      <c r="C482" s="166"/>
      <c r="D482" s="171"/>
      <c r="E482" s="168"/>
      <c r="F482" s="168"/>
    </row>
    <row r="483" spans="1:6" ht="20.100000000000001" customHeight="1">
      <c r="A483" s="165" t="s">
        <v>667</v>
      </c>
      <c r="B483" s="165" t="s">
        <v>668</v>
      </c>
      <c r="C483" s="166"/>
      <c r="D483" s="171"/>
      <c r="E483" s="168"/>
      <c r="F483" s="168"/>
    </row>
    <row r="484" spans="1:6" ht="20.100000000000001" customHeight="1">
      <c r="A484" s="165" t="s">
        <v>669</v>
      </c>
      <c r="B484" s="165" t="s">
        <v>670</v>
      </c>
      <c r="C484" s="166"/>
      <c r="D484" s="171"/>
      <c r="E484" s="168"/>
      <c r="F484" s="168"/>
    </row>
    <row r="485" spans="1:6" ht="20.100000000000001" customHeight="1">
      <c r="A485" s="165">
        <v>20507</v>
      </c>
      <c r="B485" s="162" t="s">
        <v>671</v>
      </c>
      <c r="C485" s="166">
        <f>SUM(C486:C488)</f>
        <v>458</v>
      </c>
      <c r="D485" s="167">
        <f>SUM(D486:D488)</f>
        <v>369.43270000000001</v>
      </c>
      <c r="E485" s="168"/>
      <c r="F485" s="168"/>
    </row>
    <row r="486" spans="1:6" ht="20.100000000000001" customHeight="1">
      <c r="A486" s="165">
        <v>2050701</v>
      </c>
      <c r="B486" s="165" t="s">
        <v>672</v>
      </c>
      <c r="C486" s="166">
        <v>418</v>
      </c>
      <c r="D486" s="170">
        <v>369.43270000000001</v>
      </c>
      <c r="E486" s="168"/>
      <c r="F486" s="168"/>
    </row>
    <row r="487" spans="1:6" ht="20.100000000000001" customHeight="1">
      <c r="A487" s="165" t="s">
        <v>673</v>
      </c>
      <c r="B487" s="165" t="s">
        <v>674</v>
      </c>
      <c r="C487" s="166">
        <v>0</v>
      </c>
      <c r="D487" s="171"/>
      <c r="E487" s="168"/>
      <c r="F487" s="168"/>
    </row>
    <row r="488" spans="1:6" ht="20.100000000000001" customHeight="1">
      <c r="A488" s="165" t="s">
        <v>675</v>
      </c>
      <c r="B488" s="165" t="s">
        <v>676</v>
      </c>
      <c r="C488" s="166">
        <v>40</v>
      </c>
      <c r="D488" s="171"/>
      <c r="E488" s="168"/>
      <c r="F488" s="168"/>
    </row>
    <row r="489" spans="1:6" ht="20.100000000000001" customHeight="1">
      <c r="A489" s="165">
        <v>20508</v>
      </c>
      <c r="B489" s="162" t="s">
        <v>677</v>
      </c>
      <c r="C489" s="166">
        <f>SUM(C490:C494)</f>
        <v>290</v>
      </c>
      <c r="D489" s="167">
        <f>SUM(D490:D494)</f>
        <v>172.91249999999999</v>
      </c>
      <c r="E489" s="168"/>
      <c r="F489" s="168"/>
    </row>
    <row r="490" spans="1:6" ht="20.100000000000001" customHeight="1">
      <c r="A490" s="165">
        <v>2050801</v>
      </c>
      <c r="B490" s="165" t="s">
        <v>678</v>
      </c>
      <c r="C490" s="166">
        <v>0</v>
      </c>
      <c r="D490" s="171"/>
      <c r="E490" s="168"/>
      <c r="F490" s="168"/>
    </row>
    <row r="491" spans="1:6" ht="20.100000000000001" customHeight="1">
      <c r="A491" s="165">
        <v>2050802</v>
      </c>
      <c r="B491" s="165" t="s">
        <v>679</v>
      </c>
      <c r="C491" s="166">
        <v>290</v>
      </c>
      <c r="D491" s="170">
        <v>172.91249999999999</v>
      </c>
      <c r="E491" s="168"/>
      <c r="F491" s="168"/>
    </row>
    <row r="492" spans="1:6" ht="20.100000000000001" customHeight="1">
      <c r="A492" s="165" t="s">
        <v>680</v>
      </c>
      <c r="B492" s="165" t="s">
        <v>681</v>
      </c>
      <c r="C492" s="166"/>
      <c r="D492" s="171"/>
      <c r="E492" s="168"/>
      <c r="F492" s="168"/>
    </row>
    <row r="493" spans="1:6" ht="20.100000000000001" customHeight="1">
      <c r="A493" s="165" t="s">
        <v>682</v>
      </c>
      <c r="B493" s="165" t="s">
        <v>683</v>
      </c>
      <c r="C493" s="166"/>
      <c r="D493" s="171"/>
      <c r="E493" s="168"/>
      <c r="F493" s="168"/>
    </row>
    <row r="494" spans="1:6" ht="20.100000000000001" customHeight="1">
      <c r="A494" s="165" t="s">
        <v>684</v>
      </c>
      <c r="B494" s="165" t="s">
        <v>685</v>
      </c>
      <c r="C494" s="166"/>
      <c r="D494" s="171"/>
      <c r="E494" s="168"/>
      <c r="F494" s="168"/>
    </row>
    <row r="495" spans="1:6" ht="20.100000000000001" customHeight="1">
      <c r="A495" s="165">
        <v>20509</v>
      </c>
      <c r="B495" s="162" t="s">
        <v>686</v>
      </c>
      <c r="C495" s="166">
        <f>SUM(C496:C501)</f>
        <v>850</v>
      </c>
      <c r="D495" s="167">
        <f>SUM(D496:D501)</f>
        <v>1200</v>
      </c>
      <c r="E495" s="168"/>
      <c r="F495" s="168"/>
    </row>
    <row r="496" spans="1:6" ht="20.100000000000001" customHeight="1">
      <c r="A496" s="165">
        <v>2050901</v>
      </c>
      <c r="B496" s="165" t="s">
        <v>687</v>
      </c>
      <c r="C496" s="166"/>
      <c r="D496" s="170">
        <v>295</v>
      </c>
      <c r="E496" s="168"/>
      <c r="F496" s="168"/>
    </row>
    <row r="497" spans="1:6" ht="20.100000000000001" customHeight="1">
      <c r="A497" s="165">
        <v>2050902</v>
      </c>
      <c r="B497" s="165" t="s">
        <v>688</v>
      </c>
      <c r="C497" s="166">
        <v>800</v>
      </c>
      <c r="E497" s="168"/>
      <c r="F497" s="168"/>
    </row>
    <row r="498" spans="1:6" ht="20.100000000000001" customHeight="1">
      <c r="A498" s="165">
        <v>2050903</v>
      </c>
      <c r="B498" s="165" t="s">
        <v>689</v>
      </c>
      <c r="C498" s="166">
        <v>0</v>
      </c>
      <c r="E498" s="168"/>
      <c r="F498" s="168"/>
    </row>
    <row r="499" spans="1:6" ht="20.100000000000001" customHeight="1">
      <c r="A499" s="165">
        <v>2050904</v>
      </c>
      <c r="B499" s="165" t="s">
        <v>690</v>
      </c>
      <c r="C499" s="166">
        <v>0</v>
      </c>
      <c r="D499" s="171"/>
      <c r="E499" s="168"/>
      <c r="F499" s="168"/>
    </row>
    <row r="500" spans="1:6" ht="20.100000000000001" customHeight="1">
      <c r="A500" s="165">
        <v>2050905</v>
      </c>
      <c r="B500" s="165" t="s">
        <v>691</v>
      </c>
      <c r="C500" s="166">
        <v>0</v>
      </c>
      <c r="D500" s="170">
        <v>240</v>
      </c>
      <c r="E500" s="168"/>
      <c r="F500" s="168"/>
    </row>
    <row r="501" spans="1:6" ht="20.100000000000001" customHeight="1">
      <c r="A501" s="165">
        <v>2050999</v>
      </c>
      <c r="B501" s="165" t="s">
        <v>692</v>
      </c>
      <c r="C501" s="166">
        <v>50</v>
      </c>
      <c r="D501" s="170">
        <v>665</v>
      </c>
      <c r="E501" s="168"/>
      <c r="F501" s="168"/>
    </row>
    <row r="502" spans="1:6" ht="20.100000000000001" customHeight="1">
      <c r="A502" s="165">
        <v>20599</v>
      </c>
      <c r="B502" s="162" t="s">
        <v>693</v>
      </c>
      <c r="C502" s="166">
        <f>C503</f>
        <v>0</v>
      </c>
      <c r="D502" s="171">
        <v>0</v>
      </c>
      <c r="E502" s="168"/>
      <c r="F502" s="168"/>
    </row>
    <row r="503" spans="1:6" ht="20.100000000000001" customHeight="1">
      <c r="A503" s="165">
        <v>2059999</v>
      </c>
      <c r="B503" s="165" t="s">
        <v>694</v>
      </c>
      <c r="C503" s="166"/>
      <c r="D503" s="171">
        <v>0</v>
      </c>
      <c r="E503" s="168"/>
      <c r="F503" s="168"/>
    </row>
    <row r="504" spans="1:6" ht="20.100000000000001" customHeight="1">
      <c r="A504" s="165">
        <v>206</v>
      </c>
      <c r="B504" s="162" t="s">
        <v>695</v>
      </c>
      <c r="C504" s="166">
        <f>SUM(C505,C510,C519,C525,C531,C536,C541,C548,C552,C555)</f>
        <v>405</v>
      </c>
      <c r="D504" s="167">
        <f>SUM(D505,D510,D519,D525,D531,D536,D541,D548,D552,D555)</f>
        <v>259.8929</v>
      </c>
      <c r="E504" s="168"/>
      <c r="F504" s="168"/>
    </row>
    <row r="505" spans="1:6" ht="20.100000000000001" customHeight="1">
      <c r="A505" s="165">
        <v>20601</v>
      </c>
      <c r="B505" s="162" t="s">
        <v>696</v>
      </c>
      <c r="C505" s="166">
        <f>SUM(C506:C509)</f>
        <v>113</v>
      </c>
      <c r="D505" s="167">
        <f>SUM(D506:D509)</f>
        <v>0</v>
      </c>
      <c r="E505" s="168"/>
      <c r="F505" s="168"/>
    </row>
    <row r="506" spans="1:6" ht="20.100000000000001" customHeight="1">
      <c r="A506" s="165">
        <v>2060101</v>
      </c>
      <c r="B506" s="165" t="s">
        <v>251</v>
      </c>
      <c r="C506" s="166">
        <v>113</v>
      </c>
      <c r="D506" s="171"/>
      <c r="E506" s="168"/>
      <c r="F506" s="168"/>
    </row>
    <row r="507" spans="1:6" ht="20.100000000000001" customHeight="1">
      <c r="A507" s="165">
        <v>2060102</v>
      </c>
      <c r="B507" s="165" t="s">
        <v>252</v>
      </c>
      <c r="C507" s="166">
        <v>0</v>
      </c>
      <c r="D507" s="171"/>
      <c r="E507" s="168"/>
      <c r="F507" s="168"/>
    </row>
    <row r="508" spans="1:6" ht="20.100000000000001" customHeight="1">
      <c r="A508" s="165">
        <v>2060103</v>
      </c>
      <c r="B508" s="165" t="s">
        <v>253</v>
      </c>
      <c r="C508" s="166">
        <v>0</v>
      </c>
      <c r="D508" s="171"/>
      <c r="E508" s="168"/>
      <c r="F508" s="168"/>
    </row>
    <row r="509" spans="1:6" ht="20.100000000000001" customHeight="1">
      <c r="A509" s="165">
        <v>2060199</v>
      </c>
      <c r="B509" s="165" t="s">
        <v>697</v>
      </c>
      <c r="C509" s="166">
        <v>0</v>
      </c>
      <c r="D509" s="171"/>
      <c r="E509" s="168"/>
      <c r="F509" s="168"/>
    </row>
    <row r="510" spans="1:6" ht="20.100000000000001" customHeight="1">
      <c r="A510" s="165">
        <v>20602</v>
      </c>
      <c r="B510" s="162" t="s">
        <v>698</v>
      </c>
      <c r="C510" s="166">
        <f>SUM(C511:C518)</f>
        <v>0</v>
      </c>
      <c r="D510" s="171"/>
      <c r="E510" s="168"/>
      <c r="F510" s="168"/>
    </row>
    <row r="511" spans="1:6" ht="20.100000000000001" customHeight="1">
      <c r="A511" s="165">
        <v>2060201</v>
      </c>
      <c r="B511" s="165" t="s">
        <v>699</v>
      </c>
      <c r="C511" s="166"/>
      <c r="D511" s="171"/>
      <c r="E511" s="168"/>
      <c r="F511" s="168"/>
    </row>
    <row r="512" spans="1:6" ht="20.100000000000001" customHeight="1">
      <c r="A512" s="165">
        <v>2060202</v>
      </c>
      <c r="B512" s="165" t="s">
        <v>700</v>
      </c>
      <c r="C512" s="166"/>
      <c r="D512" s="171"/>
      <c r="E512" s="168"/>
      <c r="F512" s="168"/>
    </row>
    <row r="513" spans="1:6" ht="20.100000000000001" customHeight="1">
      <c r="A513" s="165">
        <v>2060203</v>
      </c>
      <c r="B513" s="165" t="s">
        <v>701</v>
      </c>
      <c r="C513" s="166"/>
      <c r="D513" s="171"/>
      <c r="E513" s="168"/>
      <c r="F513" s="168"/>
    </row>
    <row r="514" spans="1:6" ht="20.100000000000001" customHeight="1">
      <c r="A514" s="165">
        <v>2060204</v>
      </c>
      <c r="B514" s="165" t="s">
        <v>702</v>
      </c>
      <c r="C514" s="166"/>
      <c r="D514" s="171"/>
      <c r="E514" s="168"/>
      <c r="F514" s="168"/>
    </row>
    <row r="515" spans="1:6" ht="20.100000000000001" customHeight="1">
      <c r="A515" s="165">
        <v>2060205</v>
      </c>
      <c r="B515" s="165" t="s">
        <v>703</v>
      </c>
      <c r="C515" s="166"/>
      <c r="D515" s="171"/>
      <c r="E515" s="168"/>
      <c r="F515" s="168"/>
    </row>
    <row r="516" spans="1:6" ht="20.100000000000001" customHeight="1">
      <c r="A516" s="165">
        <v>2060206</v>
      </c>
      <c r="B516" s="165" t="s">
        <v>704</v>
      </c>
      <c r="C516" s="166"/>
      <c r="D516" s="171"/>
      <c r="E516" s="168"/>
      <c r="F516" s="168"/>
    </row>
    <row r="517" spans="1:6" ht="20.100000000000001" customHeight="1">
      <c r="A517" s="165">
        <v>2060207</v>
      </c>
      <c r="B517" s="165" t="s">
        <v>705</v>
      </c>
      <c r="C517" s="166"/>
      <c r="D517" s="171"/>
      <c r="E517" s="168"/>
      <c r="F517" s="168"/>
    </row>
    <row r="518" spans="1:6" ht="20.100000000000001" customHeight="1">
      <c r="A518" s="165">
        <v>2060299</v>
      </c>
      <c r="B518" s="165" t="s">
        <v>706</v>
      </c>
      <c r="C518" s="166"/>
      <c r="D518" s="171"/>
      <c r="E518" s="168"/>
      <c r="F518" s="168"/>
    </row>
    <row r="519" spans="1:6" ht="20.100000000000001" customHeight="1">
      <c r="A519" s="165">
        <v>20603</v>
      </c>
      <c r="B519" s="162" t="s">
        <v>707</v>
      </c>
      <c r="C519" s="166">
        <f>SUM(C520:C524)</f>
        <v>0</v>
      </c>
      <c r="D519" s="171"/>
      <c r="E519" s="168"/>
      <c r="F519" s="168"/>
    </row>
    <row r="520" spans="1:6" ht="20.100000000000001" customHeight="1">
      <c r="A520" s="165">
        <v>2060301</v>
      </c>
      <c r="B520" s="165" t="s">
        <v>699</v>
      </c>
      <c r="C520" s="166"/>
      <c r="D520" s="171"/>
      <c r="E520" s="168"/>
      <c r="F520" s="168"/>
    </row>
    <row r="521" spans="1:6" ht="20.100000000000001" customHeight="1">
      <c r="A521" s="165">
        <v>2060302</v>
      </c>
      <c r="B521" s="165" t="s">
        <v>708</v>
      </c>
      <c r="C521" s="166"/>
      <c r="D521" s="171"/>
      <c r="E521" s="168"/>
      <c r="F521" s="168"/>
    </row>
    <row r="522" spans="1:6" ht="20.100000000000001" customHeight="1">
      <c r="A522" s="165">
        <v>2060303</v>
      </c>
      <c r="B522" s="165" t="s">
        <v>709</v>
      </c>
      <c r="C522" s="166"/>
      <c r="D522" s="171"/>
      <c r="E522" s="168"/>
      <c r="F522" s="168"/>
    </row>
    <row r="523" spans="1:6" ht="20.100000000000001" customHeight="1">
      <c r="A523" s="165">
        <v>2060304</v>
      </c>
      <c r="B523" s="165" t="s">
        <v>710</v>
      </c>
      <c r="C523" s="166"/>
      <c r="D523" s="171"/>
      <c r="E523" s="168"/>
      <c r="F523" s="168"/>
    </row>
    <row r="524" spans="1:6" ht="20.100000000000001" customHeight="1">
      <c r="A524" s="165">
        <v>2060399</v>
      </c>
      <c r="B524" s="165" t="s">
        <v>711</v>
      </c>
      <c r="C524" s="166"/>
      <c r="D524" s="171"/>
      <c r="E524" s="168"/>
      <c r="F524" s="168"/>
    </row>
    <row r="525" spans="1:6" ht="20.100000000000001" customHeight="1">
      <c r="A525" s="165">
        <v>20604</v>
      </c>
      <c r="B525" s="162" t="s">
        <v>712</v>
      </c>
      <c r="C525" s="166">
        <f>SUM(C526:C530)</f>
        <v>0</v>
      </c>
      <c r="D525" s="167">
        <f>SUM(D526:D530)</f>
        <v>3</v>
      </c>
      <c r="E525" s="168"/>
      <c r="F525" s="168"/>
    </row>
    <row r="526" spans="1:6" ht="20.100000000000001" customHeight="1">
      <c r="A526" s="165">
        <v>2060401</v>
      </c>
      <c r="B526" s="165" t="s">
        <v>699</v>
      </c>
      <c r="C526" s="166">
        <v>0</v>
      </c>
      <c r="D526" s="171">
        <v>0</v>
      </c>
      <c r="E526" s="168"/>
      <c r="F526" s="168"/>
    </row>
    <row r="527" spans="1:6" ht="20.100000000000001" customHeight="1">
      <c r="A527" s="165">
        <v>2060402</v>
      </c>
      <c r="B527" s="165" t="s">
        <v>713</v>
      </c>
      <c r="C527" s="166"/>
      <c r="D527" s="171"/>
      <c r="E527" s="168"/>
      <c r="F527" s="168"/>
    </row>
    <row r="528" spans="1:6" ht="20.100000000000001" customHeight="1">
      <c r="A528" s="165">
        <v>2060403</v>
      </c>
      <c r="B528" s="165" t="s">
        <v>714</v>
      </c>
      <c r="C528" s="166">
        <v>0</v>
      </c>
      <c r="D528" s="171">
        <v>0</v>
      </c>
      <c r="E528" s="168"/>
      <c r="F528" s="168"/>
    </row>
    <row r="529" spans="1:6" ht="20.100000000000001" customHeight="1">
      <c r="A529" s="165">
        <v>2060404</v>
      </c>
      <c r="B529" s="165" t="s">
        <v>715</v>
      </c>
      <c r="C529" s="166">
        <v>0</v>
      </c>
      <c r="D529" s="170">
        <v>3</v>
      </c>
      <c r="E529" s="168"/>
      <c r="F529" s="168"/>
    </row>
    <row r="530" spans="1:6" ht="20.100000000000001" customHeight="1">
      <c r="A530" s="165">
        <v>2060499</v>
      </c>
      <c r="B530" s="165" t="s">
        <v>716</v>
      </c>
      <c r="C530" s="166"/>
      <c r="D530" s="171"/>
      <c r="E530" s="168"/>
      <c r="F530" s="168"/>
    </row>
    <row r="531" spans="1:6" ht="20.100000000000001" customHeight="1">
      <c r="A531" s="165">
        <v>20605</v>
      </c>
      <c r="B531" s="162" t="s">
        <v>717</v>
      </c>
      <c r="C531" s="166">
        <f>SUM(C532:C535)</f>
        <v>20</v>
      </c>
      <c r="D531" s="167">
        <f>SUM(D532:D535)</f>
        <v>0</v>
      </c>
      <c r="E531" s="168"/>
      <c r="F531" s="168"/>
    </row>
    <row r="532" spans="1:6" ht="20.100000000000001" customHeight="1">
      <c r="A532" s="165">
        <v>2060501</v>
      </c>
      <c r="B532" s="165" t="s">
        <v>699</v>
      </c>
      <c r="C532" s="166">
        <v>20</v>
      </c>
      <c r="D532" s="171"/>
      <c r="E532" s="168"/>
      <c r="F532" s="168"/>
    </row>
    <row r="533" spans="1:6" ht="20.100000000000001" customHeight="1">
      <c r="A533" s="165">
        <v>2060502</v>
      </c>
      <c r="B533" s="165" t="s">
        <v>718</v>
      </c>
      <c r="C533" s="166">
        <v>0</v>
      </c>
      <c r="D533" s="171">
        <v>0</v>
      </c>
      <c r="E533" s="168"/>
      <c r="F533" s="168"/>
    </row>
    <row r="534" spans="1:6" ht="20.100000000000001" customHeight="1">
      <c r="A534" s="165">
        <v>2060503</v>
      </c>
      <c r="B534" s="165" t="s">
        <v>719</v>
      </c>
      <c r="C534" s="166">
        <v>0</v>
      </c>
      <c r="D534" s="171"/>
      <c r="E534" s="168"/>
      <c r="F534" s="168"/>
    </row>
    <row r="535" spans="1:6" ht="20.100000000000001" customHeight="1">
      <c r="A535" s="165">
        <v>2060599</v>
      </c>
      <c r="B535" s="165" t="s">
        <v>720</v>
      </c>
      <c r="C535" s="166">
        <v>0</v>
      </c>
      <c r="D535" s="171"/>
      <c r="E535" s="168"/>
      <c r="F535" s="168"/>
    </row>
    <row r="536" spans="1:6" ht="20.100000000000001" customHeight="1">
      <c r="A536" s="165">
        <v>20606</v>
      </c>
      <c r="B536" s="162" t="s">
        <v>721</v>
      </c>
      <c r="C536" s="166">
        <f>SUM(C537:C540)</f>
        <v>170</v>
      </c>
      <c r="D536" s="167">
        <f>SUM(D537:D540)</f>
        <v>113.7657</v>
      </c>
      <c r="E536" s="168"/>
      <c r="F536" s="168"/>
    </row>
    <row r="537" spans="1:6" ht="20.100000000000001" customHeight="1">
      <c r="A537" s="165">
        <v>2060601</v>
      </c>
      <c r="B537" s="165" t="s">
        <v>722</v>
      </c>
      <c r="C537" s="166">
        <v>170</v>
      </c>
      <c r="D537" s="170">
        <v>113.7657</v>
      </c>
      <c r="E537" s="168"/>
      <c r="F537" s="168"/>
    </row>
    <row r="538" spans="1:6" ht="20.100000000000001" customHeight="1">
      <c r="A538" s="165">
        <v>2060602</v>
      </c>
      <c r="B538" s="165" t="s">
        <v>723</v>
      </c>
      <c r="C538" s="166">
        <v>0</v>
      </c>
      <c r="D538" s="171"/>
      <c r="E538" s="168"/>
      <c r="F538" s="168"/>
    </row>
    <row r="539" spans="1:6" ht="20.100000000000001" customHeight="1">
      <c r="A539" s="165">
        <v>2060603</v>
      </c>
      <c r="B539" s="165" t="s">
        <v>724</v>
      </c>
      <c r="C539" s="166">
        <v>0</v>
      </c>
      <c r="D539" s="171"/>
      <c r="E539" s="168"/>
      <c r="F539" s="168"/>
    </row>
    <row r="540" spans="1:6" ht="20.100000000000001" customHeight="1">
      <c r="A540" s="165">
        <v>2060699</v>
      </c>
      <c r="B540" s="165" t="s">
        <v>725</v>
      </c>
      <c r="C540" s="166"/>
      <c r="D540" s="171"/>
      <c r="E540" s="168"/>
      <c r="F540" s="168"/>
    </row>
    <row r="541" spans="1:6" ht="20.100000000000001" customHeight="1">
      <c r="A541" s="165">
        <v>20607</v>
      </c>
      <c r="B541" s="162" t="s">
        <v>726</v>
      </c>
      <c r="C541" s="166">
        <f>SUM(C542:C547)</f>
        <v>102</v>
      </c>
      <c r="D541" s="167">
        <f>SUM(D542:D547)</f>
        <v>143.12719999999999</v>
      </c>
      <c r="E541" s="168"/>
      <c r="F541" s="168"/>
    </row>
    <row r="542" spans="1:6" ht="20.100000000000001" customHeight="1">
      <c r="A542" s="165">
        <v>2060701</v>
      </c>
      <c r="B542" s="165" t="s">
        <v>699</v>
      </c>
      <c r="C542" s="166">
        <v>79</v>
      </c>
      <c r="D542" s="170">
        <v>123.1272</v>
      </c>
      <c r="E542" s="168"/>
      <c r="F542" s="168"/>
    </row>
    <row r="543" spans="1:6" ht="20.100000000000001" customHeight="1">
      <c r="A543" s="165">
        <v>2060702</v>
      </c>
      <c r="B543" s="165" t="s">
        <v>727</v>
      </c>
      <c r="C543" s="166">
        <v>1</v>
      </c>
      <c r="D543" s="170">
        <v>20</v>
      </c>
      <c r="E543" s="168"/>
      <c r="F543" s="168"/>
    </row>
    <row r="544" spans="1:6" ht="20.100000000000001" customHeight="1">
      <c r="A544" s="165">
        <v>2060703</v>
      </c>
      <c r="B544" s="165" t="s">
        <v>728</v>
      </c>
      <c r="C544" s="166">
        <v>0</v>
      </c>
      <c r="D544" s="171"/>
      <c r="E544" s="168"/>
      <c r="F544" s="168"/>
    </row>
    <row r="545" spans="1:6" ht="20.100000000000001" customHeight="1">
      <c r="A545" s="165">
        <v>2060704</v>
      </c>
      <c r="B545" s="165" t="s">
        <v>729</v>
      </c>
      <c r="C545" s="166"/>
      <c r="D545" s="171"/>
      <c r="E545" s="168"/>
      <c r="F545" s="168"/>
    </row>
    <row r="546" spans="1:6" ht="20.100000000000001" customHeight="1">
      <c r="A546" s="165">
        <v>2060705</v>
      </c>
      <c r="B546" s="165" t="s">
        <v>730</v>
      </c>
      <c r="C546" s="166">
        <v>0</v>
      </c>
      <c r="D546" s="171"/>
      <c r="E546" s="168"/>
      <c r="F546" s="168"/>
    </row>
    <row r="547" spans="1:6" ht="20.100000000000001" customHeight="1">
      <c r="A547" s="165">
        <v>2060799</v>
      </c>
      <c r="B547" s="165" t="s">
        <v>731</v>
      </c>
      <c r="C547" s="166">
        <v>22</v>
      </c>
      <c r="D547" s="171"/>
      <c r="E547" s="168"/>
      <c r="F547" s="168"/>
    </row>
    <row r="548" spans="1:6" ht="20.100000000000001" customHeight="1">
      <c r="A548" s="165">
        <v>20608</v>
      </c>
      <c r="B548" s="162" t="s">
        <v>732</v>
      </c>
      <c r="C548" s="166">
        <f>SUM(C549:C551)</f>
        <v>0</v>
      </c>
      <c r="D548" s="171"/>
      <c r="E548" s="168"/>
      <c r="F548" s="168"/>
    </row>
    <row r="549" spans="1:6" ht="20.100000000000001" customHeight="1">
      <c r="A549" s="165">
        <v>2060801</v>
      </c>
      <c r="B549" s="165" t="s">
        <v>733</v>
      </c>
      <c r="C549" s="166"/>
      <c r="D549" s="171"/>
      <c r="E549" s="168"/>
      <c r="F549" s="168"/>
    </row>
    <row r="550" spans="1:6" ht="20.100000000000001" customHeight="1">
      <c r="A550" s="165">
        <v>2060802</v>
      </c>
      <c r="B550" s="165" t="s">
        <v>734</v>
      </c>
      <c r="C550" s="166"/>
      <c r="D550" s="171"/>
      <c r="E550" s="168"/>
      <c r="F550" s="168"/>
    </row>
    <row r="551" spans="1:6" ht="20.100000000000001" customHeight="1">
      <c r="A551" s="165">
        <v>2060899</v>
      </c>
      <c r="B551" s="165" t="s">
        <v>735</v>
      </c>
      <c r="C551" s="166"/>
      <c r="D551" s="171"/>
      <c r="E551" s="168"/>
      <c r="F551" s="168"/>
    </row>
    <row r="552" spans="1:6" ht="20.100000000000001" customHeight="1">
      <c r="A552" s="165" t="s">
        <v>736</v>
      </c>
      <c r="B552" s="162" t="s">
        <v>737</v>
      </c>
      <c r="C552" s="166">
        <f>C553+C554</f>
        <v>0</v>
      </c>
      <c r="D552" s="171"/>
      <c r="E552" s="168"/>
      <c r="F552" s="168"/>
    </row>
    <row r="553" spans="1:6" ht="20.100000000000001" customHeight="1">
      <c r="A553" s="165" t="s">
        <v>738</v>
      </c>
      <c r="B553" s="165" t="s">
        <v>739</v>
      </c>
      <c r="C553" s="166"/>
      <c r="D553" s="171"/>
      <c r="E553" s="168"/>
      <c r="F553" s="168"/>
    </row>
    <row r="554" spans="1:6" ht="20.100000000000001" customHeight="1">
      <c r="A554" s="165" t="s">
        <v>740</v>
      </c>
      <c r="B554" s="165" t="s">
        <v>741</v>
      </c>
      <c r="C554" s="166"/>
      <c r="D554" s="171"/>
      <c r="E554" s="168"/>
      <c r="F554" s="168"/>
    </row>
    <row r="555" spans="1:6" ht="20.100000000000001" customHeight="1">
      <c r="A555" s="165" t="s">
        <v>742</v>
      </c>
      <c r="B555" s="162" t="s">
        <v>743</v>
      </c>
      <c r="C555" s="166">
        <f>SUM(C556:C559)</f>
        <v>0</v>
      </c>
      <c r="D555" s="171"/>
      <c r="E555" s="168"/>
      <c r="F555" s="168"/>
    </row>
    <row r="556" spans="1:6" ht="20.100000000000001" customHeight="1">
      <c r="A556" s="165" t="s">
        <v>744</v>
      </c>
      <c r="B556" s="165" t="s">
        <v>745</v>
      </c>
      <c r="C556" s="166"/>
      <c r="D556" s="171"/>
      <c r="E556" s="168"/>
      <c r="F556" s="168"/>
    </row>
    <row r="557" spans="1:6" ht="20.100000000000001" customHeight="1">
      <c r="A557" s="165" t="s">
        <v>746</v>
      </c>
      <c r="B557" s="165" t="s">
        <v>747</v>
      </c>
      <c r="C557" s="166"/>
      <c r="D557" s="171"/>
      <c r="E557" s="168"/>
      <c r="F557" s="168"/>
    </row>
    <row r="558" spans="1:6" ht="20.100000000000001" customHeight="1">
      <c r="A558" s="165" t="s">
        <v>748</v>
      </c>
      <c r="B558" s="165" t="s">
        <v>749</v>
      </c>
      <c r="C558" s="166"/>
      <c r="D558" s="171"/>
      <c r="E558" s="168"/>
      <c r="F558" s="168"/>
    </row>
    <row r="559" spans="1:6" ht="20.100000000000001" customHeight="1">
      <c r="A559" s="165">
        <v>2069999</v>
      </c>
      <c r="B559" s="165" t="s">
        <v>750</v>
      </c>
      <c r="C559" s="166"/>
      <c r="D559" s="171"/>
      <c r="E559" s="168"/>
      <c r="F559" s="168"/>
    </row>
    <row r="560" spans="1:6" ht="20.100000000000001" customHeight="1">
      <c r="A560" s="165">
        <v>207</v>
      </c>
      <c r="B560" s="162" t="s">
        <v>751</v>
      </c>
      <c r="C560" s="166">
        <f>SUM(C561,C575,C583,C605,C609,C615)</f>
        <v>4550</v>
      </c>
      <c r="D560" s="167">
        <f>SUM(D561,D575,D583,D594,D605,D609,D615)</f>
        <v>2666.9765000000002</v>
      </c>
      <c r="E560" s="168"/>
      <c r="F560" s="168"/>
    </row>
    <row r="561" spans="1:6" ht="20.100000000000001" customHeight="1">
      <c r="A561" s="165">
        <v>20701</v>
      </c>
      <c r="B561" s="162" t="s">
        <v>752</v>
      </c>
      <c r="C561" s="166">
        <f>SUM(C562:C574)</f>
        <v>2978</v>
      </c>
      <c r="D561" s="167">
        <f>SUM(D562:D574)</f>
        <v>1218.4821999999999</v>
      </c>
      <c r="E561" s="168"/>
      <c r="F561" s="168"/>
    </row>
    <row r="562" spans="1:6" ht="20.100000000000001" customHeight="1">
      <c r="A562" s="165">
        <v>2070101</v>
      </c>
      <c r="B562" s="165" t="s">
        <v>251</v>
      </c>
      <c r="C562" s="166">
        <v>828</v>
      </c>
      <c r="D562" s="170">
        <v>492.64800000000002</v>
      </c>
      <c r="E562" s="168"/>
      <c r="F562" s="168"/>
    </row>
    <row r="563" spans="1:6" ht="20.100000000000001" customHeight="1">
      <c r="A563" s="165">
        <v>2070102</v>
      </c>
      <c r="B563" s="165" t="s">
        <v>252</v>
      </c>
      <c r="C563" s="166">
        <v>43</v>
      </c>
      <c r="E563" s="168"/>
      <c r="F563" s="168"/>
    </row>
    <row r="564" spans="1:6" ht="20.100000000000001" customHeight="1">
      <c r="A564" s="165">
        <v>2070103</v>
      </c>
      <c r="B564" s="165" t="s">
        <v>253</v>
      </c>
      <c r="C564" s="166">
        <v>0</v>
      </c>
      <c r="E564" s="168"/>
      <c r="F564" s="168"/>
    </row>
    <row r="565" spans="1:6" ht="20.100000000000001" customHeight="1">
      <c r="A565" s="165">
        <v>2070104</v>
      </c>
      <c r="B565" s="165" t="s">
        <v>753</v>
      </c>
      <c r="C565" s="166">
        <v>104</v>
      </c>
      <c r="D565" s="170">
        <v>83.268299999999996</v>
      </c>
      <c r="E565" s="168"/>
      <c r="F565" s="168"/>
    </row>
    <row r="566" spans="1:6" ht="20.100000000000001" customHeight="1">
      <c r="A566" s="165">
        <v>2070105</v>
      </c>
      <c r="B566" s="165" t="s">
        <v>754</v>
      </c>
      <c r="C566" s="166">
        <v>0</v>
      </c>
      <c r="E566" s="168"/>
      <c r="F566" s="168"/>
    </row>
    <row r="567" spans="1:6" ht="20.100000000000001" customHeight="1">
      <c r="A567" s="165">
        <v>2070106</v>
      </c>
      <c r="B567" s="165" t="s">
        <v>755</v>
      </c>
      <c r="C567" s="166">
        <v>0</v>
      </c>
      <c r="D567" s="170">
        <v>204.20079999999999</v>
      </c>
      <c r="E567" s="168"/>
      <c r="F567" s="168"/>
    </row>
    <row r="568" spans="1:6" ht="20.100000000000001" customHeight="1">
      <c r="A568" s="165">
        <v>2070107</v>
      </c>
      <c r="B568" s="165" t="s">
        <v>756</v>
      </c>
      <c r="C568" s="166">
        <v>222</v>
      </c>
      <c r="D568" s="171"/>
      <c r="E568" s="168"/>
      <c r="F568" s="168"/>
    </row>
    <row r="569" spans="1:6" ht="20.100000000000001" customHeight="1">
      <c r="A569" s="165">
        <v>2070108</v>
      </c>
      <c r="B569" s="165" t="s">
        <v>757</v>
      </c>
      <c r="C569" s="166">
        <v>14</v>
      </c>
      <c r="D569" s="171"/>
      <c r="E569" s="168"/>
      <c r="F569" s="168"/>
    </row>
    <row r="570" spans="1:6" ht="20.100000000000001" customHeight="1">
      <c r="A570" s="165">
        <v>2070109</v>
      </c>
      <c r="B570" s="165" t="s">
        <v>758</v>
      </c>
      <c r="C570" s="166">
        <v>228</v>
      </c>
      <c r="D570" s="170">
        <v>234.08969999999999</v>
      </c>
      <c r="E570" s="168"/>
      <c r="F570" s="168"/>
    </row>
    <row r="571" spans="1:6" ht="20.100000000000001" customHeight="1">
      <c r="A571" s="165">
        <v>2070110</v>
      </c>
      <c r="B571" s="165" t="s">
        <v>759</v>
      </c>
      <c r="C571" s="166">
        <v>85</v>
      </c>
      <c r="D571" s="170">
        <v>61.430199999999999</v>
      </c>
      <c r="E571" s="168"/>
      <c r="F571" s="168"/>
    </row>
    <row r="572" spans="1:6" ht="20.100000000000001" customHeight="1">
      <c r="A572" s="165">
        <v>2070111</v>
      </c>
      <c r="B572" s="165" t="s">
        <v>760</v>
      </c>
      <c r="C572" s="166">
        <v>55</v>
      </c>
      <c r="D572" s="155">
        <v>115</v>
      </c>
      <c r="E572" s="168"/>
      <c r="F572" s="168"/>
    </row>
    <row r="573" spans="1:6" ht="20.100000000000001" customHeight="1">
      <c r="A573" s="165">
        <v>2070112</v>
      </c>
      <c r="B573" s="165" t="s">
        <v>761</v>
      </c>
      <c r="C573" s="166">
        <v>2</v>
      </c>
      <c r="D573" s="170">
        <v>6.8</v>
      </c>
      <c r="E573" s="168"/>
      <c r="F573" s="168"/>
    </row>
    <row r="574" spans="1:6" ht="20.100000000000001" customHeight="1">
      <c r="A574" s="165">
        <v>2070199</v>
      </c>
      <c r="B574" s="165" t="s">
        <v>762</v>
      </c>
      <c r="C574" s="166">
        <v>1397</v>
      </c>
      <c r="D574" s="170">
        <v>21.045200000000001</v>
      </c>
      <c r="E574" s="168"/>
      <c r="F574" s="168"/>
    </row>
    <row r="575" spans="1:6" ht="20.100000000000001" customHeight="1">
      <c r="A575" s="165">
        <v>20702</v>
      </c>
      <c r="B575" s="162" t="s">
        <v>763</v>
      </c>
      <c r="C575" s="166">
        <f>SUM(C576:C582)</f>
        <v>103</v>
      </c>
      <c r="D575" s="167">
        <f>SUM(D576:D582)</f>
        <v>168.43950000000001</v>
      </c>
      <c r="E575" s="168"/>
      <c r="F575" s="168"/>
    </row>
    <row r="576" spans="1:6" ht="20.100000000000001" customHeight="1">
      <c r="A576" s="165">
        <v>2070201</v>
      </c>
      <c r="B576" s="165" t="s">
        <v>251</v>
      </c>
      <c r="C576" s="166">
        <v>0</v>
      </c>
      <c r="D576" s="170">
        <v>86.686599999999999</v>
      </c>
      <c r="E576" s="168"/>
      <c r="F576" s="168"/>
    </row>
    <row r="577" spans="1:6" ht="20.100000000000001" customHeight="1">
      <c r="A577" s="165">
        <v>2070202</v>
      </c>
      <c r="B577" s="165" t="s">
        <v>252</v>
      </c>
      <c r="C577" s="166">
        <v>0</v>
      </c>
      <c r="E577" s="168"/>
      <c r="F577" s="168"/>
    </row>
    <row r="578" spans="1:6" ht="20.100000000000001" customHeight="1">
      <c r="A578" s="165">
        <v>2070203</v>
      </c>
      <c r="B578" s="165" t="s">
        <v>253</v>
      </c>
      <c r="C578" s="166">
        <v>0</v>
      </c>
      <c r="D578" s="171"/>
      <c r="E578" s="168"/>
      <c r="F578" s="168"/>
    </row>
    <row r="579" spans="1:6" ht="20.100000000000001" customHeight="1">
      <c r="A579" s="165">
        <v>2070204</v>
      </c>
      <c r="B579" s="165" t="s">
        <v>764</v>
      </c>
      <c r="C579" s="166">
        <v>0</v>
      </c>
      <c r="D579" s="171"/>
      <c r="E579" s="168"/>
      <c r="F579" s="168"/>
    </row>
    <row r="580" spans="1:6" ht="20.100000000000001" customHeight="1">
      <c r="A580" s="165">
        <v>2070205</v>
      </c>
      <c r="B580" s="165" t="s">
        <v>765</v>
      </c>
      <c r="C580" s="166">
        <v>103</v>
      </c>
      <c r="D580" s="170">
        <v>81.752899999999997</v>
      </c>
      <c r="E580" s="168"/>
      <c r="F580" s="168"/>
    </row>
    <row r="581" spans="1:6" ht="20.100000000000001" customHeight="1">
      <c r="A581" s="165">
        <v>2070206</v>
      </c>
      <c r="B581" s="165" t="s">
        <v>766</v>
      </c>
      <c r="C581" s="166">
        <v>0</v>
      </c>
      <c r="D581" s="171"/>
      <c r="E581" s="168"/>
      <c r="F581" s="168"/>
    </row>
    <row r="582" spans="1:6" ht="20.100000000000001" customHeight="1">
      <c r="A582" s="165">
        <v>2070299</v>
      </c>
      <c r="B582" s="165" t="s">
        <v>767</v>
      </c>
      <c r="C582" s="166">
        <v>0</v>
      </c>
      <c r="D582" s="171">
        <v>0</v>
      </c>
      <c r="E582" s="168"/>
      <c r="F582" s="168"/>
    </row>
    <row r="583" spans="1:6" ht="20.100000000000001" customHeight="1">
      <c r="A583" s="165">
        <v>20703</v>
      </c>
      <c r="B583" s="162" t="s">
        <v>768</v>
      </c>
      <c r="C583" s="166">
        <f>SUM(C584:C593)</f>
        <v>256</v>
      </c>
      <c r="D583" s="167">
        <f>SUM(D584:D593)</f>
        <v>48.191200000000002</v>
      </c>
      <c r="E583" s="168"/>
      <c r="F583" s="168"/>
    </row>
    <row r="584" spans="1:6" ht="20.100000000000001" customHeight="1">
      <c r="A584" s="165">
        <v>2070301</v>
      </c>
      <c r="B584" s="165" t="s">
        <v>251</v>
      </c>
      <c r="C584" s="166">
        <v>0</v>
      </c>
      <c r="D584" s="171"/>
      <c r="E584" s="168"/>
      <c r="F584" s="168"/>
    </row>
    <row r="585" spans="1:6" ht="20.100000000000001" customHeight="1">
      <c r="A585" s="165">
        <v>2070302</v>
      </c>
      <c r="B585" s="165" t="s">
        <v>252</v>
      </c>
      <c r="C585" s="166">
        <v>0</v>
      </c>
      <c r="D585" s="171"/>
      <c r="E585" s="168"/>
      <c r="F585" s="168"/>
    </row>
    <row r="586" spans="1:6" ht="20.100000000000001" customHeight="1">
      <c r="A586" s="165">
        <v>2070303</v>
      </c>
      <c r="B586" s="165" t="s">
        <v>253</v>
      </c>
      <c r="C586" s="166">
        <v>0</v>
      </c>
      <c r="D586" s="171"/>
      <c r="E586" s="168"/>
      <c r="F586" s="168"/>
    </row>
    <row r="587" spans="1:6" ht="20.100000000000001" customHeight="1">
      <c r="A587" s="165">
        <v>2070304</v>
      </c>
      <c r="B587" s="165" t="s">
        <v>769</v>
      </c>
      <c r="C587" s="166">
        <v>0</v>
      </c>
      <c r="D587" s="171"/>
      <c r="E587" s="168"/>
      <c r="F587" s="168"/>
    </row>
    <row r="588" spans="1:6" ht="20.100000000000001" customHeight="1">
      <c r="A588" s="165">
        <v>2070305</v>
      </c>
      <c r="B588" s="165" t="s">
        <v>770</v>
      </c>
      <c r="C588" s="166"/>
      <c r="D588" s="171"/>
      <c r="E588" s="168"/>
      <c r="F588" s="168"/>
    </row>
    <row r="589" spans="1:6" ht="20.100000000000001" customHeight="1">
      <c r="A589" s="165">
        <v>2070306</v>
      </c>
      <c r="B589" s="165" t="s">
        <v>771</v>
      </c>
      <c r="C589" s="166">
        <v>14</v>
      </c>
      <c r="D589" s="170">
        <v>43.591200000000001</v>
      </c>
      <c r="E589" s="168"/>
      <c r="F589" s="168"/>
    </row>
    <row r="590" spans="1:6" ht="20.100000000000001" customHeight="1">
      <c r="A590" s="165">
        <v>2070307</v>
      </c>
      <c r="B590" s="165" t="s">
        <v>772</v>
      </c>
      <c r="C590" s="166">
        <v>141</v>
      </c>
      <c r="D590" s="170">
        <v>2.6</v>
      </c>
      <c r="E590" s="168"/>
      <c r="F590" s="168"/>
    </row>
    <row r="591" spans="1:6" ht="20.100000000000001" customHeight="1">
      <c r="A591" s="165">
        <v>2070308</v>
      </c>
      <c r="B591" s="165" t="s">
        <v>773</v>
      </c>
      <c r="C591" s="166">
        <v>66</v>
      </c>
      <c r="D591" s="170">
        <v>2</v>
      </c>
      <c r="E591" s="168"/>
      <c r="F591" s="168"/>
    </row>
    <row r="592" spans="1:6" ht="20.100000000000001" customHeight="1">
      <c r="A592" s="165">
        <v>2070309</v>
      </c>
      <c r="B592" s="165" t="s">
        <v>774</v>
      </c>
      <c r="C592" s="166">
        <v>0</v>
      </c>
      <c r="D592" s="171">
        <v>0</v>
      </c>
      <c r="E592" s="168"/>
      <c r="F592" s="168"/>
    </row>
    <row r="593" spans="1:6" ht="20.100000000000001" customHeight="1">
      <c r="A593" s="165">
        <v>2070399</v>
      </c>
      <c r="B593" s="165" t="s">
        <v>775</v>
      </c>
      <c r="C593" s="166">
        <v>35</v>
      </c>
      <c r="D593" s="171">
        <v>0</v>
      </c>
      <c r="E593" s="168"/>
      <c r="F593" s="168"/>
    </row>
    <row r="594" spans="1:6" ht="20.100000000000001" customHeight="1">
      <c r="A594" s="165">
        <v>20704</v>
      </c>
      <c r="B594" s="162" t="s">
        <v>776</v>
      </c>
      <c r="C594" s="166">
        <f>SUM(C595:C604)</f>
        <v>0</v>
      </c>
      <c r="D594" s="167">
        <f>SUM(D595:D604)</f>
        <v>0</v>
      </c>
      <c r="E594" s="168"/>
      <c r="F594" s="168"/>
    </row>
    <row r="595" spans="1:6" ht="20.100000000000001" customHeight="1">
      <c r="A595" s="165">
        <v>2070401</v>
      </c>
      <c r="B595" s="165" t="s">
        <v>251</v>
      </c>
      <c r="C595" s="166">
        <v>0</v>
      </c>
      <c r="D595" s="171">
        <v>0</v>
      </c>
      <c r="E595" s="168"/>
      <c r="F595" s="168"/>
    </row>
    <row r="596" spans="1:6" ht="20.100000000000001" customHeight="1">
      <c r="A596" s="165">
        <v>2070402</v>
      </c>
      <c r="B596" s="165" t="s">
        <v>252</v>
      </c>
      <c r="C596" s="166"/>
      <c r="D596" s="171"/>
      <c r="E596" s="168"/>
      <c r="F596" s="168"/>
    </row>
    <row r="597" spans="1:6" ht="20.100000000000001" customHeight="1">
      <c r="A597" s="165">
        <v>2070403</v>
      </c>
      <c r="B597" s="165" t="s">
        <v>253</v>
      </c>
      <c r="C597" s="166">
        <v>0</v>
      </c>
      <c r="D597" s="171"/>
      <c r="E597" s="168"/>
      <c r="F597" s="168"/>
    </row>
    <row r="598" spans="1:6" ht="20.100000000000001" customHeight="1">
      <c r="A598" s="165">
        <v>2070404</v>
      </c>
      <c r="B598" s="165" t="s">
        <v>777</v>
      </c>
      <c r="C598" s="166"/>
      <c r="D598" s="171"/>
      <c r="E598" s="168"/>
      <c r="F598" s="168"/>
    </row>
    <row r="599" spans="1:6" ht="20.100000000000001" customHeight="1">
      <c r="A599" s="165">
        <v>2070405</v>
      </c>
      <c r="B599" s="165" t="s">
        <v>778</v>
      </c>
      <c r="C599" s="166"/>
      <c r="D599" s="171"/>
      <c r="E599" s="168"/>
      <c r="F599" s="168"/>
    </row>
    <row r="600" spans="1:6" ht="20.100000000000001" customHeight="1">
      <c r="A600" s="165">
        <v>2070406</v>
      </c>
      <c r="B600" s="165" t="s">
        <v>779</v>
      </c>
      <c r="C600" s="166"/>
      <c r="D600" s="171"/>
      <c r="E600" s="168"/>
      <c r="F600" s="168"/>
    </row>
    <row r="601" spans="1:6" ht="20.100000000000001" customHeight="1">
      <c r="A601" s="165">
        <v>2070407</v>
      </c>
      <c r="B601" s="165" t="s">
        <v>780</v>
      </c>
      <c r="C601" s="166">
        <v>0</v>
      </c>
      <c r="D601" s="171"/>
      <c r="E601" s="168"/>
      <c r="F601" s="168"/>
    </row>
    <row r="602" spans="1:6" ht="20.100000000000001" customHeight="1">
      <c r="A602" s="165">
        <v>2070408</v>
      </c>
      <c r="B602" s="165" t="s">
        <v>781</v>
      </c>
      <c r="C602" s="166">
        <v>0</v>
      </c>
      <c r="D602" s="171"/>
      <c r="E602" s="168"/>
      <c r="F602" s="168"/>
    </row>
    <row r="603" spans="1:6" ht="20.100000000000001" customHeight="1">
      <c r="A603" s="165">
        <v>2070409</v>
      </c>
      <c r="B603" s="165" t="s">
        <v>782</v>
      </c>
      <c r="C603" s="166">
        <v>0</v>
      </c>
      <c r="D603" s="171"/>
      <c r="E603" s="168"/>
      <c r="F603" s="168"/>
    </row>
    <row r="604" spans="1:6" ht="20.100000000000001" customHeight="1">
      <c r="A604" s="165">
        <v>2070499</v>
      </c>
      <c r="B604" s="165" t="s">
        <v>783</v>
      </c>
      <c r="C604" s="166"/>
      <c r="D604" s="171">
        <v>0</v>
      </c>
      <c r="E604" s="168"/>
      <c r="F604" s="168"/>
    </row>
    <row r="605" spans="1:6" ht="20.100000000000001" customHeight="1">
      <c r="A605" s="165">
        <v>20706</v>
      </c>
      <c r="B605" s="162" t="s">
        <v>784</v>
      </c>
      <c r="C605" s="166">
        <f>SUM(C606:C608)</f>
        <v>41</v>
      </c>
      <c r="D605" s="167">
        <f>SUM(D606:D608)</f>
        <v>0</v>
      </c>
      <c r="E605" s="168"/>
      <c r="F605" s="168"/>
    </row>
    <row r="606" spans="1:6" ht="20.100000000000001" customHeight="1">
      <c r="A606" s="165">
        <v>2070601</v>
      </c>
      <c r="B606" s="165" t="s">
        <v>785</v>
      </c>
      <c r="C606" s="166"/>
      <c r="D606" s="171"/>
      <c r="E606" s="168"/>
      <c r="F606" s="168"/>
    </row>
    <row r="607" spans="1:6" ht="20.100000000000001" customHeight="1">
      <c r="A607" s="165">
        <v>2070607</v>
      </c>
      <c r="B607" s="165" t="s">
        <v>786</v>
      </c>
      <c r="C607" s="166">
        <v>11</v>
      </c>
      <c r="D607" s="171"/>
      <c r="E607" s="168"/>
      <c r="F607" s="168"/>
    </row>
    <row r="608" spans="1:6" ht="20.100000000000001" customHeight="1">
      <c r="A608" s="165">
        <v>2070699</v>
      </c>
      <c r="B608" s="165" t="s">
        <v>787</v>
      </c>
      <c r="C608" s="166">
        <v>30</v>
      </c>
      <c r="D608" s="171"/>
      <c r="E608" s="168"/>
      <c r="F608" s="168"/>
    </row>
    <row r="609" spans="1:10" ht="20.100000000000001" customHeight="1">
      <c r="A609" s="165">
        <v>20708</v>
      </c>
      <c r="B609" s="162" t="s">
        <v>788</v>
      </c>
      <c r="C609" s="166">
        <f>SUM(C610:C614)</f>
        <v>794</v>
      </c>
      <c r="D609" s="167">
        <f>SUM(D610:D614)</f>
        <v>174.86359999999999</v>
      </c>
      <c r="E609" s="168"/>
      <c r="F609" s="168"/>
    </row>
    <row r="610" spans="1:10" ht="20.100000000000001" customHeight="1">
      <c r="A610" s="165">
        <v>2070801</v>
      </c>
      <c r="B610" s="165" t="s">
        <v>785</v>
      </c>
      <c r="C610" s="166"/>
      <c r="D610" s="171"/>
      <c r="E610" s="168"/>
      <c r="F610" s="168"/>
    </row>
    <row r="611" spans="1:10" ht="20.100000000000001" customHeight="1">
      <c r="A611" s="165">
        <v>2070802</v>
      </c>
      <c r="B611" s="165" t="s">
        <v>789</v>
      </c>
      <c r="C611" s="166">
        <v>5</v>
      </c>
      <c r="D611" s="171"/>
      <c r="E611" s="168"/>
      <c r="F611" s="168"/>
    </row>
    <row r="612" spans="1:10" ht="20.100000000000001" customHeight="1">
      <c r="A612" s="165">
        <v>2070804</v>
      </c>
      <c r="B612" s="165" t="s">
        <v>777</v>
      </c>
      <c r="C612" s="166">
        <v>633</v>
      </c>
      <c r="D612" s="170">
        <v>174.86359999999999</v>
      </c>
      <c r="E612" s="168"/>
      <c r="F612" s="168"/>
    </row>
    <row r="613" spans="1:10" ht="20.100000000000001" customHeight="1">
      <c r="A613" s="165">
        <v>2070805</v>
      </c>
      <c r="B613" s="165" t="s">
        <v>778</v>
      </c>
      <c r="C613" s="166">
        <v>33</v>
      </c>
      <c r="D613" s="171"/>
      <c r="E613" s="168"/>
      <c r="F613" s="168"/>
    </row>
    <row r="614" spans="1:10" ht="20.100000000000001" customHeight="1">
      <c r="A614" s="165">
        <v>2070899</v>
      </c>
      <c r="B614" s="165" t="s">
        <v>790</v>
      </c>
      <c r="C614" s="166">
        <v>123</v>
      </c>
      <c r="D614" s="171"/>
      <c r="E614" s="168"/>
      <c r="F614" s="168"/>
    </row>
    <row r="615" spans="1:10" ht="20.100000000000001" customHeight="1">
      <c r="A615" s="165">
        <v>20799</v>
      </c>
      <c r="B615" s="162" t="s">
        <v>791</v>
      </c>
      <c r="C615" s="166">
        <f>SUM(C616:C618)</f>
        <v>378</v>
      </c>
      <c r="D615" s="167">
        <f>SUM(D616:D618)</f>
        <v>1057</v>
      </c>
      <c r="E615" s="168"/>
      <c r="F615" s="168"/>
    </row>
    <row r="616" spans="1:10" ht="20.100000000000001" customHeight="1">
      <c r="A616" s="165">
        <v>2079902</v>
      </c>
      <c r="B616" s="165" t="s">
        <v>792</v>
      </c>
      <c r="C616" s="166">
        <v>60</v>
      </c>
      <c r="D616" s="171">
        <v>0</v>
      </c>
      <c r="E616" s="168"/>
      <c r="F616" s="168"/>
    </row>
    <row r="617" spans="1:10" ht="20.100000000000001" customHeight="1">
      <c r="A617" s="165">
        <v>2079903</v>
      </c>
      <c r="B617" s="165" t="s">
        <v>793</v>
      </c>
      <c r="C617" s="166">
        <v>0</v>
      </c>
      <c r="D617" s="171"/>
      <c r="E617" s="168"/>
      <c r="F617" s="168"/>
    </row>
    <row r="618" spans="1:10" ht="20.100000000000001" customHeight="1">
      <c r="A618" s="165">
        <v>2079999</v>
      </c>
      <c r="B618" s="165" t="s">
        <v>794</v>
      </c>
      <c r="C618" s="166">
        <v>318</v>
      </c>
      <c r="D618" s="170">
        <f>100+957</f>
        <v>1057</v>
      </c>
      <c r="E618" s="168"/>
      <c r="F618" s="168"/>
    </row>
    <row r="619" spans="1:10" ht="20.100000000000001" customHeight="1">
      <c r="A619" s="165">
        <v>208</v>
      </c>
      <c r="B619" s="162" t="s">
        <v>795</v>
      </c>
      <c r="C619" s="166">
        <f>SUM(C620,C634,C655,C668,C679,C687,C694,C701,C715,C720,C723,C726,C732,C735,C739,C747)</f>
        <v>54680</v>
      </c>
      <c r="D619" s="167">
        <f>SUM(D620,D634,D645,D653,D655,D664,D668,D679,D687,D694,D701,D710,D715,D720,D723,D726,D729,D732,D735,D739,D747)</f>
        <v>35582.643700000001</v>
      </c>
      <c r="E619" s="168"/>
      <c r="F619" s="168"/>
    </row>
    <row r="620" spans="1:10" ht="20.100000000000001" customHeight="1">
      <c r="A620" s="165">
        <v>20801</v>
      </c>
      <c r="B620" s="162" t="s">
        <v>796</v>
      </c>
      <c r="C620" s="166">
        <f>SUM(C621:C633)</f>
        <v>2681</v>
      </c>
      <c r="D620" s="167">
        <f>SUM(D621:D633)</f>
        <v>2244.3541</v>
      </c>
      <c r="E620" s="168"/>
      <c r="F620" s="168"/>
    </row>
    <row r="621" spans="1:10" ht="20.100000000000001" customHeight="1">
      <c r="A621" s="165">
        <v>2080101</v>
      </c>
      <c r="B621" s="165" t="s">
        <v>251</v>
      </c>
      <c r="C621" s="166">
        <v>634</v>
      </c>
      <c r="D621" s="170">
        <v>447.08409999999998</v>
      </c>
      <c r="E621" s="168"/>
      <c r="F621" s="168"/>
    </row>
    <row r="622" spans="1:10" ht="20.100000000000001" customHeight="1">
      <c r="A622" s="165">
        <v>2080102</v>
      </c>
      <c r="B622" s="165" t="s">
        <v>252</v>
      </c>
      <c r="C622" s="166">
        <v>0</v>
      </c>
      <c r="D622" s="172"/>
      <c r="E622" s="168"/>
      <c r="F622" s="168"/>
      <c r="I622" s="23">
        <v>19469</v>
      </c>
      <c r="J622" s="23">
        <v>19476</v>
      </c>
    </row>
    <row r="623" spans="1:10" ht="20.100000000000001" customHeight="1">
      <c r="A623" s="165">
        <v>2080103</v>
      </c>
      <c r="B623" s="165" t="s">
        <v>253</v>
      </c>
      <c r="C623" s="166">
        <v>0</v>
      </c>
      <c r="D623" s="172"/>
      <c r="E623" s="168"/>
      <c r="F623" s="168"/>
    </row>
    <row r="624" spans="1:10" ht="20.100000000000001" customHeight="1">
      <c r="A624" s="165">
        <v>2080104</v>
      </c>
      <c r="B624" s="165" t="s">
        <v>797</v>
      </c>
      <c r="C624" s="166">
        <v>0</v>
      </c>
      <c r="D624" s="172"/>
      <c r="E624" s="168"/>
      <c r="F624" s="168"/>
    </row>
    <row r="625" spans="1:12" ht="20.100000000000001" customHeight="1">
      <c r="A625" s="165">
        <v>2080105</v>
      </c>
      <c r="B625" s="165" t="s">
        <v>798</v>
      </c>
      <c r="C625" s="166">
        <v>0</v>
      </c>
      <c r="D625" s="170">
        <v>16.190000000000001</v>
      </c>
      <c r="E625" s="168"/>
      <c r="F625" s="168"/>
    </row>
    <row r="626" spans="1:12" ht="20.100000000000001" customHeight="1">
      <c r="A626" s="165">
        <v>2080106</v>
      </c>
      <c r="B626" s="165" t="s">
        <v>799</v>
      </c>
      <c r="C626" s="166">
        <v>10</v>
      </c>
      <c r="E626" s="168"/>
      <c r="F626" s="168"/>
    </row>
    <row r="627" spans="1:12" ht="20.100000000000001" customHeight="1">
      <c r="A627" s="165">
        <v>2080107</v>
      </c>
      <c r="B627" s="165" t="s">
        <v>800</v>
      </c>
      <c r="C627" s="166">
        <v>33</v>
      </c>
      <c r="D627" s="172"/>
      <c r="E627" s="168"/>
      <c r="F627" s="168"/>
      <c r="L627" s="23">
        <f>I622-J622</f>
        <v>-7</v>
      </c>
    </row>
    <row r="628" spans="1:12" ht="20.100000000000001" customHeight="1">
      <c r="A628" s="165">
        <v>2080108</v>
      </c>
      <c r="B628" s="165" t="s">
        <v>294</v>
      </c>
      <c r="C628" s="166">
        <v>0</v>
      </c>
      <c r="D628" s="171"/>
      <c r="E628" s="168"/>
      <c r="F628" s="168"/>
    </row>
    <row r="629" spans="1:12" ht="20.100000000000001" customHeight="1">
      <c r="A629" s="165">
        <v>2080109</v>
      </c>
      <c r="B629" s="165" t="s">
        <v>801</v>
      </c>
      <c r="C629" s="166">
        <v>1424</v>
      </c>
      <c r="D629" s="170">
        <v>1409.88</v>
      </c>
      <c r="E629" s="168"/>
      <c r="F629" s="168"/>
    </row>
    <row r="630" spans="1:12" ht="20.100000000000001" customHeight="1">
      <c r="A630" s="165">
        <v>2080110</v>
      </c>
      <c r="B630" s="165" t="s">
        <v>802</v>
      </c>
      <c r="C630" s="166">
        <v>0</v>
      </c>
      <c r="E630" s="168"/>
      <c r="F630" s="168"/>
    </row>
    <row r="631" spans="1:12" ht="20.100000000000001" customHeight="1">
      <c r="A631" s="165">
        <v>2080111</v>
      </c>
      <c r="B631" s="165" t="s">
        <v>803</v>
      </c>
      <c r="C631" s="166">
        <v>0</v>
      </c>
      <c r="D631" s="171">
        <v>0</v>
      </c>
      <c r="E631" s="168"/>
      <c r="F631" s="168"/>
    </row>
    <row r="632" spans="1:12" ht="20.100000000000001" customHeight="1">
      <c r="A632" s="165">
        <v>2080112</v>
      </c>
      <c r="B632" s="165" t="s">
        <v>804</v>
      </c>
      <c r="C632" s="166"/>
      <c r="D632" s="170">
        <v>9.1999999999999993</v>
      </c>
      <c r="E632" s="168"/>
      <c r="F632" s="168"/>
    </row>
    <row r="633" spans="1:12" ht="20.100000000000001" customHeight="1">
      <c r="A633" s="165">
        <v>2080199</v>
      </c>
      <c r="B633" s="165" t="s">
        <v>805</v>
      </c>
      <c r="C633" s="166">
        <v>580</v>
      </c>
      <c r="D633" s="171">
        <v>362</v>
      </c>
      <c r="E633" s="168"/>
      <c r="F633" s="168"/>
    </row>
    <row r="634" spans="1:12" ht="20.100000000000001" customHeight="1">
      <c r="A634" s="165">
        <v>20802</v>
      </c>
      <c r="B634" s="162" t="s">
        <v>806</v>
      </c>
      <c r="C634" s="166">
        <f>SUM(C635:C644)</f>
        <v>1951</v>
      </c>
      <c r="D634" s="167">
        <f>SUM(D635:D644)</f>
        <v>2198.5394999999999</v>
      </c>
      <c r="E634" s="168"/>
      <c r="F634" s="168"/>
    </row>
    <row r="635" spans="1:12" ht="20.100000000000001" customHeight="1">
      <c r="A635" s="165">
        <v>2080201</v>
      </c>
      <c r="B635" s="165" t="s">
        <v>251</v>
      </c>
      <c r="C635" s="166">
        <v>389</v>
      </c>
      <c r="D635" s="170">
        <v>220.09479999999999</v>
      </c>
      <c r="E635" s="168"/>
      <c r="F635" s="168"/>
    </row>
    <row r="636" spans="1:12" ht="20.100000000000001" customHeight="1">
      <c r="A636" s="165">
        <v>2080202</v>
      </c>
      <c r="B636" s="165" t="s">
        <v>252</v>
      </c>
      <c r="C636" s="166">
        <v>47</v>
      </c>
      <c r="D636" s="170">
        <v>70.928700000000006</v>
      </c>
      <c r="E636" s="168"/>
      <c r="F636" s="168"/>
    </row>
    <row r="637" spans="1:12" ht="20.100000000000001" customHeight="1">
      <c r="A637" s="165">
        <v>2080203</v>
      </c>
      <c r="B637" s="165" t="s">
        <v>253</v>
      </c>
      <c r="C637" s="166">
        <v>0</v>
      </c>
      <c r="E637" s="168"/>
      <c r="F637" s="168"/>
    </row>
    <row r="638" spans="1:12" ht="20.100000000000001" customHeight="1">
      <c r="A638" s="165">
        <v>2080204</v>
      </c>
      <c r="B638" s="165" t="s">
        <v>807</v>
      </c>
      <c r="C638" s="166"/>
      <c r="E638" s="168"/>
      <c r="F638" s="168"/>
    </row>
    <row r="639" spans="1:12" ht="20.100000000000001" customHeight="1">
      <c r="A639" s="165">
        <v>2080205</v>
      </c>
      <c r="B639" s="165" t="s">
        <v>808</v>
      </c>
      <c r="C639" s="166"/>
      <c r="D639" s="171"/>
      <c r="E639" s="168"/>
      <c r="F639" s="168"/>
    </row>
    <row r="640" spans="1:12" ht="20.100000000000001" customHeight="1">
      <c r="A640" s="165">
        <v>2080206</v>
      </c>
      <c r="B640" s="165" t="s">
        <v>809</v>
      </c>
      <c r="C640" s="166">
        <v>0</v>
      </c>
      <c r="D640" s="171"/>
      <c r="E640" s="168"/>
      <c r="F640" s="168"/>
    </row>
    <row r="641" spans="1:6" ht="20.100000000000001" customHeight="1">
      <c r="A641" s="165">
        <v>2080207</v>
      </c>
      <c r="B641" s="165" t="s">
        <v>810</v>
      </c>
      <c r="C641" s="166">
        <v>10</v>
      </c>
      <c r="D641" s="171"/>
      <c r="E641" s="168"/>
      <c r="F641" s="168"/>
    </row>
    <row r="642" spans="1:6" ht="20.100000000000001" customHeight="1">
      <c r="A642" s="165">
        <v>2080208</v>
      </c>
      <c r="B642" s="165" t="s">
        <v>811</v>
      </c>
      <c r="C642" s="166">
        <v>1170</v>
      </c>
      <c r="D642" s="170">
        <v>1811.316</v>
      </c>
      <c r="E642" s="168"/>
      <c r="F642" s="168"/>
    </row>
    <row r="643" spans="1:6" ht="20.100000000000001" customHeight="1">
      <c r="A643" s="165">
        <v>2080209</v>
      </c>
      <c r="B643" s="165" t="s">
        <v>812</v>
      </c>
      <c r="C643" s="166">
        <v>0</v>
      </c>
      <c r="E643" s="168"/>
      <c r="F643" s="168"/>
    </row>
    <row r="644" spans="1:6" ht="20.100000000000001" customHeight="1">
      <c r="A644" s="165">
        <v>2080299</v>
      </c>
      <c r="B644" s="165" t="s">
        <v>813</v>
      </c>
      <c r="C644" s="166">
        <v>335</v>
      </c>
      <c r="D644" s="170">
        <f>75.2+21</f>
        <v>96.2</v>
      </c>
      <c r="E644" s="168"/>
      <c r="F644" s="168"/>
    </row>
    <row r="645" spans="1:6" ht="20.100000000000001" customHeight="1">
      <c r="A645" s="165">
        <v>20803</v>
      </c>
      <c r="B645" s="162" t="s">
        <v>814</v>
      </c>
      <c r="C645" s="166">
        <f>SUM(C646:C652)</f>
        <v>0</v>
      </c>
      <c r="D645" s="171">
        <v>0</v>
      </c>
      <c r="E645" s="168"/>
      <c r="F645" s="168"/>
    </row>
    <row r="646" spans="1:6" ht="20.100000000000001" customHeight="1">
      <c r="A646" s="165">
        <v>2080301</v>
      </c>
      <c r="B646" s="165" t="s">
        <v>815</v>
      </c>
      <c r="C646" s="166"/>
      <c r="D646" s="171">
        <v>0</v>
      </c>
      <c r="E646" s="168"/>
      <c r="F646" s="168"/>
    </row>
    <row r="647" spans="1:6" ht="20.100000000000001" customHeight="1">
      <c r="A647" s="165">
        <v>2080302</v>
      </c>
      <c r="B647" s="165" t="s">
        <v>816</v>
      </c>
      <c r="C647" s="166"/>
      <c r="D647" s="171">
        <v>0</v>
      </c>
      <c r="E647" s="168"/>
      <c r="F647" s="168"/>
    </row>
    <row r="648" spans="1:6" ht="20.100000000000001" customHeight="1">
      <c r="A648" s="165">
        <v>2080303</v>
      </c>
      <c r="B648" s="165" t="s">
        <v>817</v>
      </c>
      <c r="C648" s="166"/>
      <c r="D648" s="171">
        <v>0</v>
      </c>
      <c r="E648" s="168"/>
      <c r="F648" s="168"/>
    </row>
    <row r="649" spans="1:6" ht="20.100000000000001" customHeight="1">
      <c r="A649" s="165">
        <v>2080304</v>
      </c>
      <c r="B649" s="165" t="s">
        <v>818</v>
      </c>
      <c r="C649" s="166"/>
      <c r="D649" s="171">
        <v>0</v>
      </c>
      <c r="E649" s="168"/>
      <c r="F649" s="168"/>
    </row>
    <row r="650" spans="1:6" ht="20.100000000000001" customHeight="1">
      <c r="A650" s="165">
        <v>2080305</v>
      </c>
      <c r="B650" s="165" t="s">
        <v>819</v>
      </c>
      <c r="C650" s="166"/>
      <c r="D650" s="171">
        <v>0</v>
      </c>
      <c r="E650" s="168"/>
      <c r="F650" s="168"/>
    </row>
    <row r="651" spans="1:6" ht="20.100000000000001" customHeight="1">
      <c r="A651" s="165">
        <v>2080308</v>
      </c>
      <c r="B651" s="165" t="s">
        <v>820</v>
      </c>
      <c r="C651" s="166"/>
      <c r="D651" s="171">
        <v>0</v>
      </c>
      <c r="E651" s="168"/>
      <c r="F651" s="168"/>
    </row>
    <row r="652" spans="1:6" ht="20.100000000000001" customHeight="1">
      <c r="A652" s="165">
        <v>2080399</v>
      </c>
      <c r="B652" s="165" t="s">
        <v>821</v>
      </c>
      <c r="C652" s="166"/>
      <c r="D652" s="171">
        <v>0</v>
      </c>
      <c r="E652" s="168"/>
      <c r="F652" s="168"/>
    </row>
    <row r="653" spans="1:6" ht="20.100000000000001" customHeight="1">
      <c r="A653" s="165">
        <v>20804</v>
      </c>
      <c r="B653" s="162" t="s">
        <v>822</v>
      </c>
      <c r="C653" s="166">
        <f>C654</f>
        <v>0</v>
      </c>
      <c r="D653" s="171">
        <v>0</v>
      </c>
      <c r="E653" s="168"/>
      <c r="F653" s="168"/>
    </row>
    <row r="654" spans="1:6" ht="20.100000000000001" customHeight="1">
      <c r="A654" s="165">
        <v>2080402</v>
      </c>
      <c r="B654" s="165" t="s">
        <v>823</v>
      </c>
      <c r="C654" s="166"/>
      <c r="D654" s="171">
        <v>0</v>
      </c>
      <c r="E654" s="168"/>
      <c r="F654" s="168"/>
    </row>
    <row r="655" spans="1:6" ht="20.100000000000001" customHeight="1">
      <c r="A655" s="165">
        <v>20805</v>
      </c>
      <c r="B655" s="162" t="s">
        <v>824</v>
      </c>
      <c r="C655" s="166">
        <f>SUM(C656:C663)</f>
        <v>25765</v>
      </c>
      <c r="D655" s="167">
        <f>SUM(D656:D663)</f>
        <v>15698.2088</v>
      </c>
      <c r="E655" s="168"/>
      <c r="F655" s="168"/>
    </row>
    <row r="656" spans="1:6" ht="20.100000000000001" customHeight="1">
      <c r="A656" s="165">
        <v>2080501</v>
      </c>
      <c r="B656" s="165" t="s">
        <v>825</v>
      </c>
      <c r="C656" s="166">
        <v>2199</v>
      </c>
      <c r="D656" s="170">
        <f>731.4033+169</f>
        <v>900.40329999999994</v>
      </c>
      <c r="E656" s="168"/>
      <c r="F656" s="168"/>
    </row>
    <row r="657" spans="1:6" ht="20.100000000000001" customHeight="1">
      <c r="A657" s="165">
        <v>2080502</v>
      </c>
      <c r="B657" s="165" t="s">
        <v>826</v>
      </c>
      <c r="C657" s="166">
        <v>257</v>
      </c>
      <c r="D657" s="170">
        <v>30.576000000000001</v>
      </c>
      <c r="E657" s="168"/>
      <c r="F657" s="168"/>
    </row>
    <row r="658" spans="1:6" ht="20.100000000000001" customHeight="1">
      <c r="A658" s="165">
        <v>2080503</v>
      </c>
      <c r="B658" s="165" t="s">
        <v>827</v>
      </c>
      <c r="C658" s="166">
        <v>43</v>
      </c>
      <c r="E658" s="168"/>
      <c r="F658" s="168"/>
    </row>
    <row r="659" spans="1:6" ht="20.100000000000001" customHeight="1">
      <c r="A659" s="165">
        <v>2080504</v>
      </c>
      <c r="B659" s="165" t="s">
        <v>828</v>
      </c>
      <c r="C659" s="166"/>
      <c r="E659" s="168"/>
      <c r="F659" s="168"/>
    </row>
    <row r="660" spans="1:6" ht="20.100000000000001" customHeight="1">
      <c r="A660" s="165">
        <v>2080505</v>
      </c>
      <c r="B660" s="165" t="s">
        <v>829</v>
      </c>
      <c r="C660" s="166">
        <v>9361</v>
      </c>
      <c r="D660" s="170">
        <v>8529.6767</v>
      </c>
      <c r="E660" s="168"/>
      <c r="F660" s="168"/>
    </row>
    <row r="661" spans="1:6" ht="20.100000000000001" customHeight="1">
      <c r="A661" s="165">
        <v>2080506</v>
      </c>
      <c r="B661" s="165" t="s">
        <v>830</v>
      </c>
      <c r="C661" s="166">
        <v>94</v>
      </c>
      <c r="E661" s="168"/>
      <c r="F661" s="168"/>
    </row>
    <row r="662" spans="1:6" ht="20.100000000000001" customHeight="1">
      <c r="A662" s="165">
        <v>2080507</v>
      </c>
      <c r="B662" s="165" t="s">
        <v>831</v>
      </c>
      <c r="C662" s="166">
        <v>12203</v>
      </c>
      <c r="D662" s="170">
        <f>3002.99+1465</f>
        <v>4467.99</v>
      </c>
      <c r="E662" s="168"/>
      <c r="F662" s="168"/>
    </row>
    <row r="663" spans="1:6" ht="20.100000000000001" customHeight="1">
      <c r="A663" s="165">
        <v>2080599</v>
      </c>
      <c r="B663" s="165" t="s">
        <v>832</v>
      </c>
      <c r="C663" s="166">
        <v>1608</v>
      </c>
      <c r="D663" s="170">
        <v>1769.5627999999999</v>
      </c>
      <c r="E663" s="168"/>
      <c r="F663" s="168"/>
    </row>
    <row r="664" spans="1:6" ht="20.100000000000001" customHeight="1">
      <c r="A664" s="165">
        <v>20806</v>
      </c>
      <c r="B664" s="162" t="s">
        <v>833</v>
      </c>
      <c r="C664" s="166">
        <f>SUM(C665:C667)</f>
        <v>0</v>
      </c>
      <c r="D664" s="171">
        <v>0</v>
      </c>
      <c r="E664" s="168"/>
      <c r="F664" s="168"/>
    </row>
    <row r="665" spans="1:6" ht="20.100000000000001" customHeight="1">
      <c r="A665" s="165">
        <v>2080601</v>
      </c>
      <c r="B665" s="165" t="s">
        <v>834</v>
      </c>
      <c r="C665" s="166"/>
      <c r="D665" s="171">
        <v>0</v>
      </c>
      <c r="E665" s="168"/>
      <c r="F665" s="168"/>
    </row>
    <row r="666" spans="1:6" ht="20.100000000000001" customHeight="1">
      <c r="A666" s="165">
        <v>2080602</v>
      </c>
      <c r="B666" s="165" t="s">
        <v>835</v>
      </c>
      <c r="C666" s="166"/>
      <c r="D666" s="171">
        <v>0</v>
      </c>
      <c r="E666" s="168"/>
      <c r="F666" s="168"/>
    </row>
    <row r="667" spans="1:6" ht="20.100000000000001" customHeight="1">
      <c r="A667" s="165">
        <v>2080699</v>
      </c>
      <c r="B667" s="165" t="s">
        <v>836</v>
      </c>
      <c r="C667" s="166"/>
      <c r="D667" s="171">
        <v>0</v>
      </c>
      <c r="E667" s="168"/>
      <c r="F667" s="168"/>
    </row>
    <row r="668" spans="1:6" ht="20.100000000000001" customHeight="1">
      <c r="A668" s="165">
        <v>20807</v>
      </c>
      <c r="B668" s="162" t="s">
        <v>837</v>
      </c>
      <c r="C668" s="166">
        <f>SUM(C669:C678)</f>
        <v>1878</v>
      </c>
      <c r="D668" s="167">
        <f>SUM(D669:D678)</f>
        <v>1896</v>
      </c>
      <c r="E668" s="168"/>
      <c r="F668" s="168"/>
    </row>
    <row r="669" spans="1:6" ht="20.100000000000001" customHeight="1">
      <c r="A669" s="165">
        <v>2080701</v>
      </c>
      <c r="B669" s="165" t="s">
        <v>838</v>
      </c>
      <c r="C669" s="166">
        <v>0</v>
      </c>
      <c r="D669" s="171"/>
      <c r="E669" s="168"/>
      <c r="F669" s="168"/>
    </row>
    <row r="670" spans="1:6" ht="20.100000000000001" customHeight="1">
      <c r="A670" s="165">
        <v>2080702</v>
      </c>
      <c r="B670" s="165" t="s">
        <v>839</v>
      </c>
      <c r="C670" s="166">
        <v>340</v>
      </c>
      <c r="D670" s="171"/>
      <c r="E670" s="168"/>
      <c r="F670" s="168"/>
    </row>
    <row r="671" spans="1:6" ht="20.100000000000001" customHeight="1">
      <c r="A671" s="165">
        <v>2080704</v>
      </c>
      <c r="B671" s="165" t="s">
        <v>840</v>
      </c>
      <c r="C671" s="166">
        <v>420</v>
      </c>
      <c r="D671" s="171"/>
      <c r="E671" s="168"/>
      <c r="F671" s="168"/>
    </row>
    <row r="672" spans="1:6" ht="20.100000000000001" customHeight="1">
      <c r="A672" s="165">
        <v>2080705</v>
      </c>
      <c r="B672" s="165" t="s">
        <v>841</v>
      </c>
      <c r="C672" s="166">
        <v>530</v>
      </c>
      <c r="D672" s="171"/>
      <c r="E672" s="168"/>
      <c r="F672" s="168"/>
    </row>
    <row r="673" spans="1:6" ht="20.100000000000001" customHeight="1">
      <c r="A673" s="165">
        <v>2080709</v>
      </c>
      <c r="B673" s="165" t="s">
        <v>842</v>
      </c>
      <c r="C673" s="166">
        <v>0</v>
      </c>
      <c r="D673" s="171">
        <v>0</v>
      </c>
      <c r="E673" s="168"/>
      <c r="F673" s="168"/>
    </row>
    <row r="674" spans="1:6" ht="20.100000000000001" customHeight="1">
      <c r="A674" s="165">
        <v>2080710</v>
      </c>
      <c r="B674" s="165" t="s">
        <v>843</v>
      </c>
      <c r="C674" s="166"/>
      <c r="D674" s="171">
        <v>0</v>
      </c>
      <c r="E674" s="168"/>
      <c r="F674" s="168"/>
    </row>
    <row r="675" spans="1:6" ht="20.100000000000001" customHeight="1">
      <c r="A675" s="165">
        <v>2080711</v>
      </c>
      <c r="B675" s="165" t="s">
        <v>844</v>
      </c>
      <c r="C675" s="166">
        <v>0</v>
      </c>
      <c r="D675" s="171">
        <v>0</v>
      </c>
      <c r="E675" s="168"/>
      <c r="F675" s="168"/>
    </row>
    <row r="676" spans="1:6" ht="20.100000000000001" customHeight="1">
      <c r="A676" s="165">
        <v>2080712</v>
      </c>
      <c r="B676" s="165" t="s">
        <v>845</v>
      </c>
      <c r="C676" s="166">
        <v>0</v>
      </c>
      <c r="D676" s="171">
        <v>0</v>
      </c>
      <c r="E676" s="168"/>
      <c r="F676" s="168"/>
    </row>
    <row r="677" spans="1:6" ht="20.100000000000001" customHeight="1">
      <c r="A677" s="165">
        <v>2080713</v>
      </c>
      <c r="B677" s="165" t="s">
        <v>846</v>
      </c>
      <c r="C677" s="166">
        <v>0</v>
      </c>
      <c r="D677" s="171">
        <v>0</v>
      </c>
      <c r="E677" s="168"/>
      <c r="F677" s="168"/>
    </row>
    <row r="678" spans="1:6" ht="20.100000000000001" customHeight="1">
      <c r="A678" s="165">
        <v>2080799</v>
      </c>
      <c r="B678" s="165" t="s">
        <v>847</v>
      </c>
      <c r="C678" s="166">
        <v>588</v>
      </c>
      <c r="D678" s="171">
        <v>1896</v>
      </c>
      <c r="E678" s="168"/>
      <c r="F678" s="168"/>
    </row>
    <row r="679" spans="1:6" ht="20.100000000000001" customHeight="1">
      <c r="A679" s="165">
        <v>20808</v>
      </c>
      <c r="B679" s="162" t="s">
        <v>848</v>
      </c>
      <c r="C679" s="166">
        <f>SUM(C680:C686)</f>
        <v>3349</v>
      </c>
      <c r="D679" s="167">
        <f>SUM(D680:D686)</f>
        <v>1523.9</v>
      </c>
      <c r="E679" s="168"/>
      <c r="F679" s="168"/>
    </row>
    <row r="680" spans="1:6" ht="20.100000000000001" customHeight="1">
      <c r="A680" s="165">
        <v>2080801</v>
      </c>
      <c r="B680" s="165" t="s">
        <v>849</v>
      </c>
      <c r="C680" s="166">
        <v>1602</v>
      </c>
      <c r="D680" s="171">
        <v>0</v>
      </c>
      <c r="E680" s="168"/>
      <c r="F680" s="168"/>
    </row>
    <row r="681" spans="1:6" ht="20.100000000000001" customHeight="1">
      <c r="A681" s="165">
        <v>2080802</v>
      </c>
      <c r="B681" s="165" t="s">
        <v>850</v>
      </c>
      <c r="C681" s="166">
        <v>356</v>
      </c>
      <c r="D681" s="171">
        <v>0</v>
      </c>
      <c r="E681" s="168"/>
      <c r="F681" s="168"/>
    </row>
    <row r="682" spans="1:6" ht="20.100000000000001" customHeight="1">
      <c r="A682" s="165">
        <v>2080803</v>
      </c>
      <c r="B682" s="165" t="s">
        <v>851</v>
      </c>
      <c r="C682" s="166">
        <v>609</v>
      </c>
      <c r="D682" s="171"/>
      <c r="E682" s="168"/>
      <c r="F682" s="168"/>
    </row>
    <row r="683" spans="1:6" ht="20.100000000000001" customHeight="1">
      <c r="A683" s="165">
        <v>2080804</v>
      </c>
      <c r="B683" s="165" t="s">
        <v>852</v>
      </c>
      <c r="C683" s="166">
        <v>0</v>
      </c>
      <c r="D683" s="171">
        <v>40</v>
      </c>
      <c r="E683" s="168"/>
      <c r="F683" s="168"/>
    </row>
    <row r="684" spans="1:6" ht="20.100000000000001" customHeight="1">
      <c r="A684" s="165">
        <v>2080805</v>
      </c>
      <c r="B684" s="165" t="s">
        <v>853</v>
      </c>
      <c r="C684" s="166">
        <v>350</v>
      </c>
      <c r="D684" s="170">
        <v>302.14999999999998</v>
      </c>
      <c r="E684" s="168"/>
      <c r="F684" s="168"/>
    </row>
    <row r="685" spans="1:6" ht="20.100000000000001" customHeight="1">
      <c r="A685" s="165">
        <v>2080806</v>
      </c>
      <c r="B685" s="165" t="s">
        <v>854</v>
      </c>
      <c r="C685" s="166">
        <v>321</v>
      </c>
      <c r="E685" s="168"/>
      <c r="F685" s="168"/>
    </row>
    <row r="686" spans="1:6" ht="20.100000000000001" customHeight="1">
      <c r="A686" s="165">
        <v>2080899</v>
      </c>
      <c r="B686" s="165" t="s">
        <v>855</v>
      </c>
      <c r="C686" s="166">
        <v>111</v>
      </c>
      <c r="D686" s="170">
        <f>79.75+1102</f>
        <v>1181.75</v>
      </c>
      <c r="E686" s="168"/>
      <c r="F686" s="168"/>
    </row>
    <row r="687" spans="1:6" ht="20.100000000000001" customHeight="1">
      <c r="A687" s="165">
        <v>20809</v>
      </c>
      <c r="B687" s="162" t="s">
        <v>856</v>
      </c>
      <c r="C687" s="166">
        <f>SUM(C688:C693)</f>
        <v>208</v>
      </c>
      <c r="D687" s="167">
        <f>SUM(D688:D693)</f>
        <v>3.2</v>
      </c>
      <c r="E687" s="168"/>
      <c r="F687" s="168"/>
    </row>
    <row r="688" spans="1:6" ht="20.100000000000001" customHeight="1">
      <c r="A688" s="165">
        <v>2080901</v>
      </c>
      <c r="B688" s="165" t="s">
        <v>857</v>
      </c>
      <c r="C688" s="166">
        <v>168</v>
      </c>
      <c r="D688" s="171"/>
      <c r="E688" s="168"/>
      <c r="F688" s="168"/>
    </row>
    <row r="689" spans="1:6" ht="20.100000000000001" customHeight="1">
      <c r="A689" s="165">
        <v>2080902</v>
      </c>
      <c r="B689" s="165" t="s">
        <v>858</v>
      </c>
      <c r="C689" s="166">
        <v>18</v>
      </c>
      <c r="D689" s="171"/>
      <c r="E689" s="168"/>
      <c r="F689" s="168"/>
    </row>
    <row r="690" spans="1:6" ht="20.100000000000001" customHeight="1">
      <c r="A690" s="165">
        <v>2080903</v>
      </c>
      <c r="B690" s="165" t="s">
        <v>859</v>
      </c>
      <c r="C690" s="166">
        <v>3</v>
      </c>
      <c r="D690" s="171"/>
      <c r="E690" s="168"/>
      <c r="F690" s="168"/>
    </row>
    <row r="691" spans="1:6" ht="20.100000000000001" customHeight="1">
      <c r="A691" s="165">
        <v>2080904</v>
      </c>
      <c r="B691" s="165" t="s">
        <v>860</v>
      </c>
      <c r="C691" s="166">
        <v>19</v>
      </c>
      <c r="D691" s="171"/>
      <c r="E691" s="168"/>
      <c r="F691" s="168"/>
    </row>
    <row r="692" spans="1:6" ht="20.100000000000001" customHeight="1">
      <c r="A692" s="165">
        <v>2080905</v>
      </c>
      <c r="B692" s="177" t="s">
        <v>316</v>
      </c>
      <c r="C692" s="166"/>
      <c r="D692" s="170">
        <v>3.2</v>
      </c>
      <c r="E692" s="168"/>
      <c r="F692" s="168"/>
    </row>
    <row r="693" spans="1:6" ht="20.100000000000001" customHeight="1">
      <c r="A693" s="165">
        <v>2080999</v>
      </c>
      <c r="B693" s="165" t="s">
        <v>861</v>
      </c>
      <c r="C693" s="166">
        <v>0</v>
      </c>
      <c r="D693" s="171"/>
      <c r="E693" s="168"/>
      <c r="F693" s="168"/>
    </row>
    <row r="694" spans="1:6" ht="20.100000000000001" customHeight="1">
      <c r="A694" s="165">
        <v>20810</v>
      </c>
      <c r="B694" s="162" t="s">
        <v>862</v>
      </c>
      <c r="C694" s="166">
        <f>SUM(C695:C700)</f>
        <v>303</v>
      </c>
      <c r="D694" s="167">
        <f>SUM(D695:D700)</f>
        <v>265.18259999999998</v>
      </c>
      <c r="E694" s="168"/>
      <c r="F694" s="168"/>
    </row>
    <row r="695" spans="1:6" ht="20.100000000000001" customHeight="1">
      <c r="A695" s="165">
        <v>2081001</v>
      </c>
      <c r="B695" s="165" t="s">
        <v>863</v>
      </c>
      <c r="C695" s="166">
        <v>85</v>
      </c>
      <c r="D695" s="170">
        <v>5.4</v>
      </c>
      <c r="E695" s="168"/>
      <c r="F695" s="168"/>
    </row>
    <row r="696" spans="1:6" ht="20.100000000000001" customHeight="1">
      <c r="A696" s="165">
        <v>2081002</v>
      </c>
      <c r="B696" s="165" t="s">
        <v>864</v>
      </c>
      <c r="C696" s="166"/>
      <c r="E696" s="168"/>
      <c r="F696" s="168"/>
    </row>
    <row r="697" spans="1:6" ht="20.100000000000001" customHeight="1">
      <c r="A697" s="165">
        <v>2081003</v>
      </c>
      <c r="B697" s="165" t="s">
        <v>865</v>
      </c>
      <c r="C697" s="166">
        <v>0</v>
      </c>
      <c r="E697" s="168"/>
      <c r="F697" s="168"/>
    </row>
    <row r="698" spans="1:6" ht="20.100000000000001" customHeight="1">
      <c r="A698" s="165">
        <v>2081004</v>
      </c>
      <c r="B698" s="165" t="s">
        <v>866</v>
      </c>
      <c r="C698" s="166">
        <v>0</v>
      </c>
      <c r="D698" s="171"/>
      <c r="E698" s="168"/>
      <c r="F698" s="168"/>
    </row>
    <row r="699" spans="1:6" ht="20.100000000000001" customHeight="1">
      <c r="A699" s="165">
        <v>2081005</v>
      </c>
      <c r="B699" s="165" t="s">
        <v>867</v>
      </c>
      <c r="C699" s="166">
        <v>80</v>
      </c>
      <c r="D699" s="170">
        <v>95.956199999999995</v>
      </c>
      <c r="E699" s="168"/>
      <c r="F699" s="168"/>
    </row>
    <row r="700" spans="1:6" ht="20.100000000000001" customHeight="1">
      <c r="A700" s="165">
        <v>2081099</v>
      </c>
      <c r="B700" s="165" t="s">
        <v>868</v>
      </c>
      <c r="C700" s="166">
        <v>138</v>
      </c>
      <c r="D700" s="170">
        <v>163.82640000000001</v>
      </c>
      <c r="E700" s="168"/>
      <c r="F700" s="168"/>
    </row>
    <row r="701" spans="1:6" ht="20.100000000000001" customHeight="1">
      <c r="A701" s="165">
        <v>20811</v>
      </c>
      <c r="B701" s="162" t="s">
        <v>869</v>
      </c>
      <c r="C701" s="166">
        <f>SUM(C702:C709)</f>
        <v>1159</v>
      </c>
      <c r="D701" s="167">
        <f>SUM(D702:D709)</f>
        <v>587.21810000000005</v>
      </c>
      <c r="E701" s="168"/>
      <c r="F701" s="168"/>
    </row>
    <row r="702" spans="1:6" ht="20.100000000000001" customHeight="1">
      <c r="A702" s="165">
        <v>2081101</v>
      </c>
      <c r="B702" s="165" t="s">
        <v>251</v>
      </c>
      <c r="C702" s="166">
        <v>208</v>
      </c>
      <c r="D702" s="170">
        <v>238.1721</v>
      </c>
      <c r="E702" s="168"/>
      <c r="F702" s="168"/>
    </row>
    <row r="703" spans="1:6" ht="20.100000000000001" customHeight="1">
      <c r="A703" s="165">
        <v>2081102</v>
      </c>
      <c r="B703" s="165" t="s">
        <v>252</v>
      </c>
      <c r="C703" s="166">
        <v>30</v>
      </c>
      <c r="D703" s="170">
        <v>12.045999999999999</v>
      </c>
      <c r="E703" s="168"/>
      <c r="F703" s="168"/>
    </row>
    <row r="704" spans="1:6" ht="20.100000000000001" customHeight="1">
      <c r="A704" s="165">
        <v>2081103</v>
      </c>
      <c r="B704" s="165" t="s">
        <v>253</v>
      </c>
      <c r="C704" s="166">
        <v>0</v>
      </c>
      <c r="E704" s="168"/>
      <c r="F704" s="168"/>
    </row>
    <row r="705" spans="1:6" ht="20.100000000000001" customHeight="1">
      <c r="A705" s="165">
        <v>2081104</v>
      </c>
      <c r="B705" s="165" t="s">
        <v>870</v>
      </c>
      <c r="C705" s="166">
        <v>42</v>
      </c>
      <c r="D705" s="170">
        <v>7</v>
      </c>
      <c r="E705" s="168"/>
      <c r="F705" s="168"/>
    </row>
    <row r="706" spans="1:6" ht="20.100000000000001" customHeight="1">
      <c r="A706" s="165">
        <v>2081105</v>
      </c>
      <c r="B706" s="165" t="s">
        <v>871</v>
      </c>
      <c r="C706" s="166">
        <v>173</v>
      </c>
      <c r="D706" s="170">
        <f>4.9+225</f>
        <v>229.9</v>
      </c>
      <c r="E706" s="168"/>
      <c r="F706" s="168"/>
    </row>
    <row r="707" spans="1:6" ht="20.100000000000001" customHeight="1">
      <c r="A707" s="165">
        <v>2081106</v>
      </c>
      <c r="B707" s="165" t="s">
        <v>872</v>
      </c>
      <c r="C707" s="166">
        <v>2</v>
      </c>
      <c r="E707" s="168"/>
      <c r="F707" s="168"/>
    </row>
    <row r="708" spans="1:6" ht="20.100000000000001" customHeight="1">
      <c r="A708" s="165">
        <v>2081107</v>
      </c>
      <c r="B708" s="178" t="s">
        <v>873</v>
      </c>
      <c r="C708" s="166">
        <v>592</v>
      </c>
      <c r="D708" s="170">
        <v>72</v>
      </c>
      <c r="E708" s="168"/>
      <c r="F708" s="168"/>
    </row>
    <row r="709" spans="1:6" ht="20.100000000000001" customHeight="1">
      <c r="A709" s="165">
        <v>2081199</v>
      </c>
      <c r="B709" s="165" t="s">
        <v>874</v>
      </c>
      <c r="C709" s="166">
        <v>112</v>
      </c>
      <c r="D709" s="170">
        <v>28.1</v>
      </c>
      <c r="E709" s="168"/>
      <c r="F709" s="168"/>
    </row>
    <row r="710" spans="1:6" ht="20.100000000000001" customHeight="1">
      <c r="A710" s="165">
        <v>20815</v>
      </c>
      <c r="B710" s="162" t="s">
        <v>875</v>
      </c>
      <c r="C710" s="166">
        <f>SUM(C711:C714)</f>
        <v>0</v>
      </c>
      <c r="D710" s="167">
        <f>SUM(D711:D714)</f>
        <v>0</v>
      </c>
      <c r="E710" s="168"/>
      <c r="F710" s="168"/>
    </row>
    <row r="711" spans="1:6" ht="20.100000000000001" customHeight="1">
      <c r="A711" s="165">
        <v>2081501</v>
      </c>
      <c r="B711" s="165" t="s">
        <v>876</v>
      </c>
      <c r="C711" s="166"/>
      <c r="D711" s="171">
        <v>0</v>
      </c>
      <c r="E711" s="168"/>
      <c r="F711" s="168"/>
    </row>
    <row r="712" spans="1:6" ht="20.100000000000001" customHeight="1">
      <c r="A712" s="165">
        <v>2081502</v>
      </c>
      <c r="B712" s="165" t="s">
        <v>877</v>
      </c>
      <c r="C712" s="166"/>
      <c r="D712" s="171"/>
      <c r="E712" s="168"/>
      <c r="F712" s="168"/>
    </row>
    <row r="713" spans="1:6" ht="20.100000000000001" customHeight="1">
      <c r="A713" s="165">
        <v>2081503</v>
      </c>
      <c r="B713" s="165" t="s">
        <v>878</v>
      </c>
      <c r="C713" s="166">
        <v>0</v>
      </c>
      <c r="D713" s="171">
        <v>0</v>
      </c>
      <c r="E713" s="168"/>
      <c r="F713" s="168"/>
    </row>
    <row r="714" spans="1:6" ht="20.100000000000001" customHeight="1">
      <c r="A714" s="165">
        <v>2081599</v>
      </c>
      <c r="B714" s="165" t="s">
        <v>879</v>
      </c>
      <c r="C714" s="166"/>
      <c r="D714" s="171">
        <v>0</v>
      </c>
      <c r="E714" s="168"/>
      <c r="F714" s="168"/>
    </row>
    <row r="715" spans="1:6" ht="20.100000000000001" customHeight="1">
      <c r="A715" s="165">
        <v>20816</v>
      </c>
      <c r="B715" s="162" t="s">
        <v>880</v>
      </c>
      <c r="C715" s="166">
        <f>SUM(C716:C719)</f>
        <v>2</v>
      </c>
      <c r="D715" s="167">
        <f>SUM(D716:D719)</f>
        <v>2</v>
      </c>
      <c r="E715" s="168"/>
      <c r="F715" s="168"/>
    </row>
    <row r="716" spans="1:6" ht="20.100000000000001" customHeight="1">
      <c r="A716" s="165">
        <v>2081601</v>
      </c>
      <c r="B716" s="165" t="s">
        <v>251</v>
      </c>
      <c r="C716" s="166"/>
      <c r="D716" s="171">
        <v>0</v>
      </c>
      <c r="E716" s="168"/>
      <c r="F716" s="168"/>
    </row>
    <row r="717" spans="1:6" ht="20.100000000000001" customHeight="1">
      <c r="A717" s="165">
        <v>2081602</v>
      </c>
      <c r="B717" s="165" t="s">
        <v>252</v>
      </c>
      <c r="C717" s="166"/>
      <c r="D717" s="171">
        <v>0</v>
      </c>
      <c r="E717" s="168"/>
      <c r="F717" s="168"/>
    </row>
    <row r="718" spans="1:6" ht="20.100000000000001" customHeight="1">
      <c r="A718" s="165">
        <v>2081603</v>
      </c>
      <c r="B718" s="165" t="s">
        <v>253</v>
      </c>
      <c r="C718" s="166"/>
      <c r="D718" s="171">
        <v>0</v>
      </c>
      <c r="E718" s="168"/>
      <c r="F718" s="168"/>
    </row>
    <row r="719" spans="1:6" ht="20.100000000000001" customHeight="1">
      <c r="A719" s="165">
        <v>2081699</v>
      </c>
      <c r="B719" s="165" t="s">
        <v>881</v>
      </c>
      <c r="C719" s="166">
        <v>2</v>
      </c>
      <c r="D719" s="170">
        <v>2</v>
      </c>
      <c r="E719" s="168"/>
      <c r="F719" s="168"/>
    </row>
    <row r="720" spans="1:6" ht="20.100000000000001" customHeight="1">
      <c r="A720" s="165">
        <v>20819</v>
      </c>
      <c r="B720" s="162" t="s">
        <v>882</v>
      </c>
      <c r="C720" s="166">
        <f>SUM(C721:C722)</f>
        <v>6690</v>
      </c>
      <c r="D720" s="167">
        <f>SUM(D721:D722)</f>
        <v>0</v>
      </c>
      <c r="E720" s="168"/>
      <c r="F720" s="168"/>
    </row>
    <row r="721" spans="1:6" ht="20.100000000000001" customHeight="1">
      <c r="A721" s="165">
        <v>2081901</v>
      </c>
      <c r="B721" s="165" t="s">
        <v>883</v>
      </c>
      <c r="C721" s="166">
        <v>694</v>
      </c>
      <c r="D721" s="171"/>
      <c r="E721" s="168"/>
      <c r="F721" s="168"/>
    </row>
    <row r="722" spans="1:6" ht="20.100000000000001" customHeight="1">
      <c r="A722" s="165">
        <v>2081902</v>
      </c>
      <c r="B722" s="165" t="s">
        <v>884</v>
      </c>
      <c r="C722" s="166">
        <v>5996</v>
      </c>
      <c r="D722" s="171">
        <v>0</v>
      </c>
      <c r="E722" s="168"/>
      <c r="F722" s="168"/>
    </row>
    <row r="723" spans="1:6" ht="20.100000000000001" customHeight="1">
      <c r="A723" s="165">
        <v>20820</v>
      </c>
      <c r="B723" s="162" t="s">
        <v>885</v>
      </c>
      <c r="C723" s="166">
        <f>SUM(C724:C725)</f>
        <v>187</v>
      </c>
      <c r="D723" s="167">
        <f>SUM(D724:D725)</f>
        <v>0</v>
      </c>
      <c r="E723" s="168"/>
      <c r="F723" s="168"/>
    </row>
    <row r="724" spans="1:6" ht="20.100000000000001" customHeight="1">
      <c r="A724" s="165">
        <v>2082001</v>
      </c>
      <c r="B724" s="165" t="s">
        <v>886</v>
      </c>
      <c r="C724" s="166">
        <v>157</v>
      </c>
      <c r="D724" s="171"/>
      <c r="E724" s="168"/>
      <c r="F724" s="168"/>
    </row>
    <row r="725" spans="1:6" ht="20.100000000000001" customHeight="1">
      <c r="A725" s="165">
        <v>2082002</v>
      </c>
      <c r="B725" s="165" t="s">
        <v>887</v>
      </c>
      <c r="C725" s="166">
        <v>30</v>
      </c>
      <c r="D725" s="171"/>
      <c r="E725" s="168"/>
      <c r="F725" s="168"/>
    </row>
    <row r="726" spans="1:6" ht="20.100000000000001" customHeight="1">
      <c r="A726" s="165">
        <v>20821</v>
      </c>
      <c r="B726" s="162" t="s">
        <v>888</v>
      </c>
      <c r="C726" s="166">
        <f>SUM(C727:C728)</f>
        <v>965</v>
      </c>
      <c r="D726" s="167">
        <f>SUM(D727:D728)</f>
        <v>2945.3</v>
      </c>
      <c r="E726" s="168"/>
      <c r="F726" s="168"/>
    </row>
    <row r="727" spans="1:6" ht="20.100000000000001" customHeight="1">
      <c r="A727" s="165">
        <v>2082101</v>
      </c>
      <c r="B727" s="165" t="s">
        <v>889</v>
      </c>
      <c r="C727" s="166">
        <v>0</v>
      </c>
      <c r="D727" s="170">
        <v>17.3</v>
      </c>
      <c r="E727" s="168"/>
      <c r="F727" s="168"/>
    </row>
    <row r="728" spans="1:6" ht="20.100000000000001" customHeight="1">
      <c r="A728" s="165">
        <v>2082102</v>
      </c>
      <c r="B728" s="165" t="s">
        <v>890</v>
      </c>
      <c r="C728" s="166">
        <v>965</v>
      </c>
      <c r="D728" s="171">
        <v>2928</v>
      </c>
      <c r="E728" s="168"/>
      <c r="F728" s="168"/>
    </row>
    <row r="729" spans="1:6" ht="20.100000000000001" customHeight="1">
      <c r="A729" s="165">
        <v>20824</v>
      </c>
      <c r="B729" s="179" t="s">
        <v>891</v>
      </c>
      <c r="C729" s="166">
        <f>SUM(C730:C731)</f>
        <v>0</v>
      </c>
      <c r="D729" s="171">
        <v>0</v>
      </c>
      <c r="E729" s="168"/>
      <c r="F729" s="168"/>
    </row>
    <row r="730" spans="1:6" ht="20.100000000000001" customHeight="1">
      <c r="A730" s="165">
        <v>2082401</v>
      </c>
      <c r="B730" s="180" t="s">
        <v>892</v>
      </c>
      <c r="C730" s="166"/>
      <c r="D730" s="171">
        <v>0</v>
      </c>
      <c r="E730" s="168"/>
      <c r="F730" s="168"/>
    </row>
    <row r="731" spans="1:6" ht="20.100000000000001" customHeight="1">
      <c r="A731" s="165">
        <v>2082402</v>
      </c>
      <c r="B731" s="180" t="s">
        <v>893</v>
      </c>
      <c r="C731" s="166"/>
      <c r="D731" s="171">
        <v>0</v>
      </c>
      <c r="E731" s="168"/>
      <c r="F731" s="168"/>
    </row>
    <row r="732" spans="1:6" ht="20.100000000000001" customHeight="1">
      <c r="A732" s="165">
        <v>20825</v>
      </c>
      <c r="B732" s="179" t="s">
        <v>894</v>
      </c>
      <c r="C732" s="166">
        <f>SUM(C733:C734)</f>
        <v>10</v>
      </c>
      <c r="D732" s="167">
        <f>SUM(D733:D734)</f>
        <v>0</v>
      </c>
      <c r="E732" s="168"/>
      <c r="F732" s="168"/>
    </row>
    <row r="733" spans="1:6" ht="20.100000000000001" customHeight="1">
      <c r="A733" s="165">
        <v>2082501</v>
      </c>
      <c r="B733" s="180" t="s">
        <v>895</v>
      </c>
      <c r="C733" s="166">
        <v>0</v>
      </c>
      <c r="D733" s="171">
        <v>0</v>
      </c>
      <c r="E733" s="168"/>
      <c r="F733" s="168"/>
    </row>
    <row r="734" spans="1:6" ht="20.100000000000001" customHeight="1">
      <c r="A734" s="165">
        <v>2082502</v>
      </c>
      <c r="B734" s="180" t="s">
        <v>896</v>
      </c>
      <c r="C734" s="166">
        <v>10</v>
      </c>
      <c r="D734" s="171"/>
      <c r="E734" s="168"/>
      <c r="F734" s="168"/>
    </row>
    <row r="735" spans="1:6" ht="20.100000000000001" customHeight="1">
      <c r="A735" s="181">
        <v>20826</v>
      </c>
      <c r="B735" s="182" t="s">
        <v>897</v>
      </c>
      <c r="C735" s="166">
        <f>SUM(C736:C738)</f>
        <v>9255</v>
      </c>
      <c r="D735" s="171">
        <f>SUM(D737)</f>
        <v>7885</v>
      </c>
      <c r="E735" s="168"/>
      <c r="F735" s="168"/>
    </row>
    <row r="736" spans="1:6" ht="20.100000000000001" customHeight="1">
      <c r="A736" s="181">
        <v>2082601</v>
      </c>
      <c r="B736" s="183" t="s">
        <v>898</v>
      </c>
      <c r="C736" s="166"/>
      <c r="D736" s="171"/>
      <c r="E736" s="168"/>
      <c r="F736" s="168"/>
    </row>
    <row r="737" spans="1:6" ht="20.100000000000001" customHeight="1">
      <c r="A737" s="181">
        <v>2082602</v>
      </c>
      <c r="B737" s="183" t="s">
        <v>820</v>
      </c>
      <c r="C737" s="166">
        <v>9168</v>
      </c>
      <c r="D737" s="171">
        <v>7885</v>
      </c>
      <c r="E737" s="168"/>
      <c r="F737" s="168"/>
    </row>
    <row r="738" spans="1:6" ht="20.100000000000001" customHeight="1">
      <c r="A738" s="181">
        <v>2082699</v>
      </c>
      <c r="B738" s="183" t="s">
        <v>899</v>
      </c>
      <c r="C738" s="166">
        <v>87</v>
      </c>
      <c r="D738" s="171"/>
      <c r="E738" s="168"/>
      <c r="F738" s="168"/>
    </row>
    <row r="739" spans="1:6" ht="20.100000000000001" customHeight="1">
      <c r="A739" s="181">
        <v>20828</v>
      </c>
      <c r="B739" s="182" t="s">
        <v>900</v>
      </c>
      <c r="C739" s="166">
        <f>SUM(C740:C746)</f>
        <v>159</v>
      </c>
      <c r="D739" s="171">
        <f>SUM(D740:D746)</f>
        <v>292.67660000000001</v>
      </c>
      <c r="E739" s="168"/>
      <c r="F739" s="168"/>
    </row>
    <row r="740" spans="1:6" ht="20.100000000000001" customHeight="1">
      <c r="A740" s="181">
        <v>2082801</v>
      </c>
      <c r="B740" s="183" t="s">
        <v>901</v>
      </c>
      <c r="C740" s="166">
        <v>125</v>
      </c>
      <c r="D740" s="171"/>
      <c r="E740" s="168"/>
      <c r="F740" s="168"/>
    </row>
    <row r="741" spans="1:6" ht="20.100000000000001" customHeight="1">
      <c r="A741" s="181">
        <v>2082802</v>
      </c>
      <c r="B741" s="183" t="s">
        <v>789</v>
      </c>
      <c r="C741" s="166">
        <v>0</v>
      </c>
      <c r="D741" s="170">
        <v>122.2694</v>
      </c>
      <c r="E741" s="168"/>
      <c r="F741" s="168"/>
    </row>
    <row r="742" spans="1:6" ht="20.100000000000001" customHeight="1">
      <c r="A742" s="181">
        <v>2082803</v>
      </c>
      <c r="B742" s="183" t="s">
        <v>902</v>
      </c>
      <c r="C742" s="166">
        <v>0</v>
      </c>
      <c r="D742" s="170">
        <v>142.4</v>
      </c>
      <c r="E742" s="168"/>
      <c r="F742" s="168"/>
    </row>
    <row r="743" spans="1:6" ht="20.100000000000001" customHeight="1">
      <c r="A743" s="181">
        <v>2082804</v>
      </c>
      <c r="B743" s="183" t="s">
        <v>903</v>
      </c>
      <c r="C743" s="166">
        <v>0</v>
      </c>
      <c r="D743" s="172"/>
      <c r="E743" s="168"/>
      <c r="F743" s="168"/>
    </row>
    <row r="744" spans="1:6" ht="20.100000000000001" customHeight="1">
      <c r="A744" s="181">
        <v>2082805</v>
      </c>
      <c r="B744" s="183" t="s">
        <v>904</v>
      </c>
      <c r="C744" s="166">
        <v>0</v>
      </c>
      <c r="E744" s="168"/>
      <c r="F744" s="168"/>
    </row>
    <row r="745" spans="1:6" ht="20.100000000000001" customHeight="1">
      <c r="A745" s="181">
        <v>2082850</v>
      </c>
      <c r="B745" s="183" t="s">
        <v>905</v>
      </c>
      <c r="C745" s="166">
        <v>34</v>
      </c>
      <c r="D745" s="170">
        <v>12.007199999999999</v>
      </c>
      <c r="E745" s="168"/>
      <c r="F745" s="168"/>
    </row>
    <row r="746" spans="1:6" ht="20.100000000000001" customHeight="1">
      <c r="A746" s="181">
        <v>2082899</v>
      </c>
      <c r="B746" s="183" t="s">
        <v>906</v>
      </c>
      <c r="C746" s="166"/>
      <c r="D746" s="170">
        <v>16</v>
      </c>
      <c r="E746" s="168"/>
      <c r="F746" s="168"/>
    </row>
    <row r="747" spans="1:6" ht="20.100000000000001" customHeight="1">
      <c r="A747" s="165">
        <v>20899</v>
      </c>
      <c r="B747" s="162" t="s">
        <v>907</v>
      </c>
      <c r="C747" s="166">
        <f>C748</f>
        <v>118</v>
      </c>
      <c r="D747" s="167">
        <f>D748</f>
        <v>41.064</v>
      </c>
      <c r="E747" s="168"/>
      <c r="F747" s="168"/>
    </row>
    <row r="748" spans="1:6" ht="20.100000000000001" customHeight="1">
      <c r="A748" s="165">
        <v>2089901</v>
      </c>
      <c r="B748" s="165" t="s">
        <v>908</v>
      </c>
      <c r="C748" s="166">
        <v>118</v>
      </c>
      <c r="D748" s="170">
        <f>20.064+21</f>
        <v>41.064</v>
      </c>
      <c r="E748" s="168"/>
      <c r="F748" s="168"/>
    </row>
    <row r="749" spans="1:6" ht="20.100000000000001" customHeight="1">
      <c r="A749" s="165">
        <v>210</v>
      </c>
      <c r="B749" s="162" t="s">
        <v>909</v>
      </c>
      <c r="C749" s="166">
        <f>SUM(C750,C755,C768,C772,C794,C797,C811,C816,C820,C823,C825,C829,C831)</f>
        <v>54603</v>
      </c>
      <c r="D749" s="167">
        <f>SUM(D750,D755,D768,D772,D784,D794,D797,D801,D811,D816,D820,D823,D825,D829,D831)</f>
        <v>48171.211799999997</v>
      </c>
      <c r="E749" s="184"/>
      <c r="F749" s="168"/>
    </row>
    <row r="750" spans="1:6" ht="20.100000000000001" customHeight="1">
      <c r="A750" s="165">
        <v>21001</v>
      </c>
      <c r="B750" s="162" t="s">
        <v>910</v>
      </c>
      <c r="C750" s="166">
        <f>SUM(C751:C754)</f>
        <v>909</v>
      </c>
      <c r="D750" s="167">
        <f>SUM(D751:D754)</f>
        <v>426.76620000000003</v>
      </c>
      <c r="E750" s="168"/>
      <c r="F750" s="168"/>
    </row>
    <row r="751" spans="1:6" ht="20.100000000000001" customHeight="1">
      <c r="A751" s="165">
        <v>2100101</v>
      </c>
      <c r="B751" s="165" t="s">
        <v>251</v>
      </c>
      <c r="C751" s="166">
        <v>464</v>
      </c>
      <c r="D751" s="170">
        <v>257.81020000000001</v>
      </c>
      <c r="E751" s="168"/>
      <c r="F751" s="168"/>
    </row>
    <row r="752" spans="1:6" ht="20.100000000000001" customHeight="1">
      <c r="A752" s="165">
        <v>2100102</v>
      </c>
      <c r="B752" s="165" t="s">
        <v>252</v>
      </c>
      <c r="C752" s="166">
        <v>0</v>
      </c>
      <c r="E752" s="168"/>
      <c r="F752" s="168"/>
    </row>
    <row r="753" spans="1:6" ht="20.100000000000001" customHeight="1">
      <c r="A753" s="165">
        <v>2100103</v>
      </c>
      <c r="B753" s="165" t="s">
        <v>253</v>
      </c>
      <c r="C753" s="166">
        <v>0</v>
      </c>
      <c r="D753" s="171">
        <v>0</v>
      </c>
      <c r="E753" s="168"/>
      <c r="F753" s="168"/>
    </row>
    <row r="754" spans="1:6" ht="20.100000000000001" customHeight="1">
      <c r="A754" s="165">
        <v>2100199</v>
      </c>
      <c r="B754" s="165" t="s">
        <v>911</v>
      </c>
      <c r="C754" s="166">
        <v>445</v>
      </c>
      <c r="D754" s="170">
        <v>168.95599999999999</v>
      </c>
      <c r="E754" s="168"/>
      <c r="F754" s="168"/>
    </row>
    <row r="755" spans="1:6" ht="20.100000000000001" customHeight="1">
      <c r="A755" s="165">
        <v>21002</v>
      </c>
      <c r="B755" s="162" t="s">
        <v>912</v>
      </c>
      <c r="C755" s="166">
        <f>SUM(C756:C767)</f>
        <v>3973</v>
      </c>
      <c r="D755" s="167">
        <f>SUM(D756:D767)</f>
        <v>3101.7777000000001</v>
      </c>
      <c r="E755" s="168"/>
      <c r="F755" s="168"/>
    </row>
    <row r="756" spans="1:6" ht="20.100000000000001" customHeight="1">
      <c r="A756" s="165">
        <v>2100201</v>
      </c>
      <c r="B756" s="165" t="s">
        <v>913</v>
      </c>
      <c r="C756" s="166">
        <v>2711</v>
      </c>
      <c r="D756" s="170">
        <f>1550.145+500</f>
        <v>2050.145</v>
      </c>
      <c r="E756" s="168"/>
      <c r="F756" s="168"/>
    </row>
    <row r="757" spans="1:6" ht="20.100000000000001" customHeight="1">
      <c r="A757" s="165">
        <v>2100202</v>
      </c>
      <c r="B757" s="165" t="s">
        <v>914</v>
      </c>
      <c r="C757" s="166">
        <v>1036</v>
      </c>
      <c r="D757" s="170">
        <v>1051.6327000000001</v>
      </c>
      <c r="E757" s="168"/>
      <c r="F757" s="168"/>
    </row>
    <row r="758" spans="1:6" ht="20.100000000000001" customHeight="1">
      <c r="A758" s="165">
        <v>2100203</v>
      </c>
      <c r="B758" s="165" t="s">
        <v>915</v>
      </c>
      <c r="C758" s="166">
        <v>0</v>
      </c>
      <c r="D758" s="171">
        <v>0</v>
      </c>
      <c r="E758" s="168"/>
      <c r="F758" s="168"/>
    </row>
    <row r="759" spans="1:6" ht="20.100000000000001" customHeight="1">
      <c r="A759" s="165">
        <v>2100204</v>
      </c>
      <c r="B759" s="165" t="s">
        <v>916</v>
      </c>
      <c r="C759" s="166">
        <v>0</v>
      </c>
      <c r="D759" s="171">
        <v>0</v>
      </c>
      <c r="E759" s="168"/>
      <c r="F759" s="168"/>
    </row>
    <row r="760" spans="1:6" ht="20.100000000000001" customHeight="1">
      <c r="A760" s="165">
        <v>2100205</v>
      </c>
      <c r="B760" s="165" t="s">
        <v>917</v>
      </c>
      <c r="C760" s="166">
        <v>0</v>
      </c>
      <c r="D760" s="171">
        <v>0</v>
      </c>
      <c r="E760" s="168"/>
      <c r="F760" s="168"/>
    </row>
    <row r="761" spans="1:6" ht="20.100000000000001" customHeight="1">
      <c r="A761" s="165">
        <v>2100206</v>
      </c>
      <c r="B761" s="165" t="s">
        <v>918</v>
      </c>
      <c r="C761" s="166">
        <v>53</v>
      </c>
      <c r="D761" s="171">
        <v>0</v>
      </c>
      <c r="E761" s="168"/>
      <c r="F761" s="168"/>
    </row>
    <row r="762" spans="1:6" ht="20.100000000000001" customHeight="1">
      <c r="A762" s="165">
        <v>2100207</v>
      </c>
      <c r="B762" s="165" t="s">
        <v>919</v>
      </c>
      <c r="C762" s="166">
        <v>0</v>
      </c>
      <c r="D762" s="171">
        <v>0</v>
      </c>
      <c r="E762" s="168"/>
      <c r="F762" s="168"/>
    </row>
    <row r="763" spans="1:6" ht="20.100000000000001" customHeight="1">
      <c r="A763" s="165">
        <v>2100208</v>
      </c>
      <c r="B763" s="165" t="s">
        <v>920</v>
      </c>
      <c r="C763" s="166">
        <v>0</v>
      </c>
      <c r="D763" s="171">
        <v>0</v>
      </c>
      <c r="E763" s="168"/>
      <c r="F763" s="168"/>
    </row>
    <row r="764" spans="1:6" ht="20.100000000000001" customHeight="1">
      <c r="A764" s="165">
        <v>2100209</v>
      </c>
      <c r="B764" s="165" t="s">
        <v>921</v>
      </c>
      <c r="C764" s="166">
        <v>0</v>
      </c>
      <c r="D764" s="171">
        <v>0</v>
      </c>
      <c r="E764" s="168"/>
      <c r="F764" s="168"/>
    </row>
    <row r="765" spans="1:6" ht="20.100000000000001" customHeight="1">
      <c r="A765" s="165">
        <v>2100210</v>
      </c>
      <c r="B765" s="165" t="s">
        <v>922</v>
      </c>
      <c r="C765" s="166">
        <v>0</v>
      </c>
      <c r="D765" s="171">
        <v>0</v>
      </c>
      <c r="E765" s="168"/>
      <c r="F765" s="168"/>
    </row>
    <row r="766" spans="1:6" ht="20.100000000000001" customHeight="1">
      <c r="A766" s="165">
        <v>2100211</v>
      </c>
      <c r="B766" s="165" t="s">
        <v>923</v>
      </c>
      <c r="C766" s="166">
        <v>0</v>
      </c>
      <c r="D766" s="171">
        <v>0</v>
      </c>
      <c r="E766" s="168"/>
      <c r="F766" s="168"/>
    </row>
    <row r="767" spans="1:6" ht="20.100000000000001" customHeight="1">
      <c r="A767" s="165">
        <v>2100299</v>
      </c>
      <c r="B767" s="165" t="s">
        <v>924</v>
      </c>
      <c r="C767" s="166">
        <v>173</v>
      </c>
      <c r="D767" s="171"/>
      <c r="E767" s="168"/>
      <c r="F767" s="168"/>
    </row>
    <row r="768" spans="1:6" ht="20.100000000000001" customHeight="1">
      <c r="A768" s="165">
        <v>21003</v>
      </c>
      <c r="B768" s="162" t="s">
        <v>925</v>
      </c>
      <c r="C768" s="166">
        <f>SUM(C769:C771)</f>
        <v>7362</v>
      </c>
      <c r="D768" s="167">
        <f>SUM(D769:D771)</f>
        <v>7321.7978000000003</v>
      </c>
      <c r="E768" s="168"/>
      <c r="F768" s="168"/>
    </row>
    <row r="769" spans="1:6" ht="20.100000000000001" customHeight="1">
      <c r="A769" s="165">
        <v>2100301</v>
      </c>
      <c r="B769" s="165" t="s">
        <v>926</v>
      </c>
      <c r="C769" s="166">
        <v>0</v>
      </c>
      <c r="D769" s="170">
        <v>2.4</v>
      </c>
      <c r="E769" s="168"/>
      <c r="F769" s="168"/>
    </row>
    <row r="770" spans="1:6" ht="20.100000000000001" customHeight="1">
      <c r="A770" s="165">
        <v>2100302</v>
      </c>
      <c r="B770" s="165" t="s">
        <v>927</v>
      </c>
      <c r="C770" s="166">
        <v>6266</v>
      </c>
      <c r="D770" s="170">
        <f>3374.7399+653+2145</f>
        <v>6172.7398999999996</v>
      </c>
      <c r="E770" s="168"/>
      <c r="F770" s="168"/>
    </row>
    <row r="771" spans="1:6" ht="20.100000000000001" customHeight="1">
      <c r="A771" s="165">
        <v>2100399</v>
      </c>
      <c r="B771" s="165" t="s">
        <v>928</v>
      </c>
      <c r="C771" s="166">
        <v>1096</v>
      </c>
      <c r="D771" s="170">
        <f>46.6579+1100</f>
        <v>1146.6578999999999</v>
      </c>
      <c r="E771" s="168"/>
      <c r="F771" s="168"/>
    </row>
    <row r="772" spans="1:6" ht="20.100000000000001" customHeight="1">
      <c r="A772" s="165">
        <v>21004</v>
      </c>
      <c r="B772" s="162" t="s">
        <v>929</v>
      </c>
      <c r="C772" s="166">
        <f>SUM(C773:C783)</f>
        <v>5837</v>
      </c>
      <c r="D772" s="167">
        <f>SUM(D773:D783)</f>
        <v>4330.7365</v>
      </c>
      <c r="E772" s="168"/>
      <c r="F772" s="168"/>
    </row>
    <row r="773" spans="1:6" ht="20.100000000000001" customHeight="1">
      <c r="A773" s="165">
        <v>2100401</v>
      </c>
      <c r="B773" s="165" t="s">
        <v>930</v>
      </c>
      <c r="C773" s="166">
        <v>795</v>
      </c>
      <c r="D773" s="170">
        <v>539.5018</v>
      </c>
      <c r="E773" s="168"/>
      <c r="F773" s="168"/>
    </row>
    <row r="774" spans="1:6" ht="20.100000000000001" customHeight="1">
      <c r="A774" s="165">
        <v>2100402</v>
      </c>
      <c r="B774" s="165" t="s">
        <v>931</v>
      </c>
      <c r="C774" s="166">
        <v>340</v>
      </c>
      <c r="D774" s="170">
        <v>143.25749999999999</v>
      </c>
      <c r="E774" s="168"/>
      <c r="F774" s="168"/>
    </row>
    <row r="775" spans="1:6" ht="20.100000000000001" customHeight="1">
      <c r="A775" s="165">
        <v>2100403</v>
      </c>
      <c r="B775" s="165" t="s">
        <v>932</v>
      </c>
      <c r="C775" s="166">
        <v>848</v>
      </c>
      <c r="D775" s="170">
        <v>614.19349999999997</v>
      </c>
      <c r="E775" s="168"/>
      <c r="F775" s="168"/>
    </row>
    <row r="776" spans="1:6" ht="20.100000000000001" customHeight="1">
      <c r="A776" s="165">
        <v>2100404</v>
      </c>
      <c r="B776" s="165" t="s">
        <v>933</v>
      </c>
      <c r="C776" s="166">
        <v>0</v>
      </c>
      <c r="E776" s="168"/>
      <c r="F776" s="168"/>
    </row>
    <row r="777" spans="1:6" ht="20.100000000000001" customHeight="1">
      <c r="A777" s="165">
        <v>2100405</v>
      </c>
      <c r="B777" s="165" t="s">
        <v>934</v>
      </c>
      <c r="C777" s="166">
        <v>26</v>
      </c>
      <c r="D777" s="170">
        <v>28.469000000000001</v>
      </c>
      <c r="E777" s="168"/>
      <c r="F777" s="168"/>
    </row>
    <row r="778" spans="1:6" ht="20.100000000000001" customHeight="1">
      <c r="A778" s="165">
        <v>2100406</v>
      </c>
      <c r="B778" s="165" t="s">
        <v>935</v>
      </c>
      <c r="C778" s="166">
        <v>0</v>
      </c>
      <c r="D778" s="171"/>
      <c r="E778" s="168"/>
      <c r="F778" s="168"/>
    </row>
    <row r="779" spans="1:6" ht="20.100000000000001" customHeight="1">
      <c r="A779" s="165">
        <v>2100407</v>
      </c>
      <c r="B779" s="165" t="s">
        <v>936</v>
      </c>
      <c r="C779" s="166">
        <v>0</v>
      </c>
      <c r="D779" s="171"/>
      <c r="E779" s="168"/>
      <c r="F779" s="168"/>
    </row>
    <row r="780" spans="1:6" ht="20.100000000000001" customHeight="1">
      <c r="A780" s="165">
        <v>2100408</v>
      </c>
      <c r="B780" s="165" t="s">
        <v>937</v>
      </c>
      <c r="C780" s="166">
        <v>3090</v>
      </c>
      <c r="D780" s="170">
        <f>146.9347+2382</f>
        <v>2528.9346999999998</v>
      </c>
      <c r="E780" s="168"/>
      <c r="F780" s="168"/>
    </row>
    <row r="781" spans="1:6" ht="20.100000000000001" customHeight="1">
      <c r="A781" s="165">
        <v>2100409</v>
      </c>
      <c r="B781" s="165" t="s">
        <v>938</v>
      </c>
      <c r="C781" s="166">
        <v>728</v>
      </c>
      <c r="D781" s="170">
        <f>263.38+208</f>
        <v>471.38</v>
      </c>
      <c r="E781" s="168"/>
      <c r="F781" s="168"/>
    </row>
    <row r="782" spans="1:6" ht="20.100000000000001" customHeight="1">
      <c r="A782" s="165">
        <v>2100410</v>
      </c>
      <c r="B782" s="165" t="s">
        <v>939</v>
      </c>
      <c r="C782" s="166">
        <v>2</v>
      </c>
      <c r="D782" s="170">
        <v>5</v>
      </c>
      <c r="E782" s="168"/>
      <c r="F782" s="168"/>
    </row>
    <row r="783" spans="1:6" ht="20.100000000000001" customHeight="1">
      <c r="A783" s="165">
        <v>2100499</v>
      </c>
      <c r="B783" s="165" t="s">
        <v>940</v>
      </c>
      <c r="C783" s="166">
        <v>8</v>
      </c>
      <c r="D783" s="171"/>
      <c r="E783" s="168"/>
      <c r="F783" s="168"/>
    </row>
    <row r="784" spans="1:6" ht="20.100000000000001" customHeight="1">
      <c r="A784" s="165">
        <v>21005</v>
      </c>
      <c r="B784" s="162" t="s">
        <v>941</v>
      </c>
      <c r="C784" s="166">
        <f>SUM(C785:C793)</f>
        <v>0</v>
      </c>
      <c r="D784" s="167">
        <f>SUM(D785:D793)</f>
        <v>0</v>
      </c>
      <c r="E784" s="168"/>
      <c r="F784" s="168"/>
    </row>
    <row r="785" spans="1:6" ht="20.100000000000001" customHeight="1">
      <c r="A785" s="165">
        <v>2100501</v>
      </c>
      <c r="B785" s="165" t="s">
        <v>942</v>
      </c>
      <c r="C785" s="166"/>
      <c r="D785" s="171">
        <v>0</v>
      </c>
      <c r="E785" s="168"/>
      <c r="F785" s="168"/>
    </row>
    <row r="786" spans="1:6" ht="20.100000000000001" customHeight="1">
      <c r="A786" s="165">
        <v>2100502</v>
      </c>
      <c r="B786" s="165" t="s">
        <v>943</v>
      </c>
      <c r="C786" s="166"/>
      <c r="D786" s="171">
        <v>0</v>
      </c>
      <c r="E786" s="168"/>
      <c r="F786" s="168"/>
    </row>
    <row r="787" spans="1:6" ht="20.100000000000001" customHeight="1">
      <c r="A787" s="165">
        <v>2100503</v>
      </c>
      <c r="B787" s="165" t="s">
        <v>944</v>
      </c>
      <c r="C787" s="166"/>
      <c r="D787" s="171">
        <v>0</v>
      </c>
      <c r="E787" s="168"/>
      <c r="F787" s="168"/>
    </row>
    <row r="788" spans="1:6" ht="20.100000000000001" customHeight="1">
      <c r="A788" s="165">
        <v>2100504</v>
      </c>
      <c r="B788" s="165" t="s">
        <v>945</v>
      </c>
      <c r="C788" s="166"/>
      <c r="D788" s="171">
        <v>0</v>
      </c>
      <c r="E788" s="168"/>
      <c r="F788" s="168"/>
    </row>
    <row r="789" spans="1:6" ht="20.100000000000001" customHeight="1">
      <c r="A789" s="165">
        <v>2100506</v>
      </c>
      <c r="B789" s="165" t="s">
        <v>946</v>
      </c>
      <c r="C789" s="166"/>
      <c r="D789" s="171">
        <v>0</v>
      </c>
      <c r="E789" s="168"/>
      <c r="F789" s="168"/>
    </row>
    <row r="790" spans="1:6" ht="20.100000000000001" customHeight="1">
      <c r="A790" s="165">
        <v>2100508</v>
      </c>
      <c r="B790" s="165" t="s">
        <v>947</v>
      </c>
      <c r="C790" s="166"/>
      <c r="D790" s="171">
        <v>0</v>
      </c>
      <c r="E790" s="168"/>
      <c r="F790" s="168"/>
    </row>
    <row r="791" spans="1:6" ht="20.100000000000001" customHeight="1">
      <c r="A791" s="165">
        <v>2100509</v>
      </c>
      <c r="B791" s="165" t="s">
        <v>948</v>
      </c>
      <c r="C791" s="166"/>
      <c r="D791" s="171">
        <v>0</v>
      </c>
      <c r="E791" s="168"/>
      <c r="F791" s="168"/>
    </row>
    <row r="792" spans="1:6" ht="20.100000000000001" customHeight="1">
      <c r="A792" s="165">
        <v>2100510</v>
      </c>
      <c r="B792" s="165" t="s">
        <v>949</v>
      </c>
      <c r="C792" s="166"/>
      <c r="D792" s="171">
        <v>0</v>
      </c>
      <c r="E792" s="168"/>
      <c r="F792" s="168"/>
    </row>
    <row r="793" spans="1:6" ht="20.100000000000001" customHeight="1">
      <c r="A793" s="165">
        <v>2100599</v>
      </c>
      <c r="B793" s="165" t="s">
        <v>950</v>
      </c>
      <c r="C793" s="166"/>
      <c r="D793" s="171">
        <v>0</v>
      </c>
      <c r="E793" s="168"/>
      <c r="F793" s="168"/>
    </row>
    <row r="794" spans="1:6" ht="20.100000000000001" customHeight="1">
      <c r="A794" s="165">
        <v>21006</v>
      </c>
      <c r="B794" s="162" t="s">
        <v>951</v>
      </c>
      <c r="C794" s="166">
        <f>SUM(C795:C796)</f>
        <v>225</v>
      </c>
      <c r="D794" s="167">
        <f>SUM(D795:D796)</f>
        <v>0.5</v>
      </c>
      <c r="E794" s="168"/>
      <c r="F794" s="168"/>
    </row>
    <row r="795" spans="1:6" ht="20.100000000000001" customHeight="1">
      <c r="A795" s="165">
        <v>2100601</v>
      </c>
      <c r="B795" s="165" t="s">
        <v>952</v>
      </c>
      <c r="C795" s="166">
        <v>225</v>
      </c>
      <c r="D795" s="171"/>
      <c r="E795" s="168"/>
      <c r="F795" s="168"/>
    </row>
    <row r="796" spans="1:6" ht="20.100000000000001" customHeight="1">
      <c r="A796" s="165">
        <v>2100699</v>
      </c>
      <c r="B796" s="165" t="s">
        <v>953</v>
      </c>
      <c r="C796" s="166">
        <v>0</v>
      </c>
      <c r="D796" s="170">
        <v>0.5</v>
      </c>
      <c r="E796" s="168"/>
      <c r="F796" s="168"/>
    </row>
    <row r="797" spans="1:6" ht="20.100000000000001" customHeight="1">
      <c r="A797" s="165">
        <v>21007</v>
      </c>
      <c r="B797" s="162" t="s">
        <v>954</v>
      </c>
      <c r="C797" s="166">
        <f>SUM(C798:C800)</f>
        <v>2359</v>
      </c>
      <c r="D797" s="167">
        <f>SUM(D798:D800)</f>
        <v>2473.2809000000002</v>
      </c>
      <c r="E797" s="168"/>
      <c r="F797" s="168"/>
    </row>
    <row r="798" spans="1:6" ht="20.100000000000001" customHeight="1">
      <c r="A798" s="165">
        <v>2100716</v>
      </c>
      <c r="B798" s="165" t="s">
        <v>955</v>
      </c>
      <c r="C798" s="166">
        <v>0</v>
      </c>
      <c r="D798" s="171">
        <v>0</v>
      </c>
      <c r="E798" s="168"/>
      <c r="F798" s="168"/>
    </row>
    <row r="799" spans="1:6" ht="20.100000000000001" customHeight="1">
      <c r="A799" s="165">
        <v>2100717</v>
      </c>
      <c r="B799" s="165" t="s">
        <v>956</v>
      </c>
      <c r="C799" s="166">
        <v>634</v>
      </c>
      <c r="D799" s="170">
        <f>5.95+460</f>
        <v>465.95</v>
      </c>
      <c r="E799" s="168"/>
      <c r="F799" s="168"/>
    </row>
    <row r="800" spans="1:6" ht="20.100000000000001" customHeight="1">
      <c r="A800" s="165">
        <v>2100799</v>
      </c>
      <c r="B800" s="165" t="s">
        <v>957</v>
      </c>
      <c r="C800" s="166">
        <v>1725</v>
      </c>
      <c r="D800" s="170">
        <v>2007.3308999999999</v>
      </c>
      <c r="E800" s="168"/>
      <c r="F800" s="168"/>
    </row>
    <row r="801" spans="1:6" ht="20.100000000000001" customHeight="1">
      <c r="A801" s="165">
        <v>21010</v>
      </c>
      <c r="B801" s="162" t="s">
        <v>958</v>
      </c>
      <c r="C801" s="166">
        <f>SUM(C802:C810)</f>
        <v>0</v>
      </c>
      <c r="D801" s="167">
        <f>SUM(D802:D810)</f>
        <v>0</v>
      </c>
      <c r="E801" s="168"/>
      <c r="F801" s="168"/>
    </row>
    <row r="802" spans="1:6" ht="20.100000000000001" customHeight="1">
      <c r="A802" s="165">
        <v>2101001</v>
      </c>
      <c r="B802" s="165" t="s">
        <v>251</v>
      </c>
      <c r="C802" s="166">
        <v>0</v>
      </c>
      <c r="D802" s="171"/>
      <c r="E802" s="168"/>
      <c r="F802" s="168"/>
    </row>
    <row r="803" spans="1:6" ht="20.100000000000001" customHeight="1">
      <c r="A803" s="165">
        <v>2101002</v>
      </c>
      <c r="B803" s="165" t="s">
        <v>252</v>
      </c>
      <c r="C803" s="166"/>
      <c r="D803" s="171"/>
      <c r="E803" s="168"/>
      <c r="F803" s="168"/>
    </row>
    <row r="804" spans="1:6" ht="20.100000000000001" customHeight="1">
      <c r="A804" s="165">
        <v>2101003</v>
      </c>
      <c r="B804" s="165" t="s">
        <v>253</v>
      </c>
      <c r="C804" s="166"/>
      <c r="D804" s="171"/>
      <c r="E804" s="168"/>
      <c r="F804" s="168"/>
    </row>
    <row r="805" spans="1:6" ht="20.100000000000001" customHeight="1">
      <c r="A805" s="165">
        <v>2101012</v>
      </c>
      <c r="B805" s="165" t="s">
        <v>959</v>
      </c>
      <c r="C805" s="166"/>
      <c r="D805" s="171"/>
      <c r="E805" s="168"/>
      <c r="F805" s="168"/>
    </row>
    <row r="806" spans="1:6" ht="20.100000000000001" customHeight="1">
      <c r="A806" s="165">
        <v>2101014</v>
      </c>
      <c r="B806" s="165" t="s">
        <v>960</v>
      </c>
      <c r="C806" s="166"/>
      <c r="D806" s="171"/>
      <c r="E806" s="168"/>
      <c r="F806" s="168"/>
    </row>
    <row r="807" spans="1:6" ht="20.100000000000001" customHeight="1">
      <c r="A807" s="165">
        <v>2101015</v>
      </c>
      <c r="B807" s="165" t="s">
        <v>961</v>
      </c>
      <c r="C807" s="166"/>
      <c r="D807" s="171"/>
      <c r="E807" s="168"/>
      <c r="F807" s="168"/>
    </row>
    <row r="808" spans="1:6" ht="20.100000000000001" customHeight="1">
      <c r="A808" s="165">
        <v>2101016</v>
      </c>
      <c r="B808" s="165" t="s">
        <v>962</v>
      </c>
      <c r="C808" s="166"/>
      <c r="D808" s="171"/>
      <c r="E808" s="168"/>
      <c r="F808" s="168"/>
    </row>
    <row r="809" spans="1:6" ht="20.100000000000001" customHeight="1">
      <c r="A809" s="165">
        <v>2101050</v>
      </c>
      <c r="B809" s="165" t="s">
        <v>260</v>
      </c>
      <c r="C809" s="166"/>
      <c r="D809" s="171"/>
      <c r="E809" s="168"/>
      <c r="F809" s="168"/>
    </row>
    <row r="810" spans="1:6" ht="20.100000000000001" customHeight="1">
      <c r="A810" s="165">
        <v>2101099</v>
      </c>
      <c r="B810" s="165" t="s">
        <v>963</v>
      </c>
      <c r="C810" s="166"/>
      <c r="D810" s="171"/>
      <c r="E810" s="168"/>
      <c r="F810" s="168"/>
    </row>
    <row r="811" spans="1:6" ht="20.100000000000001" customHeight="1">
      <c r="A811" s="185">
        <v>21011</v>
      </c>
      <c r="B811" s="186" t="s">
        <v>964</v>
      </c>
      <c r="C811" s="166">
        <f>SUM(C812:C815)</f>
        <v>3934</v>
      </c>
      <c r="D811" s="171">
        <f>SUM(D812:D815)</f>
        <v>4969.0339000000004</v>
      </c>
      <c r="E811" s="168"/>
      <c r="F811" s="168"/>
    </row>
    <row r="812" spans="1:6" ht="20.100000000000001" customHeight="1">
      <c r="A812" s="185">
        <v>2101101</v>
      </c>
      <c r="B812" s="187" t="s">
        <v>942</v>
      </c>
      <c r="C812" s="166">
        <v>1541</v>
      </c>
      <c r="D812" s="170">
        <v>1805.8511000000001</v>
      </c>
      <c r="E812" s="168"/>
      <c r="F812" s="168"/>
    </row>
    <row r="813" spans="1:6" ht="20.100000000000001" customHeight="1">
      <c r="A813" s="185">
        <v>2101102</v>
      </c>
      <c r="B813" s="187" t="s">
        <v>943</v>
      </c>
      <c r="C813" s="166">
        <v>879</v>
      </c>
      <c r="D813" s="170">
        <v>1423.9588000000001</v>
      </c>
      <c r="E813" s="168"/>
      <c r="F813" s="168"/>
    </row>
    <row r="814" spans="1:6" ht="20.100000000000001" customHeight="1">
      <c r="A814" s="185">
        <v>2101103</v>
      </c>
      <c r="B814" s="187" t="s">
        <v>944</v>
      </c>
      <c r="C814" s="166">
        <v>1514</v>
      </c>
      <c r="D814" s="170">
        <v>1739.2239999999999</v>
      </c>
      <c r="E814" s="168"/>
      <c r="F814" s="168"/>
    </row>
    <row r="815" spans="1:6" ht="20.100000000000001" customHeight="1">
      <c r="A815" s="185">
        <v>2101199</v>
      </c>
      <c r="B815" s="187" t="s">
        <v>965</v>
      </c>
      <c r="C815" s="166">
        <v>0</v>
      </c>
      <c r="D815" s="171"/>
      <c r="E815" s="168"/>
      <c r="F815" s="168"/>
    </row>
    <row r="816" spans="1:6" ht="20.100000000000001" customHeight="1">
      <c r="A816" s="185">
        <v>21012</v>
      </c>
      <c r="B816" s="186" t="s">
        <v>966</v>
      </c>
      <c r="C816" s="166">
        <f>SUM(C817:C819)</f>
        <v>25124</v>
      </c>
      <c r="D816" s="171">
        <f>SUM(D817:D819)</f>
        <v>21356</v>
      </c>
      <c r="E816" s="168"/>
      <c r="F816" s="168"/>
    </row>
    <row r="817" spans="1:6" ht="20.100000000000001" customHeight="1">
      <c r="A817" s="185">
        <v>2101201</v>
      </c>
      <c r="B817" s="187" t="s">
        <v>967</v>
      </c>
      <c r="C817" s="166">
        <v>0</v>
      </c>
      <c r="D817" s="171"/>
      <c r="E817" s="168"/>
      <c r="F817" s="168"/>
    </row>
    <row r="818" spans="1:6" ht="20.100000000000001" customHeight="1">
      <c r="A818" s="185">
        <v>2101202</v>
      </c>
      <c r="B818" s="187" t="s">
        <v>968</v>
      </c>
      <c r="C818" s="166">
        <v>24779</v>
      </c>
      <c r="D818" s="188">
        <v>21356</v>
      </c>
      <c r="E818" s="168"/>
      <c r="F818" s="168"/>
    </row>
    <row r="819" spans="1:6" ht="20.100000000000001" customHeight="1">
      <c r="A819" s="189">
        <v>2101299</v>
      </c>
      <c r="B819" s="189" t="s">
        <v>969</v>
      </c>
      <c r="C819" s="166">
        <v>345</v>
      </c>
      <c r="D819" s="171"/>
      <c r="E819" s="168"/>
      <c r="F819" s="168"/>
    </row>
    <row r="820" spans="1:6" ht="20.100000000000001" customHeight="1">
      <c r="A820" s="185">
        <v>21013</v>
      </c>
      <c r="B820" s="186" t="s">
        <v>970</v>
      </c>
      <c r="C820" s="166">
        <f>SUM(C821:C822)</f>
        <v>3295</v>
      </c>
      <c r="D820" s="171">
        <f>SUM(D821)</f>
        <v>3153.72</v>
      </c>
      <c r="E820" s="168"/>
      <c r="F820" s="168"/>
    </row>
    <row r="821" spans="1:6" ht="20.100000000000001" customHeight="1">
      <c r="A821" s="185">
        <v>2101301</v>
      </c>
      <c r="B821" s="187" t="s">
        <v>948</v>
      </c>
      <c r="C821" s="166">
        <v>2733</v>
      </c>
      <c r="D821" s="170">
        <f>278.72+2875</f>
        <v>3153.72</v>
      </c>
      <c r="E821" s="168"/>
      <c r="F821" s="168"/>
    </row>
    <row r="822" spans="1:6" ht="20.100000000000001" customHeight="1">
      <c r="A822" s="165">
        <v>2101399</v>
      </c>
      <c r="B822" s="178" t="s">
        <v>971</v>
      </c>
      <c r="C822" s="166">
        <v>562</v>
      </c>
      <c r="D822" s="171"/>
      <c r="E822" s="168"/>
      <c r="F822" s="168"/>
    </row>
    <row r="823" spans="1:6" ht="20.100000000000001" customHeight="1">
      <c r="A823" s="185">
        <v>21014</v>
      </c>
      <c r="B823" s="186" t="s">
        <v>972</v>
      </c>
      <c r="C823" s="166">
        <f>C824</f>
        <v>79</v>
      </c>
      <c r="D823" s="171">
        <f>SUM(D824)</f>
        <v>0</v>
      </c>
      <c r="E823" s="168"/>
      <c r="F823" s="168"/>
    </row>
    <row r="824" spans="1:6" ht="20.100000000000001" customHeight="1">
      <c r="A824" s="185">
        <v>2101401</v>
      </c>
      <c r="B824" s="187" t="s">
        <v>945</v>
      </c>
      <c r="C824" s="166">
        <v>79</v>
      </c>
      <c r="D824" s="171"/>
      <c r="E824" s="168"/>
      <c r="F824" s="168"/>
    </row>
    <row r="825" spans="1:6" ht="20.100000000000001" customHeight="1">
      <c r="A825" s="185">
        <v>21015</v>
      </c>
      <c r="B825" s="190" t="s">
        <v>973</v>
      </c>
      <c r="C825" s="166">
        <f>SUM(C826:C828)</f>
        <v>80</v>
      </c>
      <c r="D825" s="171">
        <f>SUM(D826:D828)</f>
        <v>211.99879999999999</v>
      </c>
      <c r="E825" s="168"/>
      <c r="F825" s="168"/>
    </row>
    <row r="826" spans="1:6" ht="20.100000000000001" customHeight="1">
      <c r="A826" s="185">
        <v>2101501</v>
      </c>
      <c r="B826" s="187" t="s">
        <v>901</v>
      </c>
      <c r="C826" s="166">
        <v>35</v>
      </c>
      <c r="D826" s="170">
        <v>111.9988</v>
      </c>
      <c r="E826" s="168"/>
      <c r="F826" s="168"/>
    </row>
    <row r="827" spans="1:6" ht="20.100000000000001" customHeight="1">
      <c r="A827" s="185">
        <v>2101502</v>
      </c>
      <c r="B827" s="177" t="s">
        <v>252</v>
      </c>
      <c r="C827" s="166"/>
      <c r="D827" s="170">
        <v>88.78</v>
      </c>
      <c r="E827" s="168"/>
      <c r="F827" s="168"/>
    </row>
    <row r="828" spans="1:6" ht="20.100000000000001" customHeight="1">
      <c r="A828" s="185">
        <v>2101505</v>
      </c>
      <c r="B828" s="187" t="s">
        <v>974</v>
      </c>
      <c r="C828" s="166">
        <v>45</v>
      </c>
      <c r="D828" s="170">
        <v>11.22</v>
      </c>
      <c r="E828" s="168"/>
      <c r="F828" s="168"/>
    </row>
    <row r="829" spans="1:6" ht="20.100000000000001" customHeight="1">
      <c r="A829" s="185">
        <v>21016</v>
      </c>
      <c r="B829" s="186" t="s">
        <v>975</v>
      </c>
      <c r="C829" s="166">
        <f>C830</f>
        <v>730</v>
      </c>
      <c r="D829" s="171">
        <f>SUM(D830)</f>
        <v>825.6</v>
      </c>
      <c r="E829" s="168"/>
      <c r="F829" s="168"/>
    </row>
    <row r="830" spans="1:6" ht="20.100000000000001" customHeight="1">
      <c r="A830" s="185">
        <v>2101601</v>
      </c>
      <c r="B830" s="187" t="s">
        <v>976</v>
      </c>
      <c r="C830" s="166">
        <v>730</v>
      </c>
      <c r="D830" s="170">
        <v>825.6</v>
      </c>
      <c r="E830" s="168"/>
      <c r="F830" s="168"/>
    </row>
    <row r="831" spans="1:6" ht="20.100000000000001" customHeight="1">
      <c r="A831" s="165">
        <v>21099</v>
      </c>
      <c r="B831" s="162" t="s">
        <v>977</v>
      </c>
      <c r="C831" s="166">
        <f>C832</f>
        <v>696</v>
      </c>
      <c r="D831" s="167">
        <f>D832</f>
        <v>0</v>
      </c>
      <c r="E831" s="168"/>
      <c r="F831" s="168"/>
    </row>
    <row r="832" spans="1:6" ht="20.100000000000001" customHeight="1">
      <c r="A832" s="165">
        <v>2109901</v>
      </c>
      <c r="B832" s="165" t="s">
        <v>978</v>
      </c>
      <c r="C832" s="166">
        <v>696</v>
      </c>
      <c r="D832" s="171">
        <v>0</v>
      </c>
      <c r="E832" s="168"/>
      <c r="F832" s="168"/>
    </row>
    <row r="833" spans="1:6" ht="20.100000000000001" customHeight="1">
      <c r="A833" s="165">
        <v>211</v>
      </c>
      <c r="B833" s="162" t="s">
        <v>979</v>
      </c>
      <c r="C833" s="166">
        <f>SUM(C834,C843,C847,C856,C862,C869,C875,C878,C881,C883,C885,C891,C893,C895,C910)</f>
        <v>1108</v>
      </c>
      <c r="D833" s="167">
        <f>SUM(D834,D843,D847,D856,D862,D869,D875,D878,D881,D883,D885,D891,D893,D895,D910)</f>
        <v>1247.1805999999999</v>
      </c>
      <c r="E833" s="168"/>
      <c r="F833" s="168"/>
    </row>
    <row r="834" spans="1:6" ht="20.100000000000001" customHeight="1">
      <c r="A834" s="165">
        <v>21101</v>
      </c>
      <c r="B834" s="162" t="s">
        <v>980</v>
      </c>
      <c r="C834" s="166">
        <f>SUM(C835:C842)</f>
        <v>277</v>
      </c>
      <c r="D834" s="167">
        <f>SUM(D835:D842)</f>
        <v>253.78059999999999</v>
      </c>
      <c r="E834" s="168"/>
      <c r="F834" s="168"/>
    </row>
    <row r="835" spans="1:6" ht="20.100000000000001" customHeight="1">
      <c r="A835" s="165">
        <v>2110101</v>
      </c>
      <c r="B835" s="165" t="s">
        <v>251</v>
      </c>
      <c r="C835" s="166">
        <v>247</v>
      </c>
      <c r="D835" s="170">
        <v>211.78059999999999</v>
      </c>
      <c r="E835" s="168"/>
      <c r="F835" s="168"/>
    </row>
    <row r="836" spans="1:6" ht="20.100000000000001" customHeight="1">
      <c r="A836" s="165">
        <v>2110102</v>
      </c>
      <c r="B836" s="165" t="s">
        <v>252</v>
      </c>
      <c r="C836" s="166">
        <v>30</v>
      </c>
      <c r="D836" s="170">
        <v>32</v>
      </c>
      <c r="E836" s="168"/>
      <c r="F836" s="168"/>
    </row>
    <row r="837" spans="1:6" ht="20.100000000000001" customHeight="1">
      <c r="A837" s="165">
        <v>2110103</v>
      </c>
      <c r="B837" s="165" t="s">
        <v>253</v>
      </c>
      <c r="C837" s="166">
        <v>0</v>
      </c>
      <c r="E837" s="168"/>
      <c r="F837" s="168"/>
    </row>
    <row r="838" spans="1:6" ht="20.100000000000001" customHeight="1">
      <c r="A838" s="165">
        <v>2110104</v>
      </c>
      <c r="B838" s="165" t="s">
        <v>981</v>
      </c>
      <c r="C838" s="166">
        <v>0</v>
      </c>
      <c r="D838" s="170">
        <v>10</v>
      </c>
      <c r="E838" s="168"/>
      <c r="F838" s="168"/>
    </row>
    <row r="839" spans="1:6" ht="20.100000000000001" customHeight="1">
      <c r="A839" s="165">
        <v>2110105</v>
      </c>
      <c r="B839" s="165" t="s">
        <v>982</v>
      </c>
      <c r="C839" s="166">
        <v>0</v>
      </c>
      <c r="D839" s="171">
        <v>0</v>
      </c>
      <c r="E839" s="168"/>
      <c r="F839" s="168"/>
    </row>
    <row r="840" spans="1:6" ht="20.100000000000001" customHeight="1">
      <c r="A840" s="165">
        <v>2110106</v>
      </c>
      <c r="B840" s="165" t="s">
        <v>983</v>
      </c>
      <c r="C840" s="166">
        <v>0</v>
      </c>
      <c r="D840" s="171">
        <v>0</v>
      </c>
      <c r="E840" s="168"/>
      <c r="F840" s="168"/>
    </row>
    <row r="841" spans="1:6" ht="20.100000000000001" customHeight="1">
      <c r="A841" s="165">
        <v>2110107</v>
      </c>
      <c r="B841" s="165" t="s">
        <v>984</v>
      </c>
      <c r="C841" s="166">
        <v>0</v>
      </c>
      <c r="D841" s="171">
        <v>0</v>
      </c>
      <c r="E841" s="168"/>
      <c r="F841" s="168"/>
    </row>
    <row r="842" spans="1:6" ht="20.100000000000001" customHeight="1">
      <c r="A842" s="165">
        <v>2110199</v>
      </c>
      <c r="B842" s="165" t="s">
        <v>985</v>
      </c>
      <c r="C842" s="166"/>
      <c r="D842" s="171"/>
      <c r="E842" s="168"/>
      <c r="F842" s="168"/>
    </row>
    <row r="843" spans="1:6" ht="20.100000000000001" customHeight="1">
      <c r="A843" s="165">
        <v>21102</v>
      </c>
      <c r="B843" s="162" t="s">
        <v>986</v>
      </c>
      <c r="C843" s="166">
        <f>SUM(C844:C846)</f>
        <v>0</v>
      </c>
      <c r="D843" s="171"/>
      <c r="E843" s="168"/>
      <c r="F843" s="168"/>
    </row>
    <row r="844" spans="1:6" ht="20.100000000000001" customHeight="1">
      <c r="A844" s="165">
        <v>2110203</v>
      </c>
      <c r="B844" s="165" t="s">
        <v>987</v>
      </c>
      <c r="C844" s="166"/>
      <c r="D844" s="171">
        <v>0</v>
      </c>
      <c r="E844" s="168"/>
      <c r="F844" s="168"/>
    </row>
    <row r="845" spans="1:6" ht="20.100000000000001" customHeight="1">
      <c r="A845" s="165">
        <v>2110204</v>
      </c>
      <c r="B845" s="165" t="s">
        <v>988</v>
      </c>
      <c r="C845" s="166"/>
      <c r="D845" s="171">
        <v>0</v>
      </c>
      <c r="E845" s="168"/>
      <c r="F845" s="168"/>
    </row>
    <row r="846" spans="1:6" ht="20.100000000000001" customHeight="1">
      <c r="A846" s="165">
        <v>2110299</v>
      </c>
      <c r="B846" s="165" t="s">
        <v>989</v>
      </c>
      <c r="C846" s="166"/>
      <c r="D846" s="171"/>
      <c r="E846" s="168"/>
      <c r="F846" s="168"/>
    </row>
    <row r="847" spans="1:6" ht="20.100000000000001" customHeight="1">
      <c r="A847" s="165">
        <v>21103</v>
      </c>
      <c r="B847" s="162" t="s">
        <v>990</v>
      </c>
      <c r="C847" s="166">
        <f>SUM(C848:C855)</f>
        <v>25</v>
      </c>
      <c r="D847" s="171">
        <f>SUM(D848,D849,D850,D851,D852,D853,D854,D855)</f>
        <v>13.9</v>
      </c>
      <c r="E847" s="168"/>
      <c r="F847" s="168"/>
    </row>
    <row r="848" spans="1:6" ht="20.100000000000001" customHeight="1">
      <c r="A848" s="165">
        <v>2110301</v>
      </c>
      <c r="B848" s="165" t="s">
        <v>991</v>
      </c>
      <c r="C848" s="166">
        <v>0</v>
      </c>
      <c r="D848" s="170">
        <v>10.9</v>
      </c>
      <c r="E848" s="168"/>
      <c r="F848" s="168"/>
    </row>
    <row r="849" spans="1:6" ht="20.100000000000001" customHeight="1">
      <c r="A849" s="165">
        <v>2110302</v>
      </c>
      <c r="B849" s="165" t="s">
        <v>992</v>
      </c>
      <c r="C849" s="166">
        <v>19</v>
      </c>
      <c r="D849" s="170">
        <v>2</v>
      </c>
      <c r="E849" s="168"/>
      <c r="F849" s="168"/>
    </row>
    <row r="850" spans="1:6" ht="20.100000000000001" customHeight="1">
      <c r="A850" s="165">
        <v>2110303</v>
      </c>
      <c r="B850" s="165" t="s">
        <v>993</v>
      </c>
      <c r="C850" s="166">
        <v>6</v>
      </c>
      <c r="D850" s="170">
        <v>1</v>
      </c>
      <c r="E850" s="168"/>
      <c r="F850" s="168"/>
    </row>
    <row r="851" spans="1:6" ht="20.100000000000001" customHeight="1">
      <c r="A851" s="165">
        <v>2110304</v>
      </c>
      <c r="B851" s="165" t="s">
        <v>994</v>
      </c>
      <c r="C851" s="166">
        <v>0</v>
      </c>
      <c r="D851" s="171">
        <v>0</v>
      </c>
      <c r="E851" s="168"/>
      <c r="F851" s="168"/>
    </row>
    <row r="852" spans="1:6" ht="20.100000000000001" customHeight="1">
      <c r="A852" s="165">
        <v>2110305</v>
      </c>
      <c r="B852" s="165" t="s">
        <v>995</v>
      </c>
      <c r="C852" s="166">
        <v>0</v>
      </c>
      <c r="D852" s="171">
        <v>0</v>
      </c>
      <c r="E852" s="168"/>
      <c r="F852" s="168"/>
    </row>
    <row r="853" spans="1:6" ht="20.100000000000001" customHeight="1">
      <c r="A853" s="165">
        <v>2110306</v>
      </c>
      <c r="B853" s="165" t="s">
        <v>996</v>
      </c>
      <c r="C853" s="166">
        <v>0</v>
      </c>
      <c r="D853" s="171">
        <v>0</v>
      </c>
      <c r="E853" s="168"/>
      <c r="F853" s="168"/>
    </row>
    <row r="854" spans="1:6" ht="20.100000000000001" customHeight="1">
      <c r="A854" s="165">
        <v>2110307</v>
      </c>
      <c r="B854" s="165" t="s">
        <v>997</v>
      </c>
      <c r="C854" s="166"/>
      <c r="D854" s="171"/>
      <c r="E854" s="168"/>
      <c r="F854" s="168"/>
    </row>
    <row r="855" spans="1:6" ht="20.100000000000001" customHeight="1">
      <c r="A855" s="165">
        <v>2110399</v>
      </c>
      <c r="B855" s="165" t="s">
        <v>998</v>
      </c>
      <c r="C855" s="166">
        <v>0</v>
      </c>
      <c r="D855" s="171">
        <v>0</v>
      </c>
      <c r="E855" s="168"/>
      <c r="F855" s="168"/>
    </row>
    <row r="856" spans="1:6" ht="20.100000000000001" customHeight="1">
      <c r="A856" s="165">
        <v>21104</v>
      </c>
      <c r="B856" s="162" t="s">
        <v>999</v>
      </c>
      <c r="C856" s="166">
        <f>SUM(C857:C861)</f>
        <v>351</v>
      </c>
      <c r="D856" s="167">
        <f>SUM(D857:D861)</f>
        <v>916.5</v>
      </c>
      <c r="E856" s="168"/>
      <c r="F856" s="168"/>
    </row>
    <row r="857" spans="1:6" ht="20.100000000000001" customHeight="1">
      <c r="A857" s="165">
        <v>2110401</v>
      </c>
      <c r="B857" s="165" t="s">
        <v>1000</v>
      </c>
      <c r="C857" s="166">
        <v>41</v>
      </c>
      <c r="D857" s="170">
        <v>15</v>
      </c>
      <c r="E857" s="168"/>
      <c r="F857" s="168"/>
    </row>
    <row r="858" spans="1:6" ht="20.100000000000001" customHeight="1">
      <c r="A858" s="165">
        <v>2110402</v>
      </c>
      <c r="B858" s="165" t="s">
        <v>1001</v>
      </c>
      <c r="C858" s="166">
        <v>309</v>
      </c>
      <c r="D858" s="170">
        <v>900</v>
      </c>
      <c r="E858" s="168"/>
      <c r="F858" s="168"/>
    </row>
    <row r="859" spans="1:6" ht="20.100000000000001" customHeight="1">
      <c r="A859" s="165">
        <v>2110403</v>
      </c>
      <c r="B859" s="165" t="s">
        <v>1002</v>
      </c>
      <c r="C859" s="166">
        <v>1</v>
      </c>
      <c r="D859" s="170">
        <v>1.5</v>
      </c>
      <c r="E859" s="168"/>
      <c r="F859" s="168"/>
    </row>
    <row r="860" spans="1:6" ht="20.100000000000001" customHeight="1">
      <c r="A860" s="165">
        <v>2110404</v>
      </c>
      <c r="B860" s="165" t="s">
        <v>1003</v>
      </c>
      <c r="C860" s="166">
        <v>0</v>
      </c>
      <c r="D860" s="171">
        <v>0</v>
      </c>
      <c r="E860" s="168"/>
      <c r="F860" s="168"/>
    </row>
    <row r="861" spans="1:6" ht="20.100000000000001" customHeight="1">
      <c r="A861" s="165">
        <v>2110499</v>
      </c>
      <c r="B861" s="165" t="s">
        <v>1004</v>
      </c>
      <c r="C861" s="166">
        <v>0</v>
      </c>
      <c r="D861" s="171">
        <v>0</v>
      </c>
      <c r="E861" s="168"/>
      <c r="F861" s="168"/>
    </row>
    <row r="862" spans="1:6" ht="20.100000000000001" customHeight="1">
      <c r="A862" s="165">
        <v>21105</v>
      </c>
      <c r="B862" s="162" t="s">
        <v>1005</v>
      </c>
      <c r="C862" s="166">
        <f>SUM(C863:C868)</f>
        <v>107</v>
      </c>
      <c r="D862" s="167">
        <f>SUM(D863:D868)</f>
        <v>0</v>
      </c>
      <c r="E862" s="168"/>
      <c r="F862" s="168"/>
    </row>
    <row r="863" spans="1:6" ht="20.100000000000001" customHeight="1">
      <c r="A863" s="165">
        <v>2110501</v>
      </c>
      <c r="B863" s="165" t="s">
        <v>1006</v>
      </c>
      <c r="C863" s="166">
        <v>0</v>
      </c>
      <c r="D863" s="171">
        <v>0</v>
      </c>
      <c r="E863" s="168"/>
      <c r="F863" s="168"/>
    </row>
    <row r="864" spans="1:6" ht="20.100000000000001" customHeight="1">
      <c r="A864" s="165">
        <v>2110502</v>
      </c>
      <c r="B864" s="165" t="s">
        <v>1007</v>
      </c>
      <c r="C864" s="166">
        <v>0</v>
      </c>
      <c r="D864" s="171">
        <v>0</v>
      </c>
      <c r="E864" s="168"/>
      <c r="F864" s="168"/>
    </row>
    <row r="865" spans="1:6" ht="20.100000000000001" customHeight="1">
      <c r="A865" s="165">
        <v>2110503</v>
      </c>
      <c r="B865" s="165" t="s">
        <v>1008</v>
      </c>
      <c r="C865" s="166">
        <v>0</v>
      </c>
      <c r="D865" s="171">
        <v>0</v>
      </c>
      <c r="E865" s="168"/>
      <c r="F865" s="168"/>
    </row>
    <row r="866" spans="1:6" ht="20.100000000000001" customHeight="1">
      <c r="A866" s="165">
        <v>2110506</v>
      </c>
      <c r="B866" s="165" t="s">
        <v>1009</v>
      </c>
      <c r="C866" s="166">
        <v>0</v>
      </c>
      <c r="D866" s="171">
        <v>0</v>
      </c>
      <c r="E866" s="168"/>
      <c r="F866" s="168"/>
    </row>
    <row r="867" spans="1:6" ht="20.100000000000001" customHeight="1">
      <c r="A867" s="165">
        <v>2110507</v>
      </c>
      <c r="B867" s="178" t="s">
        <v>1010</v>
      </c>
      <c r="C867" s="166">
        <v>107</v>
      </c>
      <c r="D867" s="171"/>
      <c r="E867" s="168"/>
      <c r="F867" s="168"/>
    </row>
    <row r="868" spans="1:6" ht="20.100000000000001" customHeight="1">
      <c r="A868" s="165">
        <v>2110599</v>
      </c>
      <c r="B868" s="165" t="s">
        <v>1011</v>
      </c>
      <c r="C868" s="166"/>
      <c r="D868" s="171"/>
      <c r="E868" s="168"/>
      <c r="F868" s="168"/>
    </row>
    <row r="869" spans="1:6" ht="20.100000000000001" customHeight="1">
      <c r="A869" s="165">
        <v>21106</v>
      </c>
      <c r="B869" s="162" t="s">
        <v>1012</v>
      </c>
      <c r="C869" s="166">
        <f>SUM(C870:C874)</f>
        <v>120</v>
      </c>
      <c r="D869" s="167">
        <f>SUM(D870:D874)</f>
        <v>0</v>
      </c>
      <c r="E869" s="168"/>
      <c r="F869" s="168"/>
    </row>
    <row r="870" spans="1:6" ht="20.100000000000001" customHeight="1">
      <c r="A870" s="165">
        <v>2110602</v>
      </c>
      <c r="B870" s="165" t="s">
        <v>1013</v>
      </c>
      <c r="C870" s="166">
        <v>0</v>
      </c>
      <c r="D870" s="171">
        <v>0</v>
      </c>
      <c r="E870" s="168"/>
      <c r="F870" s="168"/>
    </row>
    <row r="871" spans="1:6" ht="20.100000000000001" customHeight="1">
      <c r="A871" s="165">
        <v>2110603</v>
      </c>
      <c r="B871" s="165" t="s">
        <v>1014</v>
      </c>
      <c r="C871" s="166">
        <v>0</v>
      </c>
      <c r="D871" s="171">
        <v>0</v>
      </c>
      <c r="E871" s="168"/>
      <c r="F871" s="168"/>
    </row>
    <row r="872" spans="1:6" ht="20.100000000000001" customHeight="1">
      <c r="A872" s="165">
        <v>2110604</v>
      </c>
      <c r="B872" s="165" t="s">
        <v>1015</v>
      </c>
      <c r="C872" s="166">
        <v>0</v>
      </c>
      <c r="D872" s="171">
        <v>0</v>
      </c>
      <c r="E872" s="168"/>
      <c r="F872" s="168"/>
    </row>
    <row r="873" spans="1:6" ht="20.100000000000001" customHeight="1">
      <c r="A873" s="165">
        <v>2110605</v>
      </c>
      <c r="B873" s="165" t="s">
        <v>1016</v>
      </c>
      <c r="C873" s="166">
        <v>0</v>
      </c>
      <c r="D873" s="171">
        <v>0</v>
      </c>
      <c r="E873" s="168"/>
      <c r="F873" s="168"/>
    </row>
    <row r="874" spans="1:6" ht="20.100000000000001" customHeight="1">
      <c r="A874" s="165">
        <v>2110699</v>
      </c>
      <c r="B874" s="165" t="s">
        <v>1017</v>
      </c>
      <c r="C874" s="166">
        <v>120</v>
      </c>
      <c r="D874" s="171"/>
      <c r="E874" s="168"/>
      <c r="F874" s="168"/>
    </row>
    <row r="875" spans="1:6" ht="20.100000000000001" customHeight="1">
      <c r="A875" s="165">
        <v>21107</v>
      </c>
      <c r="B875" s="162" t="s">
        <v>1018</v>
      </c>
      <c r="C875" s="166">
        <f>SUM(C876:C877)</f>
        <v>0</v>
      </c>
      <c r="D875" s="167">
        <f>SUM(D876:D877)</f>
        <v>0</v>
      </c>
      <c r="E875" s="168"/>
      <c r="F875" s="168"/>
    </row>
    <row r="876" spans="1:6" ht="20.100000000000001" customHeight="1">
      <c r="A876" s="165">
        <v>2110704</v>
      </c>
      <c r="B876" s="165" t="s">
        <v>1019</v>
      </c>
      <c r="C876" s="166">
        <v>0</v>
      </c>
      <c r="D876" s="171">
        <v>0</v>
      </c>
      <c r="E876" s="168"/>
      <c r="F876" s="168"/>
    </row>
    <row r="877" spans="1:6" ht="20.100000000000001" customHeight="1">
      <c r="A877" s="165">
        <v>2110799</v>
      </c>
      <c r="B877" s="165" t="s">
        <v>1020</v>
      </c>
      <c r="C877" s="166"/>
      <c r="D877" s="171">
        <v>0</v>
      </c>
      <c r="E877" s="168"/>
      <c r="F877" s="168"/>
    </row>
    <row r="878" spans="1:6" ht="20.100000000000001" customHeight="1">
      <c r="A878" s="165">
        <v>21108</v>
      </c>
      <c r="B878" s="162" t="s">
        <v>1021</v>
      </c>
      <c r="C878" s="166">
        <f>SUM(C879:C880)</f>
        <v>0</v>
      </c>
      <c r="D878" s="171">
        <v>0</v>
      </c>
      <c r="E878" s="168"/>
      <c r="F878" s="168"/>
    </row>
    <row r="879" spans="1:6" ht="20.100000000000001" customHeight="1">
      <c r="A879" s="165">
        <v>2110804</v>
      </c>
      <c r="B879" s="165" t="s">
        <v>1022</v>
      </c>
      <c r="C879" s="166"/>
      <c r="D879" s="171">
        <v>0</v>
      </c>
      <c r="E879" s="168"/>
      <c r="F879" s="168"/>
    </row>
    <row r="880" spans="1:6" ht="20.100000000000001" customHeight="1">
      <c r="A880" s="165">
        <v>2110899</v>
      </c>
      <c r="B880" s="165" t="s">
        <v>1023</v>
      </c>
      <c r="C880" s="166"/>
      <c r="D880" s="171">
        <v>0</v>
      </c>
      <c r="E880" s="168"/>
      <c r="F880" s="168"/>
    </row>
    <row r="881" spans="1:6" ht="20.100000000000001" customHeight="1">
      <c r="A881" s="165">
        <v>21109</v>
      </c>
      <c r="B881" s="162" t="s">
        <v>1024</v>
      </c>
      <c r="C881" s="166">
        <f>C882</f>
        <v>0</v>
      </c>
      <c r="D881" s="171">
        <v>0</v>
      </c>
      <c r="E881" s="168"/>
      <c r="F881" s="168"/>
    </row>
    <row r="882" spans="1:6" ht="20.100000000000001" customHeight="1">
      <c r="A882" s="165">
        <v>2110901</v>
      </c>
      <c r="B882" s="165" t="s">
        <v>1025</v>
      </c>
      <c r="C882" s="166"/>
      <c r="D882" s="171">
        <v>0</v>
      </c>
      <c r="E882" s="168"/>
      <c r="F882" s="168"/>
    </row>
    <row r="883" spans="1:6" ht="20.100000000000001" customHeight="1">
      <c r="A883" s="165">
        <v>21110</v>
      </c>
      <c r="B883" s="162" t="s">
        <v>1026</v>
      </c>
      <c r="C883" s="166">
        <f>C884</f>
        <v>0</v>
      </c>
      <c r="D883" s="171">
        <v>0</v>
      </c>
      <c r="E883" s="168"/>
      <c r="F883" s="168"/>
    </row>
    <row r="884" spans="1:6" ht="20.100000000000001" customHeight="1">
      <c r="A884" s="165">
        <v>2111001</v>
      </c>
      <c r="B884" s="165" t="s">
        <v>1027</v>
      </c>
      <c r="C884" s="166"/>
      <c r="D884" s="171">
        <v>0</v>
      </c>
      <c r="E884" s="168"/>
      <c r="F884" s="168"/>
    </row>
    <row r="885" spans="1:6" ht="20.100000000000001" customHeight="1">
      <c r="A885" s="165">
        <v>21111</v>
      </c>
      <c r="B885" s="162" t="s">
        <v>1028</v>
      </c>
      <c r="C885" s="166">
        <f>SUM(C886:C890)</f>
        <v>196</v>
      </c>
      <c r="D885" s="167">
        <f>SUM(D886:D890)</f>
        <v>63</v>
      </c>
      <c r="E885" s="168"/>
      <c r="F885" s="168"/>
    </row>
    <row r="886" spans="1:6" ht="20.100000000000001" customHeight="1">
      <c r="A886" s="165">
        <v>2111101</v>
      </c>
      <c r="B886" s="165" t="s">
        <v>1029</v>
      </c>
      <c r="C886" s="166">
        <v>181</v>
      </c>
      <c r="D886" s="170">
        <v>30</v>
      </c>
      <c r="E886" s="168"/>
      <c r="F886" s="168"/>
    </row>
    <row r="887" spans="1:6" ht="20.100000000000001" customHeight="1">
      <c r="A887" s="165">
        <v>2111102</v>
      </c>
      <c r="B887" s="165" t="s">
        <v>1030</v>
      </c>
      <c r="C887" s="166">
        <v>10</v>
      </c>
      <c r="D887" s="170">
        <v>30</v>
      </c>
      <c r="E887" s="168"/>
      <c r="F887" s="168"/>
    </row>
    <row r="888" spans="1:6" ht="20.100000000000001" customHeight="1">
      <c r="A888" s="165">
        <v>2111103</v>
      </c>
      <c r="B888" s="165" t="s">
        <v>1031</v>
      </c>
      <c r="C888" s="166">
        <v>5</v>
      </c>
      <c r="D888" s="170">
        <v>3</v>
      </c>
      <c r="E888" s="168"/>
      <c r="F888" s="168"/>
    </row>
    <row r="889" spans="1:6" ht="20.100000000000001" customHeight="1">
      <c r="A889" s="165">
        <v>2111104</v>
      </c>
      <c r="B889" s="165" t="s">
        <v>1032</v>
      </c>
      <c r="C889" s="166">
        <v>0</v>
      </c>
      <c r="D889" s="171"/>
      <c r="E889" s="168"/>
      <c r="F889" s="168"/>
    </row>
    <row r="890" spans="1:6" ht="20.100000000000001" customHeight="1">
      <c r="A890" s="165">
        <v>2111199</v>
      </c>
      <c r="B890" s="165" t="s">
        <v>1033</v>
      </c>
      <c r="C890" s="166">
        <v>0</v>
      </c>
      <c r="D890" s="171"/>
      <c r="E890" s="168"/>
      <c r="F890" s="168"/>
    </row>
    <row r="891" spans="1:6" ht="20.100000000000001" customHeight="1">
      <c r="A891" s="165">
        <v>21112</v>
      </c>
      <c r="B891" s="162" t="s">
        <v>1034</v>
      </c>
      <c r="C891" s="166">
        <f>C892</f>
        <v>32</v>
      </c>
      <c r="D891" s="171">
        <v>0</v>
      </c>
      <c r="E891" s="168"/>
      <c r="F891" s="168"/>
    </row>
    <row r="892" spans="1:6" ht="20.100000000000001" customHeight="1">
      <c r="A892" s="165">
        <v>2111201</v>
      </c>
      <c r="B892" s="165" t="s">
        <v>1035</v>
      </c>
      <c r="C892" s="166">
        <v>32</v>
      </c>
      <c r="D892" s="171">
        <v>0</v>
      </c>
      <c r="E892" s="168"/>
      <c r="F892" s="168"/>
    </row>
    <row r="893" spans="1:6" ht="20.100000000000001" customHeight="1">
      <c r="A893" s="165">
        <v>21113</v>
      </c>
      <c r="B893" s="162" t="s">
        <v>1036</v>
      </c>
      <c r="C893" s="166">
        <f>C894</f>
        <v>0</v>
      </c>
      <c r="D893" s="171">
        <v>0</v>
      </c>
      <c r="E893" s="168"/>
      <c r="F893" s="168"/>
    </row>
    <row r="894" spans="1:6" ht="20.100000000000001" customHeight="1">
      <c r="A894" s="165">
        <v>2111301</v>
      </c>
      <c r="B894" s="165" t="s">
        <v>1037</v>
      </c>
      <c r="C894" s="166"/>
      <c r="D894" s="171">
        <v>0</v>
      </c>
      <c r="E894" s="168"/>
      <c r="F894" s="168"/>
    </row>
    <row r="895" spans="1:6" ht="20.100000000000001" customHeight="1">
      <c r="A895" s="165">
        <v>21114</v>
      </c>
      <c r="B895" s="162" t="s">
        <v>1038</v>
      </c>
      <c r="C895" s="166">
        <f>SUM(C896:C909)</f>
        <v>0</v>
      </c>
      <c r="D895" s="171">
        <v>0</v>
      </c>
      <c r="E895" s="168"/>
      <c r="F895" s="168"/>
    </row>
    <row r="896" spans="1:6" ht="20.100000000000001" customHeight="1">
      <c r="A896" s="165">
        <v>2111401</v>
      </c>
      <c r="B896" s="165" t="s">
        <v>251</v>
      </c>
      <c r="C896" s="166"/>
      <c r="D896" s="171">
        <v>0</v>
      </c>
      <c r="E896" s="168"/>
      <c r="F896" s="168"/>
    </row>
    <row r="897" spans="1:6" ht="20.100000000000001" customHeight="1">
      <c r="A897" s="165">
        <v>2111402</v>
      </c>
      <c r="B897" s="165" t="s">
        <v>252</v>
      </c>
      <c r="C897" s="166"/>
      <c r="D897" s="171">
        <v>0</v>
      </c>
      <c r="E897" s="168"/>
      <c r="F897" s="168"/>
    </row>
    <row r="898" spans="1:6" ht="20.100000000000001" customHeight="1">
      <c r="A898" s="165">
        <v>2111403</v>
      </c>
      <c r="B898" s="165" t="s">
        <v>253</v>
      </c>
      <c r="C898" s="166"/>
      <c r="D898" s="171">
        <v>0</v>
      </c>
      <c r="E898" s="168"/>
      <c r="F898" s="168"/>
    </row>
    <row r="899" spans="1:6" ht="20.100000000000001" customHeight="1">
      <c r="A899" s="165">
        <v>2111404</v>
      </c>
      <c r="B899" s="165" t="s">
        <v>1039</v>
      </c>
      <c r="C899" s="166"/>
      <c r="D899" s="171">
        <v>0</v>
      </c>
      <c r="E899" s="168"/>
      <c r="F899" s="168"/>
    </row>
    <row r="900" spans="1:6" ht="20.100000000000001" customHeight="1">
      <c r="A900" s="165">
        <v>2111405</v>
      </c>
      <c r="B900" s="165" t="s">
        <v>1040</v>
      </c>
      <c r="C900" s="166"/>
      <c r="D900" s="171">
        <v>0</v>
      </c>
      <c r="E900" s="168"/>
      <c r="F900" s="168"/>
    </row>
    <row r="901" spans="1:6" ht="20.100000000000001" customHeight="1">
      <c r="A901" s="165">
        <v>2111406</v>
      </c>
      <c r="B901" s="165" t="s">
        <v>1041</v>
      </c>
      <c r="C901" s="166"/>
      <c r="D901" s="171">
        <v>0</v>
      </c>
      <c r="E901" s="168"/>
      <c r="F901" s="168"/>
    </row>
    <row r="902" spans="1:6" ht="20.100000000000001" customHeight="1">
      <c r="A902" s="165">
        <v>2111407</v>
      </c>
      <c r="B902" s="165" t="s">
        <v>1042</v>
      </c>
      <c r="C902" s="166"/>
      <c r="D902" s="171">
        <v>0</v>
      </c>
      <c r="E902" s="168"/>
      <c r="F902" s="168"/>
    </row>
    <row r="903" spans="1:6" ht="20.100000000000001" customHeight="1">
      <c r="A903" s="165">
        <v>2111408</v>
      </c>
      <c r="B903" s="165" t="s">
        <v>1043</v>
      </c>
      <c r="C903" s="166"/>
      <c r="D903" s="171">
        <v>0</v>
      </c>
      <c r="E903" s="168"/>
      <c r="F903" s="168"/>
    </row>
    <row r="904" spans="1:6" ht="20.100000000000001" customHeight="1">
      <c r="A904" s="165">
        <v>2111409</v>
      </c>
      <c r="B904" s="165" t="s">
        <v>1044</v>
      </c>
      <c r="C904" s="166"/>
      <c r="D904" s="171">
        <v>0</v>
      </c>
      <c r="E904" s="168"/>
      <c r="F904" s="168"/>
    </row>
    <row r="905" spans="1:6" ht="20.100000000000001" customHeight="1">
      <c r="A905" s="165">
        <v>2111410</v>
      </c>
      <c r="B905" s="165" t="s">
        <v>1045</v>
      </c>
      <c r="C905" s="166"/>
      <c r="D905" s="171">
        <v>0</v>
      </c>
      <c r="E905" s="168"/>
      <c r="F905" s="168"/>
    </row>
    <row r="906" spans="1:6" ht="20.100000000000001" customHeight="1">
      <c r="A906" s="165">
        <v>2111411</v>
      </c>
      <c r="B906" s="165" t="s">
        <v>294</v>
      </c>
      <c r="C906" s="166"/>
      <c r="D906" s="171">
        <v>0</v>
      </c>
      <c r="E906" s="168"/>
      <c r="F906" s="168"/>
    </row>
    <row r="907" spans="1:6" ht="20.100000000000001" customHeight="1">
      <c r="A907" s="165">
        <v>2111413</v>
      </c>
      <c r="B907" s="165" t="s">
        <v>1046</v>
      </c>
      <c r="C907" s="166"/>
      <c r="D907" s="171">
        <v>0</v>
      </c>
      <c r="E907" s="168"/>
      <c r="F907" s="168"/>
    </row>
    <row r="908" spans="1:6" ht="20.100000000000001" customHeight="1">
      <c r="A908" s="165">
        <v>2111450</v>
      </c>
      <c r="B908" s="165" t="s">
        <v>260</v>
      </c>
      <c r="C908" s="166"/>
      <c r="D908" s="171">
        <v>0</v>
      </c>
      <c r="E908" s="168"/>
      <c r="F908" s="168"/>
    </row>
    <row r="909" spans="1:6" ht="20.100000000000001" customHeight="1">
      <c r="A909" s="165">
        <v>2111499</v>
      </c>
      <c r="B909" s="165" t="s">
        <v>1047</v>
      </c>
      <c r="C909" s="166"/>
      <c r="D909" s="171">
        <v>0</v>
      </c>
      <c r="E909" s="168"/>
      <c r="F909" s="168"/>
    </row>
    <row r="910" spans="1:6" ht="20.100000000000001" customHeight="1">
      <c r="A910" s="165">
        <v>21199</v>
      </c>
      <c r="B910" s="162" t="s">
        <v>1048</v>
      </c>
      <c r="C910" s="166">
        <f>C911</f>
        <v>0</v>
      </c>
      <c r="D910" s="171">
        <v>0</v>
      </c>
      <c r="E910" s="168"/>
      <c r="F910" s="168"/>
    </row>
    <row r="911" spans="1:6" ht="20.100000000000001" customHeight="1">
      <c r="A911" s="165">
        <v>2119901</v>
      </c>
      <c r="B911" s="165" t="s">
        <v>1049</v>
      </c>
      <c r="C911" s="166"/>
      <c r="D911" s="171">
        <v>0</v>
      </c>
      <c r="E911" s="168"/>
      <c r="F911" s="168"/>
    </row>
    <row r="912" spans="1:6" ht="20.100000000000001" customHeight="1">
      <c r="A912" s="165">
        <v>212</v>
      </c>
      <c r="B912" s="162" t="s">
        <v>1050</v>
      </c>
      <c r="C912" s="166">
        <f>SUM(C913,C925,C927,C930,C932,C937)</f>
        <v>38037</v>
      </c>
      <c r="D912" s="167">
        <f>SUM(D913,D925,D927,D930,D932,D937)</f>
        <v>25009.724900000001</v>
      </c>
      <c r="E912" s="168">
        <v>35.5</v>
      </c>
      <c r="F912" s="184">
        <v>654.23620000000005</v>
      </c>
    </row>
    <row r="913" spans="1:6" ht="20.100000000000001" customHeight="1">
      <c r="A913" s="165">
        <v>21201</v>
      </c>
      <c r="B913" s="162" t="s">
        <v>1051</v>
      </c>
      <c r="C913" s="166">
        <f>SUM(C914:C924)</f>
        <v>14145</v>
      </c>
      <c r="D913" s="167">
        <f>SUM(D914:D924)</f>
        <v>1186.3724</v>
      </c>
      <c r="E913" s="168"/>
      <c r="F913" s="168"/>
    </row>
    <row r="914" spans="1:6" ht="20.100000000000001" customHeight="1">
      <c r="A914" s="165">
        <v>2120101</v>
      </c>
      <c r="B914" s="165" t="s">
        <v>251</v>
      </c>
      <c r="C914" s="166">
        <v>1824</v>
      </c>
      <c r="D914" s="170">
        <v>991.95180000000005</v>
      </c>
      <c r="E914" s="168"/>
      <c r="F914" s="168"/>
    </row>
    <row r="915" spans="1:6" ht="20.100000000000001" customHeight="1">
      <c r="A915" s="165">
        <v>2120102</v>
      </c>
      <c r="B915" s="165" t="s">
        <v>252</v>
      </c>
      <c r="C915" s="166">
        <v>67</v>
      </c>
      <c r="D915" s="170">
        <v>3.5</v>
      </c>
      <c r="E915" s="168"/>
      <c r="F915" s="168"/>
    </row>
    <row r="916" spans="1:6" ht="20.100000000000001" customHeight="1">
      <c r="A916" s="165">
        <v>2120103</v>
      </c>
      <c r="B916" s="165" t="s">
        <v>253</v>
      </c>
      <c r="C916" s="166">
        <v>0</v>
      </c>
      <c r="E916" s="168"/>
      <c r="F916" s="168"/>
    </row>
    <row r="917" spans="1:6" ht="20.100000000000001" customHeight="1">
      <c r="A917" s="165">
        <v>2120104</v>
      </c>
      <c r="B917" s="165" t="s">
        <v>1052</v>
      </c>
      <c r="C917" s="166">
        <v>107</v>
      </c>
      <c r="D917" s="170">
        <v>34.5</v>
      </c>
      <c r="E917" s="168"/>
      <c r="F917" s="168"/>
    </row>
    <row r="918" spans="1:6" ht="20.100000000000001" customHeight="1">
      <c r="A918" s="165">
        <v>2120105</v>
      </c>
      <c r="B918" s="165" t="s">
        <v>1053</v>
      </c>
      <c r="C918" s="166">
        <v>0</v>
      </c>
      <c r="E918" s="168"/>
      <c r="F918" s="168"/>
    </row>
    <row r="919" spans="1:6" ht="20.100000000000001" customHeight="1">
      <c r="A919" s="165">
        <v>2120106</v>
      </c>
      <c r="B919" s="165" t="s">
        <v>1054</v>
      </c>
      <c r="C919" s="166">
        <v>2</v>
      </c>
      <c r="D919" s="170">
        <v>0.5</v>
      </c>
      <c r="E919" s="168"/>
      <c r="F919" s="168"/>
    </row>
    <row r="920" spans="1:6" ht="20.100000000000001" customHeight="1">
      <c r="A920" s="165">
        <v>2120107</v>
      </c>
      <c r="B920" s="165" t="s">
        <v>1055</v>
      </c>
      <c r="C920" s="166">
        <v>0</v>
      </c>
      <c r="D920" s="171"/>
      <c r="E920" s="168"/>
      <c r="F920" s="168"/>
    </row>
    <row r="921" spans="1:6" ht="20.100000000000001" customHeight="1">
      <c r="A921" s="165">
        <v>2120108</v>
      </c>
      <c r="B921" s="165" t="s">
        <v>1056</v>
      </c>
      <c r="C921" s="166">
        <v>0</v>
      </c>
      <c r="D921" s="171"/>
      <c r="E921" s="168"/>
      <c r="F921" s="168"/>
    </row>
    <row r="922" spans="1:6" ht="20.100000000000001" customHeight="1">
      <c r="A922" s="165">
        <v>2120109</v>
      </c>
      <c r="B922" s="165" t="s">
        <v>1057</v>
      </c>
      <c r="C922" s="166">
        <v>0</v>
      </c>
      <c r="D922" s="171"/>
      <c r="E922" s="168"/>
      <c r="F922" s="168"/>
    </row>
    <row r="923" spans="1:6" ht="20.100000000000001" customHeight="1">
      <c r="A923" s="165">
        <v>2120110</v>
      </c>
      <c r="B923" s="165" t="s">
        <v>1058</v>
      </c>
      <c r="C923" s="166"/>
      <c r="D923" s="171"/>
      <c r="E923" s="168"/>
      <c r="F923" s="168"/>
    </row>
    <row r="924" spans="1:6" ht="20.100000000000001" customHeight="1">
      <c r="A924" s="165">
        <v>2120199</v>
      </c>
      <c r="B924" s="165" t="s">
        <v>1059</v>
      </c>
      <c r="C924" s="166">
        <v>12145</v>
      </c>
      <c r="D924" s="170">
        <v>155.92060000000001</v>
      </c>
      <c r="E924" s="168"/>
      <c r="F924" s="168"/>
    </row>
    <row r="925" spans="1:6" ht="20.100000000000001" customHeight="1">
      <c r="A925" s="165">
        <v>21202</v>
      </c>
      <c r="B925" s="162" t="s">
        <v>1060</v>
      </c>
      <c r="C925" s="166">
        <f>C926</f>
        <v>20</v>
      </c>
      <c r="D925" s="171">
        <v>0</v>
      </c>
      <c r="E925" s="168"/>
      <c r="F925" s="168"/>
    </row>
    <row r="926" spans="1:6" ht="20.100000000000001" customHeight="1">
      <c r="A926" s="165">
        <v>2120201</v>
      </c>
      <c r="B926" s="165" t="s">
        <v>1061</v>
      </c>
      <c r="C926" s="166">
        <v>20</v>
      </c>
      <c r="D926" s="171">
        <v>0</v>
      </c>
      <c r="E926" s="168"/>
      <c r="F926" s="168"/>
    </row>
    <row r="927" spans="1:6" ht="20.100000000000001" customHeight="1">
      <c r="A927" s="165">
        <v>21203</v>
      </c>
      <c r="B927" s="162" t="s">
        <v>1062</v>
      </c>
      <c r="C927" s="166">
        <f>SUM(C928:C929)</f>
        <v>19370</v>
      </c>
      <c r="D927" s="167">
        <f>SUM(D928:D929)</f>
        <v>20446.04</v>
      </c>
      <c r="E927" s="168"/>
      <c r="F927" s="168"/>
    </row>
    <row r="928" spans="1:6" ht="20.100000000000001" customHeight="1">
      <c r="A928" s="165">
        <v>2120303</v>
      </c>
      <c r="B928" s="165" t="s">
        <v>1063</v>
      </c>
      <c r="C928" s="166">
        <v>9454</v>
      </c>
      <c r="D928" s="170">
        <v>7517</v>
      </c>
      <c r="E928" s="168"/>
      <c r="F928" s="168"/>
    </row>
    <row r="929" spans="1:6" ht="20.100000000000001" customHeight="1">
      <c r="A929" s="165">
        <v>2120399</v>
      </c>
      <c r="B929" s="165" t="s">
        <v>1064</v>
      </c>
      <c r="C929" s="166">
        <v>9916</v>
      </c>
      <c r="D929" s="170">
        <v>12929.04</v>
      </c>
      <c r="E929" s="168"/>
      <c r="F929" s="168"/>
    </row>
    <row r="930" spans="1:6" ht="20.100000000000001" customHeight="1">
      <c r="A930" s="165">
        <v>21205</v>
      </c>
      <c r="B930" s="162" t="s">
        <v>1065</v>
      </c>
      <c r="C930" s="166">
        <f>C931</f>
        <v>3276</v>
      </c>
      <c r="D930" s="167">
        <f>D931</f>
        <v>2634.4825999999998</v>
      </c>
      <c r="E930" s="168"/>
      <c r="F930" s="168"/>
    </row>
    <row r="931" spans="1:6" ht="20.100000000000001" customHeight="1">
      <c r="A931" s="165">
        <v>2120501</v>
      </c>
      <c r="B931" s="165" t="s">
        <v>1066</v>
      </c>
      <c r="C931" s="166">
        <v>3276</v>
      </c>
      <c r="D931" s="170">
        <v>2634.4825999999998</v>
      </c>
      <c r="E931" s="168"/>
      <c r="F931" s="168"/>
    </row>
    <row r="932" spans="1:6" ht="20.100000000000001" customHeight="1">
      <c r="A932" s="165">
        <v>21206</v>
      </c>
      <c r="B932" s="162" t="s">
        <v>1067</v>
      </c>
      <c r="C932" s="166">
        <f>C933</f>
        <v>53</v>
      </c>
      <c r="D932" s="167">
        <f>D933</f>
        <v>51.093699999999998</v>
      </c>
      <c r="E932" s="168"/>
      <c r="F932" s="168"/>
    </row>
    <row r="933" spans="1:6" ht="20.100000000000001" customHeight="1">
      <c r="A933" s="165">
        <v>2120601</v>
      </c>
      <c r="B933" s="165" t="s">
        <v>1068</v>
      </c>
      <c r="C933" s="154">
        <v>53</v>
      </c>
      <c r="D933" s="170">
        <v>51.093699999999998</v>
      </c>
      <c r="E933" s="168"/>
      <c r="F933" s="168"/>
    </row>
    <row r="934" spans="1:6" ht="20.100000000000001" customHeight="1">
      <c r="A934" s="165">
        <v>21214</v>
      </c>
      <c r="B934" s="177" t="s">
        <v>1069</v>
      </c>
      <c r="C934" s="191"/>
      <c r="D934" s="170"/>
      <c r="E934" s="168"/>
      <c r="F934" s="168"/>
    </row>
    <row r="935" spans="1:6" ht="20.100000000000001" customHeight="1">
      <c r="A935" s="165">
        <v>2121401</v>
      </c>
      <c r="B935" s="177" t="s">
        <v>1070</v>
      </c>
      <c r="C935" s="191"/>
      <c r="D935" s="170"/>
      <c r="E935" s="168"/>
      <c r="F935" s="168"/>
    </row>
    <row r="936" spans="1:6" ht="20.100000000000001" customHeight="1">
      <c r="A936" s="165">
        <v>2121402</v>
      </c>
      <c r="B936" s="177" t="s">
        <v>1071</v>
      </c>
      <c r="C936" s="191"/>
      <c r="D936" s="170"/>
      <c r="E936" s="168"/>
      <c r="F936" s="168"/>
    </row>
    <row r="937" spans="1:6" ht="20.100000000000001" customHeight="1">
      <c r="A937" s="165">
        <v>21299</v>
      </c>
      <c r="B937" s="162" t="s">
        <v>1072</v>
      </c>
      <c r="C937" s="166">
        <f>C939</f>
        <v>1173</v>
      </c>
      <c r="D937" s="167">
        <f>SUM(D938,D939)</f>
        <v>691.73620000000005</v>
      </c>
      <c r="E937" s="168"/>
      <c r="F937" s="168"/>
    </row>
    <row r="938" spans="1:6" ht="20.100000000000001" customHeight="1">
      <c r="A938" s="165">
        <v>2129901</v>
      </c>
      <c r="B938" s="177" t="s">
        <v>1073</v>
      </c>
      <c r="C938" s="166"/>
      <c r="D938" s="170">
        <f>654.2362+37.5</f>
        <v>691.73620000000005</v>
      </c>
      <c r="E938" s="168"/>
      <c r="F938" s="168"/>
    </row>
    <row r="939" spans="1:6" ht="20.100000000000001" customHeight="1">
      <c r="A939" s="165">
        <v>2129999</v>
      </c>
      <c r="B939" s="165" t="s">
        <v>1074</v>
      </c>
      <c r="C939" s="166">
        <v>1173</v>
      </c>
      <c r="D939" s="171"/>
      <c r="E939" s="168"/>
      <c r="F939" s="168"/>
    </row>
    <row r="940" spans="1:6" ht="20.100000000000001" customHeight="1">
      <c r="A940" s="165">
        <v>213</v>
      </c>
      <c r="B940" s="162" t="s">
        <v>1075</v>
      </c>
      <c r="C940" s="166">
        <f>SUM(C941,C967,C995,C1023,C1034,C1045,C1051,C1058,C1065,C1069)</f>
        <v>147169</v>
      </c>
      <c r="D940" s="167">
        <f>SUM(D941,D967,D995,D1023,D1034,D1045,D1051,D1058,D1065,D1069)</f>
        <v>110176.1672</v>
      </c>
      <c r="E940" s="168"/>
      <c r="F940" s="168"/>
    </row>
    <row r="941" spans="1:6" ht="20.100000000000001" customHeight="1">
      <c r="A941" s="165">
        <v>21301</v>
      </c>
      <c r="B941" s="162" t="s">
        <v>1076</v>
      </c>
      <c r="C941" s="166">
        <f>SUM(C942:C966)</f>
        <v>17355</v>
      </c>
      <c r="D941" s="167">
        <f>SUM(D942:D966)</f>
        <v>5872.2070000000003</v>
      </c>
      <c r="E941" s="168"/>
      <c r="F941" s="168"/>
    </row>
    <row r="942" spans="1:6" ht="20.100000000000001" customHeight="1">
      <c r="A942" s="165">
        <v>2130101</v>
      </c>
      <c r="B942" s="165" t="s">
        <v>251</v>
      </c>
      <c r="C942" s="166">
        <v>1530</v>
      </c>
      <c r="D942" s="170">
        <v>1327.1342</v>
      </c>
      <c r="E942" s="168"/>
      <c r="F942" s="168"/>
    </row>
    <row r="943" spans="1:6" ht="20.100000000000001" customHeight="1">
      <c r="A943" s="165">
        <v>2130102</v>
      </c>
      <c r="B943" s="165" t="s">
        <v>252</v>
      </c>
      <c r="C943" s="166">
        <v>0</v>
      </c>
      <c r="D943" s="170">
        <v>3</v>
      </c>
      <c r="E943" s="168"/>
      <c r="F943" s="168"/>
    </row>
    <row r="944" spans="1:6" ht="20.100000000000001" customHeight="1">
      <c r="A944" s="165">
        <v>2130103</v>
      </c>
      <c r="B944" s="165" t="s">
        <v>253</v>
      </c>
      <c r="C944" s="166">
        <v>3</v>
      </c>
      <c r="E944" s="168"/>
      <c r="F944" s="168"/>
    </row>
    <row r="945" spans="1:6" ht="20.100000000000001" customHeight="1">
      <c r="A945" s="165">
        <v>2130104</v>
      </c>
      <c r="B945" s="165" t="s">
        <v>260</v>
      </c>
      <c r="C945" s="166">
        <v>2358</v>
      </c>
      <c r="D945" s="170">
        <v>2155.9791</v>
      </c>
      <c r="E945" s="168"/>
      <c r="F945" s="168"/>
    </row>
    <row r="946" spans="1:6" ht="20.100000000000001" customHeight="1">
      <c r="A946" s="165">
        <v>2130105</v>
      </c>
      <c r="B946" s="165" t="s">
        <v>1077</v>
      </c>
      <c r="C946" s="166">
        <v>0</v>
      </c>
      <c r="D946" s="171">
        <v>0</v>
      </c>
      <c r="E946" s="168"/>
      <c r="F946" s="168"/>
    </row>
    <row r="947" spans="1:6" ht="20.100000000000001" customHeight="1">
      <c r="A947" s="165">
        <v>2130106</v>
      </c>
      <c r="B947" s="165" t="s">
        <v>1078</v>
      </c>
      <c r="C947" s="166">
        <v>394</v>
      </c>
      <c r="D947" s="170">
        <v>19.600000000000001</v>
      </c>
      <c r="E947" s="168"/>
      <c r="F947" s="168"/>
    </row>
    <row r="948" spans="1:6" ht="20.100000000000001" customHeight="1">
      <c r="A948" s="165">
        <v>2130108</v>
      </c>
      <c r="B948" s="165" t="s">
        <v>1079</v>
      </c>
      <c r="C948" s="166">
        <v>150</v>
      </c>
      <c r="D948" s="170">
        <v>2.5</v>
      </c>
      <c r="E948" s="168"/>
      <c r="F948" s="168"/>
    </row>
    <row r="949" spans="1:6" ht="20.100000000000001" customHeight="1">
      <c r="A949" s="165">
        <v>2130109</v>
      </c>
      <c r="B949" s="165" t="s">
        <v>1080</v>
      </c>
      <c r="C949" s="166">
        <v>69</v>
      </c>
      <c r="D949" s="170">
        <v>5</v>
      </c>
      <c r="E949" s="168"/>
      <c r="F949" s="168"/>
    </row>
    <row r="950" spans="1:6" ht="20.100000000000001" customHeight="1">
      <c r="A950" s="165">
        <v>2130110</v>
      </c>
      <c r="B950" s="165" t="s">
        <v>1081</v>
      </c>
      <c r="C950" s="166">
        <v>7</v>
      </c>
      <c r="D950" s="170">
        <v>39.5</v>
      </c>
      <c r="E950" s="168"/>
      <c r="F950" s="168"/>
    </row>
    <row r="951" spans="1:6" ht="20.100000000000001" customHeight="1">
      <c r="A951" s="165">
        <v>2130111</v>
      </c>
      <c r="B951" s="165" t="s">
        <v>1082</v>
      </c>
      <c r="C951" s="166">
        <v>2</v>
      </c>
      <c r="D951" s="171"/>
      <c r="E951" s="168"/>
      <c r="F951" s="168"/>
    </row>
    <row r="952" spans="1:6" ht="20.100000000000001" customHeight="1">
      <c r="A952" s="165">
        <v>2130112</v>
      </c>
      <c r="B952" s="165" t="s">
        <v>1083</v>
      </c>
      <c r="C952" s="166">
        <v>13</v>
      </c>
      <c r="D952" s="171"/>
      <c r="E952" s="168"/>
      <c r="F952" s="168"/>
    </row>
    <row r="953" spans="1:6" ht="20.100000000000001" customHeight="1">
      <c r="A953" s="165">
        <v>2130114</v>
      </c>
      <c r="B953" s="165" t="s">
        <v>1084</v>
      </c>
      <c r="C953" s="166">
        <v>0</v>
      </c>
      <c r="D953" s="171"/>
      <c r="E953" s="168"/>
      <c r="F953" s="168"/>
    </row>
    <row r="954" spans="1:6" ht="20.100000000000001" customHeight="1">
      <c r="A954" s="165">
        <v>2130119</v>
      </c>
      <c r="B954" s="165" t="s">
        <v>1085</v>
      </c>
      <c r="C954" s="166">
        <v>90</v>
      </c>
      <c r="D954" s="171"/>
      <c r="E954" s="168"/>
      <c r="F954" s="168"/>
    </row>
    <row r="955" spans="1:6" ht="20.100000000000001" customHeight="1">
      <c r="A955" s="165">
        <v>2130120</v>
      </c>
      <c r="B955" s="165" t="s">
        <v>1086</v>
      </c>
      <c r="C955" s="166">
        <v>0</v>
      </c>
      <c r="D955" s="171"/>
      <c r="E955" s="168"/>
      <c r="F955" s="168"/>
    </row>
    <row r="956" spans="1:6" ht="20.100000000000001" customHeight="1">
      <c r="A956" s="165">
        <v>2130121</v>
      </c>
      <c r="B956" s="165" t="s">
        <v>1087</v>
      </c>
      <c r="C956" s="166">
        <v>0</v>
      </c>
      <c r="D956" s="171"/>
      <c r="E956" s="168"/>
      <c r="F956" s="168"/>
    </row>
    <row r="957" spans="1:6" ht="20.100000000000001" customHeight="1">
      <c r="A957" s="165">
        <v>2130122</v>
      </c>
      <c r="B957" s="165" t="s">
        <v>1088</v>
      </c>
      <c r="C957" s="166">
        <v>1500</v>
      </c>
      <c r="D957" s="171">
        <v>850</v>
      </c>
      <c r="E957" s="168"/>
      <c r="F957" s="168"/>
    </row>
    <row r="958" spans="1:6" ht="20.100000000000001" customHeight="1">
      <c r="A958" s="165">
        <v>2130124</v>
      </c>
      <c r="B958" s="165" t="s">
        <v>1089</v>
      </c>
      <c r="C958" s="166">
        <v>513</v>
      </c>
      <c r="D958" s="171"/>
      <c r="E958" s="168"/>
      <c r="F958" s="168"/>
    </row>
    <row r="959" spans="1:6" ht="20.100000000000001" customHeight="1">
      <c r="A959" s="165">
        <v>2130125</v>
      </c>
      <c r="B959" s="165" t="s">
        <v>1090</v>
      </c>
      <c r="C959" s="166">
        <v>76</v>
      </c>
      <c r="D959" s="171"/>
      <c r="E959" s="168"/>
      <c r="F959" s="168"/>
    </row>
    <row r="960" spans="1:6" ht="20.100000000000001" customHeight="1">
      <c r="A960" s="165">
        <v>2130126</v>
      </c>
      <c r="B960" s="165" t="s">
        <v>1091</v>
      </c>
      <c r="C960" s="166">
        <v>825</v>
      </c>
      <c r="D960" s="171"/>
      <c r="E960" s="168"/>
      <c r="F960" s="168"/>
    </row>
    <row r="961" spans="1:6" ht="20.100000000000001" customHeight="1">
      <c r="A961" s="165">
        <v>2130129</v>
      </c>
      <c r="B961" s="165" t="s">
        <v>1092</v>
      </c>
      <c r="C961" s="166"/>
      <c r="D961" s="171"/>
      <c r="E961" s="168"/>
      <c r="F961" s="168"/>
    </row>
    <row r="962" spans="1:6" ht="20.100000000000001" customHeight="1">
      <c r="A962" s="165">
        <v>2130135</v>
      </c>
      <c r="B962" s="165" t="s">
        <v>1093</v>
      </c>
      <c r="C962" s="166">
        <v>97</v>
      </c>
      <c r="D962" s="171"/>
      <c r="E962" s="168"/>
      <c r="F962" s="168"/>
    </row>
    <row r="963" spans="1:6" ht="20.100000000000001" customHeight="1">
      <c r="A963" s="165">
        <v>2130142</v>
      </c>
      <c r="B963" s="165" t="s">
        <v>1094</v>
      </c>
      <c r="C963" s="166">
        <v>280</v>
      </c>
      <c r="D963" s="171"/>
      <c r="E963" s="168"/>
      <c r="F963" s="168"/>
    </row>
    <row r="964" spans="1:6" ht="20.100000000000001" customHeight="1">
      <c r="A964" s="165">
        <v>2130148</v>
      </c>
      <c r="B964" s="165" t="s">
        <v>1095</v>
      </c>
      <c r="C964" s="166">
        <v>248</v>
      </c>
      <c r="D964" s="171"/>
      <c r="E964" s="168"/>
      <c r="F964" s="168"/>
    </row>
    <row r="965" spans="1:6" ht="20.100000000000001" customHeight="1">
      <c r="A965" s="165">
        <v>2130152</v>
      </c>
      <c r="B965" s="165" t="s">
        <v>1096</v>
      </c>
      <c r="C965" s="166">
        <v>37</v>
      </c>
      <c r="D965" s="170">
        <v>15.7408</v>
      </c>
      <c r="E965" s="168"/>
      <c r="F965" s="168"/>
    </row>
    <row r="966" spans="1:6" ht="20.100000000000001" customHeight="1">
      <c r="A966" s="165">
        <v>2130199</v>
      </c>
      <c r="B966" s="165" t="s">
        <v>1097</v>
      </c>
      <c r="C966" s="166">
        <v>9163</v>
      </c>
      <c r="D966" s="170">
        <v>1453.7529</v>
      </c>
      <c r="E966" s="168"/>
      <c r="F966" s="168"/>
    </row>
    <row r="967" spans="1:6" ht="20.100000000000001" customHeight="1">
      <c r="A967" s="165">
        <v>21302</v>
      </c>
      <c r="B967" s="162" t="s">
        <v>1098</v>
      </c>
      <c r="C967" s="166">
        <f>SUM(C968:C994)</f>
        <v>16030</v>
      </c>
      <c r="D967" s="167">
        <f>SUM(D968:D994)</f>
        <v>11535.2022</v>
      </c>
      <c r="E967" s="168"/>
      <c r="F967" s="168"/>
    </row>
    <row r="968" spans="1:6" ht="20.100000000000001" customHeight="1">
      <c r="A968" s="165">
        <v>2130201</v>
      </c>
      <c r="B968" s="165" t="s">
        <v>251</v>
      </c>
      <c r="C968" s="166">
        <v>340</v>
      </c>
      <c r="D968" s="170">
        <v>267.76620000000003</v>
      </c>
      <c r="E968" s="168"/>
      <c r="F968" s="168"/>
    </row>
    <row r="969" spans="1:6" ht="20.100000000000001" customHeight="1">
      <c r="A969" s="165">
        <v>2130202</v>
      </c>
      <c r="B969" s="165" t="s">
        <v>252</v>
      </c>
      <c r="C969" s="166">
        <v>0</v>
      </c>
      <c r="E969" s="168"/>
      <c r="F969" s="168"/>
    </row>
    <row r="970" spans="1:6" ht="20.100000000000001" customHeight="1">
      <c r="A970" s="165">
        <v>2130203</v>
      </c>
      <c r="B970" s="165" t="s">
        <v>253</v>
      </c>
      <c r="C970" s="166">
        <v>0</v>
      </c>
      <c r="E970" s="168"/>
      <c r="F970" s="168"/>
    </row>
    <row r="971" spans="1:6" ht="20.100000000000001" customHeight="1">
      <c r="A971" s="165">
        <v>2130204</v>
      </c>
      <c r="B971" s="165" t="s">
        <v>1099</v>
      </c>
      <c r="C971" s="166">
        <v>6661</v>
      </c>
      <c r="D971" s="170">
        <v>6089.2960000000003</v>
      </c>
      <c r="E971" s="168"/>
      <c r="F971" s="168"/>
    </row>
    <row r="972" spans="1:6" ht="20.100000000000001" customHeight="1">
      <c r="A972" s="165">
        <v>2130205</v>
      </c>
      <c r="B972" s="165" t="s">
        <v>1100</v>
      </c>
      <c r="C972" s="166">
        <v>3083</v>
      </c>
      <c r="D972" s="170">
        <f>418.14+168+1092</f>
        <v>1678.14</v>
      </c>
      <c r="E972" s="168"/>
      <c r="F972" s="168"/>
    </row>
    <row r="973" spans="1:6" ht="20.100000000000001" customHeight="1">
      <c r="A973" s="165">
        <v>2130206</v>
      </c>
      <c r="B973" s="165" t="s">
        <v>1101</v>
      </c>
      <c r="C973" s="166">
        <v>20</v>
      </c>
      <c r="D973" s="170">
        <v>15</v>
      </c>
      <c r="E973" s="168"/>
      <c r="F973" s="168"/>
    </row>
    <row r="974" spans="1:6" ht="20.100000000000001" customHeight="1">
      <c r="A974" s="165">
        <v>2130207</v>
      </c>
      <c r="B974" s="165" t="s">
        <v>1102</v>
      </c>
      <c r="C974" s="166">
        <v>2</v>
      </c>
      <c r="D974" s="170">
        <v>3</v>
      </c>
      <c r="E974" s="168"/>
      <c r="F974" s="168"/>
    </row>
    <row r="975" spans="1:6" ht="20.100000000000001" customHeight="1">
      <c r="A975" s="165">
        <v>2130208</v>
      </c>
      <c r="B975" s="165" t="s">
        <v>1103</v>
      </c>
      <c r="C975" s="166">
        <v>0</v>
      </c>
      <c r="E975" s="168"/>
      <c r="F975" s="168"/>
    </row>
    <row r="976" spans="1:6" ht="20.100000000000001" customHeight="1">
      <c r="A976" s="165">
        <v>2130209</v>
      </c>
      <c r="B976" s="165" t="s">
        <v>1104</v>
      </c>
      <c r="C976" s="166">
        <v>2996</v>
      </c>
      <c r="D976" s="171">
        <v>1292</v>
      </c>
      <c r="E976" s="168"/>
      <c r="F976" s="168"/>
    </row>
    <row r="977" spans="1:6" ht="20.100000000000001" customHeight="1">
      <c r="A977" s="165">
        <v>2130210</v>
      </c>
      <c r="B977" s="165" t="s">
        <v>1105</v>
      </c>
      <c r="C977" s="166">
        <v>280</v>
      </c>
      <c r="D977" s="171"/>
      <c r="E977" s="168"/>
      <c r="F977" s="168"/>
    </row>
    <row r="978" spans="1:6" ht="20.100000000000001" customHeight="1">
      <c r="A978" s="165">
        <v>2130211</v>
      </c>
      <c r="B978" s="165" t="s">
        <v>1106</v>
      </c>
      <c r="C978" s="166">
        <v>4</v>
      </c>
      <c r="D978" s="171"/>
      <c r="E978" s="168"/>
      <c r="F978" s="168"/>
    </row>
    <row r="979" spans="1:6" ht="20.100000000000001" customHeight="1">
      <c r="A979" s="165">
        <v>2130212</v>
      </c>
      <c r="B979" s="165" t="s">
        <v>1107</v>
      </c>
      <c r="C979" s="166">
        <v>0</v>
      </c>
      <c r="D979" s="171"/>
      <c r="E979" s="168"/>
      <c r="F979" s="168"/>
    </row>
    <row r="980" spans="1:6" ht="20.100000000000001" customHeight="1">
      <c r="A980" s="165">
        <v>2130213</v>
      </c>
      <c r="B980" s="165" t="s">
        <v>1108</v>
      </c>
      <c r="C980" s="166">
        <v>57</v>
      </c>
      <c r="D980" s="170">
        <v>5</v>
      </c>
      <c r="E980" s="168"/>
      <c r="F980" s="168"/>
    </row>
    <row r="981" spans="1:6" ht="20.100000000000001" customHeight="1">
      <c r="A981" s="165">
        <v>2130216</v>
      </c>
      <c r="B981" s="165" t="s">
        <v>1109</v>
      </c>
      <c r="C981" s="166">
        <v>0</v>
      </c>
      <c r="D981" s="171"/>
      <c r="E981" s="168"/>
      <c r="F981" s="168"/>
    </row>
    <row r="982" spans="1:6" ht="20.100000000000001" customHeight="1">
      <c r="A982" s="165">
        <v>2130217</v>
      </c>
      <c r="B982" s="165" t="s">
        <v>1110</v>
      </c>
      <c r="C982" s="166">
        <v>0</v>
      </c>
      <c r="D982" s="171"/>
      <c r="E982" s="168"/>
      <c r="F982" s="168"/>
    </row>
    <row r="983" spans="1:6" ht="20.100000000000001" customHeight="1">
      <c r="A983" s="165">
        <v>2130218</v>
      </c>
      <c r="B983" s="165" t="s">
        <v>1111</v>
      </c>
      <c r="C983" s="166">
        <v>0</v>
      </c>
      <c r="D983" s="171"/>
      <c r="E983" s="168"/>
      <c r="F983" s="168"/>
    </row>
    <row r="984" spans="1:6" ht="20.100000000000001" customHeight="1">
      <c r="A984" s="165">
        <v>2130219</v>
      </c>
      <c r="B984" s="165" t="s">
        <v>1112</v>
      </c>
      <c r="C984" s="166">
        <v>0</v>
      </c>
      <c r="D984" s="171"/>
      <c r="E984" s="168"/>
      <c r="F984" s="168"/>
    </row>
    <row r="985" spans="1:6" ht="20.100000000000001" customHeight="1">
      <c r="A985" s="165">
        <v>2130220</v>
      </c>
      <c r="B985" s="165" t="s">
        <v>1113</v>
      </c>
      <c r="C985" s="166">
        <v>0</v>
      </c>
      <c r="D985" s="171"/>
      <c r="E985" s="168"/>
      <c r="F985" s="168"/>
    </row>
    <row r="986" spans="1:6" ht="20.100000000000001" customHeight="1">
      <c r="A986" s="165">
        <v>2130221</v>
      </c>
      <c r="B986" s="165" t="s">
        <v>1114</v>
      </c>
      <c r="C986" s="166">
        <v>80</v>
      </c>
      <c r="D986" s="171"/>
      <c r="E986" s="168"/>
      <c r="F986" s="168"/>
    </row>
    <row r="987" spans="1:6" ht="20.100000000000001" customHeight="1">
      <c r="A987" s="165">
        <v>2130223</v>
      </c>
      <c r="B987" s="165" t="s">
        <v>1115</v>
      </c>
      <c r="C987" s="166">
        <v>0</v>
      </c>
      <c r="D987" s="171"/>
      <c r="E987" s="168"/>
      <c r="F987" s="168"/>
    </row>
    <row r="988" spans="1:6" ht="20.100000000000001" customHeight="1">
      <c r="A988" s="165">
        <v>2130224</v>
      </c>
      <c r="B988" s="165" t="s">
        <v>1116</v>
      </c>
      <c r="C988" s="166">
        <v>0</v>
      </c>
      <c r="D988" s="171"/>
      <c r="E988" s="168"/>
      <c r="F988" s="168"/>
    </row>
    <row r="989" spans="1:6" ht="20.100000000000001" customHeight="1">
      <c r="A989" s="165">
        <v>2130225</v>
      </c>
      <c r="B989" s="165" t="s">
        <v>1117</v>
      </c>
      <c r="C989" s="166">
        <v>0</v>
      </c>
      <c r="D989" s="171"/>
      <c r="E989" s="168"/>
      <c r="F989" s="168"/>
    </row>
    <row r="990" spans="1:6" ht="20.100000000000001" customHeight="1">
      <c r="A990" s="165">
        <v>2130226</v>
      </c>
      <c r="B990" s="165" t="s">
        <v>1118</v>
      </c>
      <c r="C990" s="166">
        <v>0</v>
      </c>
      <c r="D990" s="170">
        <v>76</v>
      </c>
      <c r="E990" s="168"/>
      <c r="F990" s="168"/>
    </row>
    <row r="991" spans="1:6" ht="20.100000000000001" customHeight="1">
      <c r="A991" s="165">
        <v>2130227</v>
      </c>
      <c r="B991" s="165" t="s">
        <v>1119</v>
      </c>
      <c r="C991" s="166"/>
      <c r="E991" s="168"/>
      <c r="F991" s="168"/>
    </row>
    <row r="992" spans="1:6" ht="20.100000000000001" customHeight="1">
      <c r="A992" s="165">
        <v>2130232</v>
      </c>
      <c r="B992" s="165" t="s">
        <v>1120</v>
      </c>
      <c r="C992" s="166">
        <v>0</v>
      </c>
      <c r="D992" s="171"/>
      <c r="E992" s="168"/>
      <c r="F992" s="168"/>
    </row>
    <row r="993" spans="1:6" ht="20.100000000000001" customHeight="1">
      <c r="A993" s="165">
        <v>2130234</v>
      </c>
      <c r="B993" s="165" t="s">
        <v>1121</v>
      </c>
      <c r="C993" s="166">
        <v>11</v>
      </c>
      <c r="D993" s="171"/>
      <c r="E993" s="168"/>
      <c r="F993" s="168"/>
    </row>
    <row r="994" spans="1:6" ht="20.100000000000001" customHeight="1">
      <c r="A994" s="165">
        <v>2130299</v>
      </c>
      <c r="B994" s="165" t="s">
        <v>1122</v>
      </c>
      <c r="C994" s="166">
        <v>2496</v>
      </c>
      <c r="D994" s="170">
        <f>36+2073</f>
        <v>2109</v>
      </c>
      <c r="E994" s="168"/>
      <c r="F994" s="168"/>
    </row>
    <row r="995" spans="1:6" ht="20.100000000000001" customHeight="1">
      <c r="A995" s="165">
        <v>21303</v>
      </c>
      <c r="B995" s="162" t="s">
        <v>1123</v>
      </c>
      <c r="C995" s="166">
        <f>SUM(C996:C1022)</f>
        <v>11262</v>
      </c>
      <c r="D995" s="167">
        <f>SUM(D996:D1022)</f>
        <v>8368.3790000000008</v>
      </c>
      <c r="E995" s="168"/>
      <c r="F995" s="168"/>
    </row>
    <row r="996" spans="1:6" ht="20.100000000000001" customHeight="1">
      <c r="A996" s="165">
        <v>2130301</v>
      </c>
      <c r="B996" s="165" t="s">
        <v>251</v>
      </c>
      <c r="C996" s="166">
        <v>574</v>
      </c>
      <c r="D996" s="170">
        <v>311.34890000000001</v>
      </c>
      <c r="E996" s="168"/>
      <c r="F996" s="168"/>
    </row>
    <row r="997" spans="1:6" ht="20.100000000000001" customHeight="1">
      <c r="A997" s="165">
        <v>2130302</v>
      </c>
      <c r="B997" s="165" t="s">
        <v>252</v>
      </c>
      <c r="C997" s="166">
        <v>0</v>
      </c>
      <c r="D997" s="172"/>
      <c r="E997" s="168"/>
      <c r="F997" s="168"/>
    </row>
    <row r="998" spans="1:6" ht="20.100000000000001" customHeight="1">
      <c r="A998" s="165">
        <v>2130303</v>
      </c>
      <c r="B998" s="165" t="s">
        <v>253</v>
      </c>
      <c r="C998" s="166">
        <v>0</v>
      </c>
      <c r="D998" s="172"/>
      <c r="E998" s="168"/>
      <c r="F998" s="168"/>
    </row>
    <row r="999" spans="1:6" ht="20.100000000000001" customHeight="1">
      <c r="A999" s="165">
        <v>2130304</v>
      </c>
      <c r="B999" s="165" t="s">
        <v>1124</v>
      </c>
      <c r="C999" s="166">
        <v>0</v>
      </c>
      <c r="D999" s="172"/>
      <c r="E999" s="168"/>
      <c r="F999" s="168"/>
    </row>
    <row r="1000" spans="1:6" ht="20.100000000000001" customHeight="1">
      <c r="A1000" s="165">
        <v>2130305</v>
      </c>
      <c r="B1000" s="165" t="s">
        <v>1125</v>
      </c>
      <c r="C1000" s="166">
        <v>6534</v>
      </c>
      <c r="D1000" s="172">
        <f>397+6800</f>
        <v>7197</v>
      </c>
      <c r="E1000" s="168"/>
      <c r="F1000" s="168"/>
    </row>
    <row r="1001" spans="1:6" ht="20.100000000000001" customHeight="1">
      <c r="A1001" s="165">
        <v>2130306</v>
      </c>
      <c r="B1001" s="165" t="s">
        <v>1126</v>
      </c>
      <c r="C1001" s="166">
        <v>179</v>
      </c>
      <c r="D1001" s="170">
        <f>20+89</f>
        <v>109</v>
      </c>
      <c r="E1001" s="168"/>
      <c r="F1001" s="168"/>
    </row>
    <row r="1002" spans="1:6" ht="20.100000000000001" customHeight="1">
      <c r="A1002" s="165">
        <v>2130307</v>
      </c>
      <c r="B1002" s="165" t="s">
        <v>1127</v>
      </c>
      <c r="C1002" s="166">
        <v>0</v>
      </c>
      <c r="E1002" s="168"/>
      <c r="F1002" s="168"/>
    </row>
    <row r="1003" spans="1:6" ht="20.100000000000001" customHeight="1">
      <c r="A1003" s="165">
        <v>2130308</v>
      </c>
      <c r="B1003" s="165" t="s">
        <v>1128</v>
      </c>
      <c r="C1003" s="166">
        <v>0</v>
      </c>
      <c r="D1003" s="172"/>
      <c r="E1003" s="168"/>
      <c r="F1003" s="168"/>
    </row>
    <row r="1004" spans="1:6" ht="20.100000000000001" customHeight="1">
      <c r="A1004" s="165">
        <v>2130309</v>
      </c>
      <c r="B1004" s="165" t="s">
        <v>1129</v>
      </c>
      <c r="C1004" s="166">
        <v>32</v>
      </c>
      <c r="D1004" s="170">
        <v>15</v>
      </c>
      <c r="E1004" s="168"/>
      <c r="F1004" s="168"/>
    </row>
    <row r="1005" spans="1:6" ht="20.100000000000001" customHeight="1">
      <c r="A1005" s="165">
        <v>2130310</v>
      </c>
      <c r="B1005" s="165" t="s">
        <v>1130</v>
      </c>
      <c r="C1005" s="166">
        <v>722</v>
      </c>
      <c r="E1005" s="168"/>
      <c r="F1005" s="168"/>
    </row>
    <row r="1006" spans="1:6" ht="20.100000000000001" customHeight="1">
      <c r="A1006" s="165">
        <v>2130311</v>
      </c>
      <c r="B1006" s="165" t="s">
        <v>1131</v>
      </c>
      <c r="C1006" s="166">
        <v>150</v>
      </c>
      <c r="D1006" s="170">
        <f>42+135</f>
        <v>177</v>
      </c>
      <c r="E1006" s="168"/>
      <c r="F1006" s="168"/>
    </row>
    <row r="1007" spans="1:6" ht="20.100000000000001" customHeight="1">
      <c r="A1007" s="165">
        <v>2130312</v>
      </c>
      <c r="B1007" s="165" t="s">
        <v>1132</v>
      </c>
      <c r="C1007" s="166">
        <v>5</v>
      </c>
      <c r="D1007" s="170">
        <v>5</v>
      </c>
      <c r="E1007" s="168"/>
      <c r="F1007" s="168"/>
    </row>
    <row r="1008" spans="1:6" ht="20.100000000000001" customHeight="1">
      <c r="A1008" s="165">
        <v>2130313</v>
      </c>
      <c r="B1008" s="165" t="s">
        <v>1133</v>
      </c>
      <c r="C1008" s="166">
        <v>0</v>
      </c>
      <c r="D1008" s="171"/>
      <c r="E1008" s="168"/>
      <c r="F1008" s="168"/>
    </row>
    <row r="1009" spans="1:6" ht="20.100000000000001" customHeight="1">
      <c r="A1009" s="165">
        <v>2130314</v>
      </c>
      <c r="B1009" s="165" t="s">
        <v>1134</v>
      </c>
      <c r="C1009" s="166">
        <v>273</v>
      </c>
      <c r="D1009" s="170">
        <v>92</v>
      </c>
      <c r="E1009" s="168"/>
      <c r="F1009" s="168"/>
    </row>
    <row r="1010" spans="1:6" ht="20.100000000000001" customHeight="1">
      <c r="A1010" s="165">
        <v>2130315</v>
      </c>
      <c r="B1010" s="165" t="s">
        <v>1135</v>
      </c>
      <c r="C1010" s="166">
        <v>0</v>
      </c>
      <c r="D1010" s="172"/>
      <c r="E1010" s="168"/>
      <c r="F1010" s="168"/>
    </row>
    <row r="1011" spans="1:6" ht="20.100000000000001" customHeight="1">
      <c r="A1011" s="165">
        <v>2130316</v>
      </c>
      <c r="B1011" s="165" t="s">
        <v>1136</v>
      </c>
      <c r="C1011" s="166">
        <v>-4</v>
      </c>
      <c r="E1011" s="168"/>
      <c r="F1011" s="168"/>
    </row>
    <row r="1012" spans="1:6" ht="20.100000000000001" customHeight="1">
      <c r="A1012" s="165">
        <v>2130317</v>
      </c>
      <c r="B1012" s="165" t="s">
        <v>1137</v>
      </c>
      <c r="C1012" s="166">
        <v>163</v>
      </c>
      <c r="D1012" s="170">
        <v>257.0301</v>
      </c>
      <c r="E1012" s="168"/>
      <c r="F1012" s="168"/>
    </row>
    <row r="1013" spans="1:6" ht="20.100000000000001" customHeight="1">
      <c r="A1013" s="165">
        <v>2130318</v>
      </c>
      <c r="B1013" s="165" t="s">
        <v>1138</v>
      </c>
      <c r="C1013" s="166">
        <v>0</v>
      </c>
      <c r="E1013" s="168"/>
      <c r="F1013" s="168"/>
    </row>
    <row r="1014" spans="1:6" ht="20.100000000000001" customHeight="1">
      <c r="A1014" s="165">
        <v>2130319</v>
      </c>
      <c r="B1014" s="165" t="s">
        <v>1139</v>
      </c>
      <c r="C1014" s="166"/>
      <c r="E1014" s="168"/>
      <c r="F1014" s="168"/>
    </row>
    <row r="1015" spans="1:6" ht="20.100000000000001" customHeight="1">
      <c r="A1015" s="165">
        <v>2130321</v>
      </c>
      <c r="B1015" s="165" t="s">
        <v>1140</v>
      </c>
      <c r="C1015" s="166">
        <v>620</v>
      </c>
      <c r="D1015" s="171"/>
      <c r="E1015" s="168"/>
      <c r="F1015" s="168"/>
    </row>
    <row r="1016" spans="1:6" ht="20.100000000000001" customHeight="1">
      <c r="A1016" s="165">
        <v>2130322</v>
      </c>
      <c r="B1016" s="165" t="s">
        <v>1141</v>
      </c>
      <c r="C1016" s="166">
        <v>0</v>
      </c>
      <c r="D1016" s="171"/>
      <c r="E1016" s="168"/>
      <c r="F1016" s="168"/>
    </row>
    <row r="1017" spans="1:6" ht="20.100000000000001" customHeight="1">
      <c r="A1017" s="165">
        <v>2130331</v>
      </c>
      <c r="B1017" s="165" t="s">
        <v>1142</v>
      </c>
      <c r="C1017" s="166"/>
      <c r="D1017" s="171"/>
      <c r="E1017" s="168"/>
      <c r="F1017" s="168"/>
    </row>
    <row r="1018" spans="1:6" ht="20.100000000000001" customHeight="1">
      <c r="A1018" s="165">
        <v>2130332</v>
      </c>
      <c r="B1018" s="165" t="s">
        <v>1143</v>
      </c>
      <c r="C1018" s="166">
        <v>0</v>
      </c>
      <c r="D1018" s="171"/>
      <c r="E1018" s="168"/>
      <c r="F1018" s="168"/>
    </row>
    <row r="1019" spans="1:6" ht="20.100000000000001" customHeight="1">
      <c r="A1019" s="165">
        <v>2130333</v>
      </c>
      <c r="B1019" s="165" t="s">
        <v>1115</v>
      </c>
      <c r="C1019" s="166">
        <v>0</v>
      </c>
      <c r="D1019" s="171"/>
      <c r="E1019" s="168"/>
      <c r="F1019" s="168"/>
    </row>
    <row r="1020" spans="1:6" ht="20.100000000000001" customHeight="1">
      <c r="A1020" s="165">
        <v>2130334</v>
      </c>
      <c r="B1020" s="165" t="s">
        <v>1144</v>
      </c>
      <c r="C1020" s="166"/>
      <c r="D1020" s="171"/>
      <c r="E1020" s="168"/>
      <c r="F1020" s="168"/>
    </row>
    <row r="1021" spans="1:6" ht="20.100000000000001" customHeight="1">
      <c r="A1021" s="165">
        <v>2130335</v>
      </c>
      <c r="B1021" s="165" t="s">
        <v>1145</v>
      </c>
      <c r="C1021" s="166">
        <v>769</v>
      </c>
      <c r="D1021" s="171"/>
      <c r="E1021" s="168"/>
      <c r="F1021" s="168"/>
    </row>
    <row r="1022" spans="1:6" ht="20.100000000000001" customHeight="1">
      <c r="A1022" s="165">
        <v>2130399</v>
      </c>
      <c r="B1022" s="165" t="s">
        <v>1146</v>
      </c>
      <c r="C1022" s="166">
        <v>1245</v>
      </c>
      <c r="D1022" s="170">
        <v>205</v>
      </c>
      <c r="E1022" s="168"/>
      <c r="F1022" s="168"/>
    </row>
    <row r="1023" spans="1:6" ht="20.100000000000001" customHeight="1">
      <c r="A1023" s="165">
        <v>21304</v>
      </c>
      <c r="B1023" s="162" t="s">
        <v>1147</v>
      </c>
      <c r="C1023" s="166">
        <f>SUM(C1024:C1033)</f>
        <v>0</v>
      </c>
      <c r="D1023" s="171">
        <v>0</v>
      </c>
      <c r="E1023" s="168"/>
      <c r="F1023" s="168"/>
    </row>
    <row r="1024" spans="1:6" ht="20.100000000000001" customHeight="1">
      <c r="A1024" s="165">
        <v>2130401</v>
      </c>
      <c r="B1024" s="165" t="s">
        <v>251</v>
      </c>
      <c r="C1024" s="166"/>
      <c r="D1024" s="171">
        <v>0</v>
      </c>
      <c r="E1024" s="168"/>
      <c r="F1024" s="168"/>
    </row>
    <row r="1025" spans="1:6" ht="20.100000000000001" customHeight="1">
      <c r="A1025" s="165">
        <v>2130402</v>
      </c>
      <c r="B1025" s="165" t="s">
        <v>252</v>
      </c>
      <c r="C1025" s="166"/>
      <c r="D1025" s="171">
        <v>0</v>
      </c>
      <c r="E1025" s="168"/>
      <c r="F1025" s="168"/>
    </row>
    <row r="1026" spans="1:6" ht="20.100000000000001" customHeight="1">
      <c r="A1026" s="165">
        <v>2130403</v>
      </c>
      <c r="B1026" s="165" t="s">
        <v>253</v>
      </c>
      <c r="C1026" s="166"/>
      <c r="D1026" s="171">
        <v>0</v>
      </c>
      <c r="E1026" s="168"/>
      <c r="F1026" s="168"/>
    </row>
    <row r="1027" spans="1:6" ht="20.100000000000001" customHeight="1">
      <c r="A1027" s="165">
        <v>2130404</v>
      </c>
      <c r="B1027" s="165" t="s">
        <v>1148</v>
      </c>
      <c r="C1027" s="166"/>
      <c r="D1027" s="171">
        <v>0</v>
      </c>
      <c r="E1027" s="168"/>
      <c r="F1027" s="168"/>
    </row>
    <row r="1028" spans="1:6" ht="20.100000000000001" customHeight="1">
      <c r="A1028" s="165">
        <v>2130405</v>
      </c>
      <c r="B1028" s="165" t="s">
        <v>1149</v>
      </c>
      <c r="C1028" s="166"/>
      <c r="D1028" s="171">
        <v>0</v>
      </c>
      <c r="E1028" s="168"/>
      <c r="F1028" s="168"/>
    </row>
    <row r="1029" spans="1:6" ht="20.100000000000001" customHeight="1">
      <c r="A1029" s="165">
        <v>2130406</v>
      </c>
      <c r="B1029" s="165" t="s">
        <v>1150</v>
      </c>
      <c r="C1029" s="166"/>
      <c r="D1029" s="171">
        <v>0</v>
      </c>
      <c r="E1029" s="168"/>
      <c r="F1029" s="168"/>
    </row>
    <row r="1030" spans="1:6" ht="20.100000000000001" customHeight="1">
      <c r="A1030" s="165">
        <v>2130407</v>
      </c>
      <c r="B1030" s="165" t="s">
        <v>1151</v>
      </c>
      <c r="C1030" s="166"/>
      <c r="D1030" s="171">
        <v>0</v>
      </c>
      <c r="E1030" s="168"/>
      <c r="F1030" s="168"/>
    </row>
    <row r="1031" spans="1:6" ht="20.100000000000001" customHeight="1">
      <c r="A1031" s="165">
        <v>2130408</v>
      </c>
      <c r="B1031" s="165" t="s">
        <v>1152</v>
      </c>
      <c r="C1031" s="166"/>
      <c r="D1031" s="171">
        <v>0</v>
      </c>
      <c r="E1031" s="168"/>
      <c r="F1031" s="168"/>
    </row>
    <row r="1032" spans="1:6" ht="20.100000000000001" customHeight="1">
      <c r="A1032" s="165">
        <v>2130409</v>
      </c>
      <c r="B1032" s="165" t="s">
        <v>1153</v>
      </c>
      <c r="C1032" s="166"/>
      <c r="D1032" s="171">
        <v>0</v>
      </c>
      <c r="E1032" s="168"/>
      <c r="F1032" s="168"/>
    </row>
    <row r="1033" spans="1:6" ht="20.100000000000001" customHeight="1">
      <c r="A1033" s="165">
        <v>2130499</v>
      </c>
      <c r="B1033" s="165" t="s">
        <v>1154</v>
      </c>
      <c r="C1033" s="166"/>
      <c r="D1033" s="171">
        <v>0</v>
      </c>
      <c r="E1033" s="168"/>
      <c r="F1033" s="168"/>
    </row>
    <row r="1034" spans="1:6" ht="20.100000000000001" customHeight="1">
      <c r="A1034" s="165">
        <v>21305</v>
      </c>
      <c r="B1034" s="162" t="s">
        <v>1155</v>
      </c>
      <c r="C1034" s="166">
        <f>SUM(C1035:C1044)</f>
        <v>85480</v>
      </c>
      <c r="D1034" s="167">
        <f>SUM(D1035:D1044)</f>
        <v>60234.139000000003</v>
      </c>
      <c r="E1034" s="168"/>
      <c r="F1034" s="168"/>
    </row>
    <row r="1035" spans="1:6" ht="20.100000000000001" customHeight="1">
      <c r="A1035" s="165">
        <v>2130501</v>
      </c>
      <c r="B1035" s="165" t="s">
        <v>251</v>
      </c>
      <c r="C1035" s="166">
        <v>981</v>
      </c>
      <c r="D1035" s="170">
        <v>859.84939999999995</v>
      </c>
      <c r="E1035" s="168"/>
      <c r="F1035" s="168"/>
    </row>
    <row r="1036" spans="1:6" ht="20.100000000000001" customHeight="1">
      <c r="A1036" s="165">
        <v>2130502</v>
      </c>
      <c r="B1036" s="165" t="s">
        <v>252</v>
      </c>
      <c r="C1036" s="166">
        <v>57</v>
      </c>
      <c r="D1036" s="172"/>
      <c r="E1036" s="168"/>
      <c r="F1036" s="168"/>
    </row>
    <row r="1037" spans="1:6" ht="20.100000000000001" customHeight="1">
      <c r="A1037" s="165">
        <v>2130503</v>
      </c>
      <c r="B1037" s="165" t="s">
        <v>253</v>
      </c>
      <c r="C1037" s="166">
        <v>0</v>
      </c>
      <c r="D1037" s="172"/>
      <c r="E1037" s="168"/>
      <c r="F1037" s="168"/>
    </row>
    <row r="1038" spans="1:6" ht="20.100000000000001" customHeight="1">
      <c r="A1038" s="165">
        <v>2130504</v>
      </c>
      <c r="B1038" s="165" t="s">
        <v>1156</v>
      </c>
      <c r="C1038" s="166">
        <v>59804</v>
      </c>
      <c r="D1038" s="188">
        <v>40852</v>
      </c>
      <c r="E1038" s="168"/>
      <c r="F1038" s="168"/>
    </row>
    <row r="1039" spans="1:6" ht="20.100000000000001" customHeight="1">
      <c r="A1039" s="165">
        <v>2130505</v>
      </c>
      <c r="B1039" s="165" t="s">
        <v>1157</v>
      </c>
      <c r="C1039" s="166">
        <v>11200</v>
      </c>
      <c r="D1039" s="188">
        <f>3143+3121</f>
        <v>6264</v>
      </c>
      <c r="E1039" s="168"/>
      <c r="F1039" s="168"/>
    </row>
    <row r="1040" spans="1:6" ht="20.100000000000001" customHeight="1">
      <c r="A1040" s="165">
        <v>2130506</v>
      </c>
      <c r="B1040" s="165" t="s">
        <v>1158</v>
      </c>
      <c r="C1040" s="166">
        <v>1592</v>
      </c>
      <c r="D1040" s="171"/>
      <c r="E1040" s="168"/>
      <c r="F1040" s="168"/>
    </row>
    <row r="1041" spans="1:6" ht="20.100000000000001" customHeight="1">
      <c r="A1041" s="165">
        <v>2130507</v>
      </c>
      <c r="B1041" s="165" t="s">
        <v>1159</v>
      </c>
      <c r="C1041" s="166">
        <v>1498</v>
      </c>
      <c r="D1041" s="171"/>
      <c r="E1041" s="168"/>
      <c r="F1041" s="168"/>
    </row>
    <row r="1042" spans="1:6" ht="20.100000000000001" customHeight="1">
      <c r="A1042" s="165">
        <v>2130508</v>
      </c>
      <c r="B1042" s="165" t="s">
        <v>1160</v>
      </c>
      <c r="C1042" s="166">
        <v>0</v>
      </c>
      <c r="D1042" s="171"/>
      <c r="E1042" s="168"/>
      <c r="F1042" s="168"/>
    </row>
    <row r="1043" spans="1:6" ht="20.100000000000001" customHeight="1">
      <c r="A1043" s="165">
        <v>2130550</v>
      </c>
      <c r="B1043" s="165" t="s">
        <v>1161</v>
      </c>
      <c r="C1043" s="166">
        <v>48</v>
      </c>
      <c r="D1043" s="170">
        <v>158.28960000000001</v>
      </c>
      <c r="E1043" s="168"/>
      <c r="F1043" s="168"/>
    </row>
    <row r="1044" spans="1:6" ht="20.100000000000001" customHeight="1">
      <c r="A1044" s="165">
        <v>2130599</v>
      </c>
      <c r="B1044" s="165" t="s">
        <v>1162</v>
      </c>
      <c r="C1044" s="166">
        <v>10300</v>
      </c>
      <c r="D1044" s="170">
        <v>12100</v>
      </c>
      <c r="E1044" s="168"/>
      <c r="F1044" s="168"/>
    </row>
    <row r="1045" spans="1:6" ht="20.100000000000001" customHeight="1">
      <c r="A1045" s="165">
        <v>21306</v>
      </c>
      <c r="B1045" s="162" t="s">
        <v>1163</v>
      </c>
      <c r="C1045" s="166">
        <f>SUM(C1046:C1050)</f>
        <v>0</v>
      </c>
      <c r="D1045" s="167">
        <f>SUM(D1046:D1050)</f>
        <v>0</v>
      </c>
      <c r="E1045" s="168"/>
      <c r="F1045" s="168"/>
    </row>
    <row r="1046" spans="1:6" ht="20.100000000000001" customHeight="1">
      <c r="A1046" s="165">
        <v>2130601</v>
      </c>
      <c r="B1046" s="165" t="s">
        <v>699</v>
      </c>
      <c r="C1046" s="166"/>
      <c r="D1046" s="171"/>
      <c r="E1046" s="168"/>
      <c r="F1046" s="168"/>
    </row>
    <row r="1047" spans="1:6" ht="20.100000000000001" customHeight="1">
      <c r="A1047" s="165">
        <v>2130602</v>
      </c>
      <c r="B1047" s="165" t="s">
        <v>1164</v>
      </c>
      <c r="C1047" s="166"/>
      <c r="D1047" s="171"/>
      <c r="E1047" s="168"/>
      <c r="F1047" s="168"/>
    </row>
    <row r="1048" spans="1:6" ht="20.100000000000001" customHeight="1">
      <c r="A1048" s="165">
        <v>2130603</v>
      </c>
      <c r="B1048" s="165" t="s">
        <v>1165</v>
      </c>
      <c r="C1048" s="166">
        <v>0</v>
      </c>
      <c r="D1048" s="171"/>
      <c r="E1048" s="168"/>
      <c r="F1048" s="168"/>
    </row>
    <row r="1049" spans="1:6" ht="20.100000000000001" customHeight="1">
      <c r="A1049" s="165">
        <v>2130604</v>
      </c>
      <c r="B1049" s="165" t="s">
        <v>1166</v>
      </c>
      <c r="C1049" s="166">
        <v>0</v>
      </c>
      <c r="D1049" s="171"/>
      <c r="E1049" s="168"/>
      <c r="F1049" s="168"/>
    </row>
    <row r="1050" spans="1:6" ht="20.100000000000001" customHeight="1">
      <c r="A1050" s="165">
        <v>2130699</v>
      </c>
      <c r="B1050" s="165" t="s">
        <v>1167</v>
      </c>
      <c r="C1050" s="166"/>
      <c r="D1050" s="171"/>
      <c r="E1050" s="168"/>
      <c r="F1050" s="168"/>
    </row>
    <row r="1051" spans="1:6" ht="20.100000000000001" customHeight="1">
      <c r="A1051" s="165">
        <v>21307</v>
      </c>
      <c r="B1051" s="162" t="s">
        <v>1168</v>
      </c>
      <c r="C1051" s="166">
        <f>SUM(C1052:C1057)</f>
        <v>7160</v>
      </c>
      <c r="D1051" s="167">
        <f>SUM(D1052:D1057)</f>
        <v>5232.24</v>
      </c>
      <c r="E1051" s="168"/>
      <c r="F1051" s="168"/>
    </row>
    <row r="1052" spans="1:6" ht="20.100000000000001" customHeight="1">
      <c r="A1052" s="165">
        <v>2130701</v>
      </c>
      <c r="B1052" s="165" t="s">
        <v>1169</v>
      </c>
      <c r="C1052" s="166">
        <v>1827</v>
      </c>
      <c r="D1052" s="171"/>
      <c r="E1052" s="168"/>
      <c r="F1052" s="168"/>
    </row>
    <row r="1053" spans="1:6" ht="20.100000000000001" customHeight="1">
      <c r="A1053" s="165">
        <v>2130704</v>
      </c>
      <c r="B1053" s="165" t="s">
        <v>1170</v>
      </c>
      <c r="C1053" s="166">
        <v>0</v>
      </c>
      <c r="D1053" s="171"/>
      <c r="E1053" s="168"/>
      <c r="F1053" s="168"/>
    </row>
    <row r="1054" spans="1:6" ht="20.100000000000001" customHeight="1">
      <c r="A1054" s="165">
        <v>2130705</v>
      </c>
      <c r="B1054" s="165" t="s">
        <v>1171</v>
      </c>
      <c r="C1054" s="166">
        <v>3798</v>
      </c>
      <c r="D1054" s="170">
        <v>3723.24</v>
      </c>
      <c r="E1054" s="168"/>
      <c r="F1054" s="168"/>
    </row>
    <row r="1055" spans="1:6" ht="20.100000000000001" customHeight="1">
      <c r="A1055" s="165">
        <v>2130706</v>
      </c>
      <c r="B1055" s="165" t="s">
        <v>1172</v>
      </c>
      <c r="C1055" s="166">
        <v>650</v>
      </c>
      <c r="D1055" s="188">
        <v>850</v>
      </c>
      <c r="E1055" s="168"/>
      <c r="F1055" s="168"/>
    </row>
    <row r="1056" spans="1:6" ht="20.100000000000001" customHeight="1">
      <c r="A1056" s="165">
        <v>2130707</v>
      </c>
      <c r="B1056" s="165" t="s">
        <v>1173</v>
      </c>
      <c r="C1056" s="166">
        <v>660</v>
      </c>
      <c r="D1056" s="188">
        <v>600</v>
      </c>
      <c r="E1056" s="168"/>
      <c r="F1056" s="168"/>
    </row>
    <row r="1057" spans="1:6" ht="20.100000000000001" customHeight="1">
      <c r="A1057" s="165">
        <v>2130799</v>
      </c>
      <c r="B1057" s="165" t="s">
        <v>1174</v>
      </c>
      <c r="C1057" s="166">
        <v>225</v>
      </c>
      <c r="D1057" s="188">
        <v>59</v>
      </c>
      <c r="E1057" s="168"/>
      <c r="F1057" s="168"/>
    </row>
    <row r="1058" spans="1:6" ht="20.100000000000001" customHeight="1">
      <c r="A1058" s="165">
        <v>21308</v>
      </c>
      <c r="B1058" s="162" t="s">
        <v>1175</v>
      </c>
      <c r="C1058" s="166">
        <f>SUM(C1059:C1064)</f>
        <v>2594</v>
      </c>
      <c r="D1058" s="167">
        <f>SUM(D1059:D1064)</f>
        <v>2134</v>
      </c>
      <c r="E1058" s="168"/>
      <c r="F1058" s="168"/>
    </row>
    <row r="1059" spans="1:6" ht="20.100000000000001" customHeight="1">
      <c r="A1059" s="165">
        <v>2130801</v>
      </c>
      <c r="B1059" s="165" t="s">
        <v>1176</v>
      </c>
      <c r="C1059" s="166">
        <v>0</v>
      </c>
      <c r="D1059" s="171"/>
      <c r="E1059" s="168"/>
      <c r="F1059" s="168"/>
    </row>
    <row r="1060" spans="1:6" ht="20.100000000000001" customHeight="1">
      <c r="A1060" s="165">
        <v>2130802</v>
      </c>
      <c r="B1060" s="165" t="s">
        <v>1177</v>
      </c>
      <c r="C1060" s="166"/>
      <c r="D1060" s="171"/>
      <c r="E1060" s="168"/>
      <c r="F1060" s="168"/>
    </row>
    <row r="1061" spans="1:6" ht="20.100000000000001" customHeight="1">
      <c r="A1061" s="165">
        <v>2130803</v>
      </c>
      <c r="B1061" s="165" t="s">
        <v>1178</v>
      </c>
      <c r="C1061" s="166">
        <v>2520</v>
      </c>
      <c r="D1061" s="188">
        <v>2076</v>
      </c>
      <c r="E1061" s="168"/>
      <c r="F1061" s="168"/>
    </row>
    <row r="1062" spans="1:6" ht="20.100000000000001" customHeight="1">
      <c r="A1062" s="165">
        <v>2130804</v>
      </c>
      <c r="B1062" s="165" t="s">
        <v>1179</v>
      </c>
      <c r="C1062" s="166">
        <v>74</v>
      </c>
      <c r="D1062" s="188">
        <v>58</v>
      </c>
      <c r="E1062" s="168"/>
      <c r="F1062" s="168"/>
    </row>
    <row r="1063" spans="1:6" ht="20.100000000000001" customHeight="1">
      <c r="A1063" s="165">
        <v>2130805</v>
      </c>
      <c r="B1063" s="165" t="s">
        <v>1180</v>
      </c>
      <c r="C1063" s="166">
        <v>0</v>
      </c>
      <c r="D1063" s="171"/>
      <c r="E1063" s="168"/>
      <c r="F1063" s="168"/>
    </row>
    <row r="1064" spans="1:6" ht="20.100000000000001" customHeight="1">
      <c r="A1064" s="165">
        <v>2130899</v>
      </c>
      <c r="B1064" s="165" t="s">
        <v>1181</v>
      </c>
      <c r="C1064" s="166"/>
      <c r="D1064" s="171"/>
      <c r="E1064" s="168"/>
      <c r="F1064" s="168"/>
    </row>
    <row r="1065" spans="1:6" ht="20.100000000000001" customHeight="1">
      <c r="A1065" s="165">
        <v>21309</v>
      </c>
      <c r="B1065" s="162" t="s">
        <v>1182</v>
      </c>
      <c r="C1065" s="166">
        <f>SUM(C1066:C1068)</f>
        <v>0</v>
      </c>
      <c r="D1065" s="171">
        <v>0</v>
      </c>
      <c r="E1065" s="168"/>
      <c r="F1065" s="168"/>
    </row>
    <row r="1066" spans="1:6" ht="20.100000000000001" customHeight="1">
      <c r="A1066" s="165">
        <v>2130901</v>
      </c>
      <c r="B1066" s="165" t="s">
        <v>1183</v>
      </c>
      <c r="C1066" s="166"/>
      <c r="D1066" s="171">
        <v>0</v>
      </c>
      <c r="E1066" s="168"/>
      <c r="F1066" s="168"/>
    </row>
    <row r="1067" spans="1:6" ht="20.100000000000001" customHeight="1">
      <c r="A1067" s="165">
        <v>2130902</v>
      </c>
      <c r="B1067" s="165" t="s">
        <v>1184</v>
      </c>
      <c r="C1067" s="166"/>
      <c r="D1067" s="171">
        <v>0</v>
      </c>
      <c r="E1067" s="168"/>
      <c r="F1067" s="168"/>
    </row>
    <row r="1068" spans="1:6" ht="20.100000000000001" customHeight="1">
      <c r="A1068" s="165">
        <v>2130999</v>
      </c>
      <c r="B1068" s="165" t="s">
        <v>1185</v>
      </c>
      <c r="C1068" s="166"/>
      <c r="D1068" s="171"/>
      <c r="E1068" s="168"/>
      <c r="F1068" s="168"/>
    </row>
    <row r="1069" spans="1:6" ht="20.100000000000001" customHeight="1">
      <c r="A1069" s="165">
        <v>21399</v>
      </c>
      <c r="B1069" s="162" t="s">
        <v>1186</v>
      </c>
      <c r="C1069" s="166">
        <f>C1070+C1071</f>
        <v>7288</v>
      </c>
      <c r="D1069" s="167">
        <f>D1070+D1071</f>
        <v>16800</v>
      </c>
      <c r="E1069" s="168"/>
      <c r="F1069" s="168"/>
    </row>
    <row r="1070" spans="1:6" ht="20.100000000000001" customHeight="1">
      <c r="A1070" s="165">
        <v>2139901</v>
      </c>
      <c r="B1070" s="165" t="s">
        <v>1187</v>
      </c>
      <c r="C1070" s="166">
        <v>0</v>
      </c>
      <c r="D1070" s="171">
        <v>0</v>
      </c>
      <c r="E1070" s="168"/>
      <c r="F1070" s="168"/>
    </row>
    <row r="1071" spans="1:6" ht="20.100000000000001" customHeight="1">
      <c r="A1071" s="165">
        <v>2139999</v>
      </c>
      <c r="B1071" s="165" t="s">
        <v>1188</v>
      </c>
      <c r="C1071" s="166">
        <v>7288</v>
      </c>
      <c r="D1071" s="171">
        <v>16800</v>
      </c>
      <c r="E1071" s="168"/>
      <c r="F1071" s="168"/>
    </row>
    <row r="1072" spans="1:6" ht="20.100000000000001" customHeight="1">
      <c r="A1072" s="165">
        <v>214</v>
      </c>
      <c r="B1072" s="162" t="s">
        <v>1189</v>
      </c>
      <c r="C1072" s="166">
        <f>SUM(C1073,C1103,C1113,C1123,C1128,C1135,C1140)</f>
        <v>13804</v>
      </c>
      <c r="D1072" s="167">
        <f>SUM(D1073,D1103,D1113,D1123,D1128,D1135,D1140)</f>
        <v>3471.4661999999998</v>
      </c>
      <c r="E1072" s="168"/>
      <c r="F1072" s="168"/>
    </row>
    <row r="1073" spans="1:6" ht="20.100000000000001" customHeight="1">
      <c r="A1073" s="165">
        <v>21401</v>
      </c>
      <c r="B1073" s="162" t="s">
        <v>1190</v>
      </c>
      <c r="C1073" s="166">
        <f>SUM(C1074:C1102)</f>
        <v>12252</v>
      </c>
      <c r="D1073" s="167">
        <f>SUM(D1074:D1102)</f>
        <v>1767.4662000000001</v>
      </c>
      <c r="E1073" s="168"/>
      <c r="F1073" s="168"/>
    </row>
    <row r="1074" spans="1:6" ht="20.100000000000001" customHeight="1">
      <c r="A1074" s="165">
        <v>2140101</v>
      </c>
      <c r="B1074" s="165" t="s">
        <v>251</v>
      </c>
      <c r="C1074" s="166">
        <v>279</v>
      </c>
      <c r="D1074" s="170">
        <v>191.72210000000001</v>
      </c>
      <c r="E1074" s="168"/>
      <c r="F1074" s="168"/>
    </row>
    <row r="1075" spans="1:6" ht="20.100000000000001" customHeight="1">
      <c r="A1075" s="165">
        <v>2140102</v>
      </c>
      <c r="B1075" s="165" t="s">
        <v>252</v>
      </c>
      <c r="C1075" s="166">
        <v>4</v>
      </c>
      <c r="D1075" s="172"/>
      <c r="E1075" s="168"/>
      <c r="F1075" s="168"/>
    </row>
    <row r="1076" spans="1:6" ht="20.100000000000001" customHeight="1">
      <c r="A1076" s="165">
        <v>2140103</v>
      </c>
      <c r="B1076" s="165" t="s">
        <v>253</v>
      </c>
      <c r="C1076" s="166">
        <v>0</v>
      </c>
      <c r="D1076" s="172"/>
      <c r="E1076" s="168"/>
      <c r="F1076" s="168"/>
    </row>
    <row r="1077" spans="1:6" ht="20.100000000000001" customHeight="1">
      <c r="A1077" s="165">
        <v>2140104</v>
      </c>
      <c r="B1077" s="165" t="s">
        <v>1191</v>
      </c>
      <c r="C1077" s="166">
        <v>9742</v>
      </c>
      <c r="D1077" s="172"/>
      <c r="E1077" s="168"/>
      <c r="F1077" s="168"/>
    </row>
    <row r="1078" spans="1:6" ht="20.100000000000001" customHeight="1">
      <c r="A1078" s="165">
        <v>2140105</v>
      </c>
      <c r="B1078" s="165" t="s">
        <v>1192</v>
      </c>
      <c r="C1078" s="191"/>
      <c r="D1078" s="172"/>
      <c r="E1078" s="168"/>
      <c r="F1078" s="168"/>
    </row>
    <row r="1079" spans="1:6" ht="20.100000000000001" customHeight="1">
      <c r="A1079" s="165">
        <v>2140106</v>
      </c>
      <c r="B1079" s="165" t="s">
        <v>1193</v>
      </c>
      <c r="C1079" s="154">
        <v>1636</v>
      </c>
      <c r="D1079" s="170">
        <f>618.1482+463</f>
        <v>1081.1482000000001</v>
      </c>
      <c r="E1079" s="168"/>
      <c r="F1079" s="168"/>
    </row>
    <row r="1080" spans="1:6" ht="20.100000000000001" customHeight="1">
      <c r="A1080" s="165">
        <v>2140107</v>
      </c>
      <c r="B1080" s="165" t="s">
        <v>1194</v>
      </c>
      <c r="C1080" s="166"/>
      <c r="E1080" s="168"/>
      <c r="F1080" s="168"/>
    </row>
    <row r="1081" spans="1:6" ht="20.100000000000001" customHeight="1">
      <c r="A1081" s="165">
        <v>2140108</v>
      </c>
      <c r="B1081" s="165" t="s">
        <v>1195</v>
      </c>
      <c r="C1081" s="166"/>
      <c r="D1081" s="172"/>
      <c r="E1081" s="168"/>
      <c r="F1081" s="168"/>
    </row>
    <row r="1082" spans="1:6" ht="20.100000000000001" customHeight="1">
      <c r="A1082" s="165">
        <v>2140109</v>
      </c>
      <c r="B1082" s="165" t="s">
        <v>1196</v>
      </c>
      <c r="C1082" s="166">
        <v>0</v>
      </c>
      <c r="E1082" s="168"/>
      <c r="F1082" s="168"/>
    </row>
    <row r="1083" spans="1:6" ht="20.100000000000001" customHeight="1">
      <c r="A1083" s="165">
        <v>2140110</v>
      </c>
      <c r="B1083" s="165" t="s">
        <v>1197</v>
      </c>
      <c r="C1083" s="166">
        <v>301</v>
      </c>
      <c r="D1083" s="170">
        <v>232.4179</v>
      </c>
      <c r="E1083" s="168"/>
      <c r="F1083" s="168"/>
    </row>
    <row r="1084" spans="1:6" ht="20.100000000000001" customHeight="1">
      <c r="A1084" s="165">
        <v>2140111</v>
      </c>
      <c r="B1084" s="165" t="s">
        <v>1198</v>
      </c>
      <c r="C1084" s="166">
        <v>0</v>
      </c>
      <c r="E1084" s="168"/>
      <c r="F1084" s="168"/>
    </row>
    <row r="1085" spans="1:6" ht="20.100000000000001" customHeight="1">
      <c r="A1085" s="165">
        <v>2140112</v>
      </c>
      <c r="B1085" s="165" t="s">
        <v>1199</v>
      </c>
      <c r="C1085" s="166">
        <v>173</v>
      </c>
      <c r="D1085" s="170">
        <v>167.87450000000001</v>
      </c>
      <c r="E1085" s="168"/>
      <c r="F1085" s="168"/>
    </row>
    <row r="1086" spans="1:6" ht="20.100000000000001" customHeight="1">
      <c r="A1086" s="165">
        <v>2140113</v>
      </c>
      <c r="B1086" s="165" t="s">
        <v>1200</v>
      </c>
      <c r="C1086" s="166"/>
      <c r="D1086" s="172"/>
      <c r="E1086" s="168"/>
      <c r="F1086" s="168"/>
    </row>
    <row r="1087" spans="1:6" ht="20.100000000000001" customHeight="1">
      <c r="A1087" s="165">
        <v>2140114</v>
      </c>
      <c r="B1087" s="165" t="s">
        <v>1201</v>
      </c>
      <c r="C1087" s="166">
        <v>0</v>
      </c>
      <c r="D1087" s="172"/>
      <c r="E1087" s="168"/>
      <c r="F1087" s="168"/>
    </row>
    <row r="1088" spans="1:6" ht="20.100000000000001" customHeight="1">
      <c r="A1088" s="165">
        <v>2140122</v>
      </c>
      <c r="B1088" s="165" t="s">
        <v>1202</v>
      </c>
      <c r="C1088" s="166">
        <v>0</v>
      </c>
      <c r="D1088" s="171">
        <v>0</v>
      </c>
      <c r="E1088" s="168"/>
      <c r="F1088" s="168"/>
    </row>
    <row r="1089" spans="1:6" ht="20.100000000000001" customHeight="1">
      <c r="A1089" s="165">
        <v>2140123</v>
      </c>
      <c r="B1089" s="165" t="s">
        <v>1203</v>
      </c>
      <c r="C1089" s="166">
        <v>0</v>
      </c>
      <c r="D1089" s="171">
        <v>0</v>
      </c>
      <c r="E1089" s="168"/>
      <c r="F1089" s="168"/>
    </row>
    <row r="1090" spans="1:6" ht="20.100000000000001" customHeight="1">
      <c r="A1090" s="165">
        <v>2140124</v>
      </c>
      <c r="B1090" s="165" t="s">
        <v>1204</v>
      </c>
      <c r="C1090" s="166"/>
      <c r="D1090" s="171">
        <v>0</v>
      </c>
      <c r="E1090" s="168"/>
      <c r="F1090" s="168"/>
    </row>
    <row r="1091" spans="1:6" ht="20.100000000000001" customHeight="1">
      <c r="A1091" s="165">
        <v>2140125</v>
      </c>
      <c r="B1091" s="165" t="s">
        <v>1205</v>
      </c>
      <c r="C1091" s="166"/>
      <c r="D1091" s="171">
        <v>0</v>
      </c>
      <c r="E1091" s="168"/>
      <c r="F1091" s="168"/>
    </row>
    <row r="1092" spans="1:6" ht="20.100000000000001" customHeight="1">
      <c r="A1092" s="165">
        <v>2140126</v>
      </c>
      <c r="B1092" s="165" t="s">
        <v>1206</v>
      </c>
      <c r="C1092" s="166"/>
      <c r="D1092" s="171">
        <v>0</v>
      </c>
      <c r="E1092" s="168"/>
      <c r="F1092" s="168"/>
    </row>
    <row r="1093" spans="1:6" ht="20.100000000000001" customHeight="1">
      <c r="A1093" s="165">
        <v>2140127</v>
      </c>
      <c r="B1093" s="165" t="s">
        <v>1207</v>
      </c>
      <c r="C1093" s="166">
        <v>0</v>
      </c>
      <c r="D1093" s="171">
        <v>0</v>
      </c>
      <c r="E1093" s="168"/>
      <c r="F1093" s="168"/>
    </row>
    <row r="1094" spans="1:6" ht="20.100000000000001" customHeight="1">
      <c r="A1094" s="165">
        <v>2140128</v>
      </c>
      <c r="B1094" s="165" t="s">
        <v>1208</v>
      </c>
      <c r="C1094" s="166">
        <v>0</v>
      </c>
      <c r="D1094" s="171">
        <v>0</v>
      </c>
      <c r="E1094" s="168"/>
      <c r="F1094" s="168"/>
    </row>
    <row r="1095" spans="1:6" ht="20.100000000000001" customHeight="1">
      <c r="A1095" s="165">
        <v>2140129</v>
      </c>
      <c r="B1095" s="165" t="s">
        <v>1209</v>
      </c>
      <c r="C1095" s="166">
        <v>0</v>
      </c>
      <c r="D1095" s="171">
        <v>0</v>
      </c>
      <c r="E1095" s="168"/>
      <c r="F1095" s="168"/>
    </row>
    <row r="1096" spans="1:6" ht="20.100000000000001" customHeight="1">
      <c r="A1096" s="165">
        <v>2140130</v>
      </c>
      <c r="B1096" s="165" t="s">
        <v>1210</v>
      </c>
      <c r="C1096" s="166">
        <v>0</v>
      </c>
      <c r="D1096" s="171">
        <v>0</v>
      </c>
      <c r="E1096" s="168"/>
      <c r="F1096" s="168"/>
    </row>
    <row r="1097" spans="1:6" ht="20.100000000000001" customHeight="1">
      <c r="A1097" s="165">
        <v>2140131</v>
      </c>
      <c r="B1097" s="165" t="s">
        <v>1211</v>
      </c>
      <c r="C1097" s="166">
        <v>0</v>
      </c>
      <c r="D1097" s="171">
        <v>0</v>
      </c>
      <c r="E1097" s="168"/>
      <c r="F1097" s="168"/>
    </row>
    <row r="1098" spans="1:6" ht="20.100000000000001" customHeight="1">
      <c r="A1098" s="165">
        <v>2140133</v>
      </c>
      <c r="B1098" s="165" t="s">
        <v>1212</v>
      </c>
      <c r="C1098" s="166">
        <v>0</v>
      </c>
      <c r="D1098" s="171">
        <v>0</v>
      </c>
      <c r="E1098" s="168"/>
      <c r="F1098" s="168"/>
    </row>
    <row r="1099" spans="1:6" ht="20.100000000000001" customHeight="1">
      <c r="A1099" s="165">
        <v>2140136</v>
      </c>
      <c r="B1099" s="165" t="s">
        <v>1213</v>
      </c>
      <c r="C1099" s="166">
        <v>87</v>
      </c>
      <c r="D1099" s="170">
        <v>64.3035</v>
      </c>
      <c r="E1099" s="168"/>
      <c r="F1099" s="168"/>
    </row>
    <row r="1100" spans="1:6" ht="20.100000000000001" customHeight="1">
      <c r="A1100" s="165">
        <v>2140138</v>
      </c>
      <c r="B1100" s="165" t="s">
        <v>1214</v>
      </c>
      <c r="C1100" s="166">
        <v>0</v>
      </c>
      <c r="E1100" s="168"/>
      <c r="F1100" s="168"/>
    </row>
    <row r="1101" spans="1:6" ht="20.100000000000001" customHeight="1">
      <c r="A1101" s="165">
        <v>2140139</v>
      </c>
      <c r="B1101" s="165" t="s">
        <v>1215</v>
      </c>
      <c r="C1101" s="166">
        <v>0</v>
      </c>
      <c r="D1101" s="171">
        <v>0</v>
      </c>
      <c r="E1101" s="168"/>
      <c r="F1101" s="168"/>
    </row>
    <row r="1102" spans="1:6" ht="20.100000000000001" customHeight="1">
      <c r="A1102" s="165">
        <v>2140199</v>
      </c>
      <c r="B1102" s="165" t="s">
        <v>1216</v>
      </c>
      <c r="C1102" s="166">
        <v>30</v>
      </c>
      <c r="D1102" s="170">
        <v>30</v>
      </c>
      <c r="E1102" s="168"/>
      <c r="F1102" s="168"/>
    </row>
    <row r="1103" spans="1:6" ht="20.100000000000001" customHeight="1">
      <c r="A1103" s="165">
        <v>21402</v>
      </c>
      <c r="B1103" s="162" t="s">
        <v>1217</v>
      </c>
      <c r="C1103" s="166">
        <f>SUM(C1104:C1112)</f>
        <v>0</v>
      </c>
      <c r="D1103" s="171">
        <v>0</v>
      </c>
      <c r="E1103" s="168"/>
      <c r="F1103" s="168"/>
    </row>
    <row r="1104" spans="1:6" ht="20.100000000000001" customHeight="1">
      <c r="A1104" s="165">
        <v>2140201</v>
      </c>
      <c r="B1104" s="165" t="s">
        <v>251</v>
      </c>
      <c r="C1104" s="166"/>
      <c r="D1104" s="171">
        <v>0</v>
      </c>
      <c r="E1104" s="168"/>
      <c r="F1104" s="168"/>
    </row>
    <row r="1105" spans="1:6" ht="20.100000000000001" customHeight="1">
      <c r="A1105" s="165">
        <v>2140202</v>
      </c>
      <c r="B1105" s="165" t="s">
        <v>252</v>
      </c>
      <c r="C1105" s="166"/>
      <c r="D1105" s="171">
        <v>0</v>
      </c>
      <c r="E1105" s="168"/>
      <c r="F1105" s="168"/>
    </row>
    <row r="1106" spans="1:6" ht="20.100000000000001" customHeight="1">
      <c r="A1106" s="165">
        <v>2140203</v>
      </c>
      <c r="B1106" s="165" t="s">
        <v>253</v>
      </c>
      <c r="C1106" s="166"/>
      <c r="D1106" s="171">
        <v>0</v>
      </c>
      <c r="E1106" s="168"/>
      <c r="F1106" s="168"/>
    </row>
    <row r="1107" spans="1:6" ht="20.100000000000001" customHeight="1">
      <c r="A1107" s="165">
        <v>2140204</v>
      </c>
      <c r="B1107" s="165" t="s">
        <v>1218</v>
      </c>
      <c r="C1107" s="166"/>
      <c r="D1107" s="171">
        <v>0</v>
      </c>
      <c r="E1107" s="168"/>
      <c r="F1107" s="168"/>
    </row>
    <row r="1108" spans="1:6" ht="20.100000000000001" customHeight="1">
      <c r="A1108" s="165">
        <v>2140205</v>
      </c>
      <c r="B1108" s="165" t="s">
        <v>1219</v>
      </c>
      <c r="C1108" s="166"/>
      <c r="D1108" s="171">
        <v>0</v>
      </c>
      <c r="E1108" s="168"/>
      <c r="F1108" s="168"/>
    </row>
    <row r="1109" spans="1:6" ht="20.100000000000001" customHeight="1">
      <c r="A1109" s="165">
        <v>2140206</v>
      </c>
      <c r="B1109" s="165" t="s">
        <v>1220</v>
      </c>
      <c r="C1109" s="166"/>
      <c r="D1109" s="171">
        <v>0</v>
      </c>
      <c r="E1109" s="168"/>
      <c r="F1109" s="168"/>
    </row>
    <row r="1110" spans="1:6" ht="20.100000000000001" customHeight="1">
      <c r="A1110" s="165">
        <v>2140207</v>
      </c>
      <c r="B1110" s="165" t="s">
        <v>1221</v>
      </c>
      <c r="C1110" s="166"/>
      <c r="D1110" s="171">
        <v>0</v>
      </c>
      <c r="E1110" s="168"/>
      <c r="F1110" s="168"/>
    </row>
    <row r="1111" spans="1:6" ht="20.100000000000001" customHeight="1">
      <c r="A1111" s="165">
        <v>2140208</v>
      </c>
      <c r="B1111" s="165" t="s">
        <v>1222</v>
      </c>
      <c r="C1111" s="166"/>
      <c r="D1111" s="171">
        <v>0</v>
      </c>
      <c r="E1111" s="168"/>
      <c r="F1111" s="168"/>
    </row>
    <row r="1112" spans="1:6" ht="20.100000000000001" customHeight="1">
      <c r="A1112" s="165">
        <v>2140299</v>
      </c>
      <c r="B1112" s="165" t="s">
        <v>1223</v>
      </c>
      <c r="C1112" s="166"/>
      <c r="D1112" s="171">
        <v>0</v>
      </c>
      <c r="E1112" s="168"/>
      <c r="F1112" s="168"/>
    </row>
    <row r="1113" spans="1:6" ht="20.100000000000001" customHeight="1">
      <c r="A1113" s="165">
        <v>21403</v>
      </c>
      <c r="B1113" s="162" t="s">
        <v>1224</v>
      </c>
      <c r="C1113" s="166">
        <f>SUM(C1114:C1122)</f>
        <v>0</v>
      </c>
      <c r="D1113" s="171">
        <v>0</v>
      </c>
      <c r="E1113" s="168"/>
      <c r="F1113" s="168"/>
    </row>
    <row r="1114" spans="1:6" ht="20.100000000000001" customHeight="1">
      <c r="A1114" s="165">
        <v>2140301</v>
      </c>
      <c r="B1114" s="165" t="s">
        <v>251</v>
      </c>
      <c r="C1114" s="166"/>
      <c r="D1114" s="171">
        <v>0</v>
      </c>
      <c r="E1114" s="168"/>
      <c r="F1114" s="168"/>
    </row>
    <row r="1115" spans="1:6" ht="20.100000000000001" customHeight="1">
      <c r="A1115" s="165">
        <v>2140302</v>
      </c>
      <c r="B1115" s="165" t="s">
        <v>252</v>
      </c>
      <c r="C1115" s="166"/>
      <c r="D1115" s="171">
        <v>0</v>
      </c>
      <c r="E1115" s="168"/>
      <c r="F1115" s="168"/>
    </row>
    <row r="1116" spans="1:6" ht="20.100000000000001" customHeight="1">
      <c r="A1116" s="165">
        <v>2140303</v>
      </c>
      <c r="B1116" s="165" t="s">
        <v>253</v>
      </c>
      <c r="C1116" s="166"/>
      <c r="D1116" s="171">
        <v>0</v>
      </c>
      <c r="E1116" s="168"/>
      <c r="F1116" s="168"/>
    </row>
    <row r="1117" spans="1:6" ht="20.100000000000001" customHeight="1">
      <c r="A1117" s="165">
        <v>2140304</v>
      </c>
      <c r="B1117" s="165" t="s">
        <v>1225</v>
      </c>
      <c r="C1117" s="166"/>
      <c r="D1117" s="171">
        <v>0</v>
      </c>
      <c r="E1117" s="168"/>
      <c r="F1117" s="168"/>
    </row>
    <row r="1118" spans="1:6" ht="20.100000000000001" customHeight="1">
      <c r="A1118" s="165">
        <v>2140305</v>
      </c>
      <c r="B1118" s="165" t="s">
        <v>1226</v>
      </c>
      <c r="C1118" s="166"/>
      <c r="D1118" s="171">
        <v>0</v>
      </c>
      <c r="E1118" s="168"/>
      <c r="F1118" s="168"/>
    </row>
    <row r="1119" spans="1:6" ht="20.100000000000001" customHeight="1">
      <c r="A1119" s="165">
        <v>2140306</v>
      </c>
      <c r="B1119" s="165" t="s">
        <v>1227</v>
      </c>
      <c r="C1119" s="166"/>
      <c r="D1119" s="171">
        <v>0</v>
      </c>
      <c r="E1119" s="168"/>
      <c r="F1119" s="168"/>
    </row>
    <row r="1120" spans="1:6" ht="20.100000000000001" customHeight="1">
      <c r="A1120" s="165">
        <v>2140307</v>
      </c>
      <c r="B1120" s="165" t="s">
        <v>1228</v>
      </c>
      <c r="C1120" s="166"/>
      <c r="D1120" s="171">
        <v>0</v>
      </c>
      <c r="E1120" s="168"/>
      <c r="F1120" s="168"/>
    </row>
    <row r="1121" spans="1:6" ht="20.100000000000001" customHeight="1">
      <c r="A1121" s="165">
        <v>2140308</v>
      </c>
      <c r="B1121" s="165" t="s">
        <v>1229</v>
      </c>
      <c r="C1121" s="166"/>
      <c r="D1121" s="171">
        <v>0</v>
      </c>
      <c r="E1121" s="168"/>
      <c r="F1121" s="168"/>
    </row>
    <row r="1122" spans="1:6" ht="20.100000000000001" customHeight="1">
      <c r="A1122" s="165">
        <v>2140399</v>
      </c>
      <c r="B1122" s="165" t="s">
        <v>1230</v>
      </c>
      <c r="C1122" s="166"/>
      <c r="D1122" s="171">
        <v>0</v>
      </c>
      <c r="E1122" s="168"/>
      <c r="F1122" s="168"/>
    </row>
    <row r="1123" spans="1:6" ht="20.100000000000001" customHeight="1">
      <c r="A1123" s="165">
        <v>21404</v>
      </c>
      <c r="B1123" s="162" t="s">
        <v>1231</v>
      </c>
      <c r="C1123" s="166">
        <f>SUM(C1124:C1127)</f>
        <v>244</v>
      </c>
      <c r="D1123" s="171"/>
      <c r="E1123" s="168"/>
      <c r="F1123" s="168"/>
    </row>
    <row r="1124" spans="1:6" ht="20.100000000000001" customHeight="1">
      <c r="A1124" s="165">
        <v>2140401</v>
      </c>
      <c r="B1124" s="165" t="s">
        <v>1232</v>
      </c>
      <c r="C1124" s="166">
        <v>244</v>
      </c>
      <c r="D1124" s="171"/>
      <c r="E1124" s="168"/>
      <c r="F1124" s="168"/>
    </row>
    <row r="1125" spans="1:6" ht="20.100000000000001" customHeight="1">
      <c r="A1125" s="165">
        <v>2140402</v>
      </c>
      <c r="B1125" s="165" t="s">
        <v>1233</v>
      </c>
      <c r="C1125" s="166">
        <v>0</v>
      </c>
      <c r="D1125" s="171">
        <v>0</v>
      </c>
      <c r="E1125" s="168"/>
      <c r="F1125" s="168"/>
    </row>
    <row r="1126" spans="1:6" ht="20.100000000000001" customHeight="1">
      <c r="A1126" s="165">
        <v>2140403</v>
      </c>
      <c r="B1126" s="165" t="s">
        <v>1234</v>
      </c>
      <c r="C1126" s="166">
        <v>0</v>
      </c>
      <c r="D1126" s="171">
        <v>0</v>
      </c>
      <c r="E1126" s="168"/>
      <c r="F1126" s="168"/>
    </row>
    <row r="1127" spans="1:6" ht="20.100000000000001" customHeight="1">
      <c r="A1127" s="165">
        <v>2140499</v>
      </c>
      <c r="B1127" s="165" t="s">
        <v>1235</v>
      </c>
      <c r="C1127" s="166">
        <v>0</v>
      </c>
      <c r="D1127" s="171">
        <v>0</v>
      </c>
      <c r="E1127" s="168"/>
      <c r="F1127" s="168"/>
    </row>
    <row r="1128" spans="1:6" ht="20.100000000000001" customHeight="1">
      <c r="A1128" s="165">
        <v>21405</v>
      </c>
      <c r="B1128" s="162" t="s">
        <v>1236</v>
      </c>
      <c r="C1128" s="166">
        <f>SUM(C1129:C1134)</f>
        <v>0</v>
      </c>
      <c r="D1128" s="171">
        <v>0</v>
      </c>
      <c r="E1128" s="168"/>
      <c r="F1128" s="168"/>
    </row>
    <row r="1129" spans="1:6" ht="20.100000000000001" customHeight="1">
      <c r="A1129" s="165">
        <v>2140501</v>
      </c>
      <c r="B1129" s="165" t="s">
        <v>251</v>
      </c>
      <c r="C1129" s="166"/>
      <c r="D1129" s="171">
        <v>0</v>
      </c>
      <c r="E1129" s="168"/>
      <c r="F1129" s="168"/>
    </row>
    <row r="1130" spans="1:6" ht="20.100000000000001" customHeight="1">
      <c r="A1130" s="165">
        <v>2140502</v>
      </c>
      <c r="B1130" s="165" t="s">
        <v>252</v>
      </c>
      <c r="C1130" s="166"/>
      <c r="D1130" s="171">
        <v>0</v>
      </c>
      <c r="E1130" s="168"/>
      <c r="F1130" s="168"/>
    </row>
    <row r="1131" spans="1:6" ht="20.100000000000001" customHeight="1">
      <c r="A1131" s="165">
        <v>2140503</v>
      </c>
      <c r="B1131" s="165" t="s">
        <v>253</v>
      </c>
      <c r="C1131" s="166"/>
      <c r="D1131" s="171">
        <v>0</v>
      </c>
      <c r="E1131" s="168"/>
      <c r="F1131" s="168"/>
    </row>
    <row r="1132" spans="1:6" ht="20.100000000000001" customHeight="1">
      <c r="A1132" s="165">
        <v>2140504</v>
      </c>
      <c r="B1132" s="165" t="s">
        <v>1222</v>
      </c>
      <c r="C1132" s="166"/>
      <c r="D1132" s="171">
        <v>0</v>
      </c>
      <c r="E1132" s="168"/>
      <c r="F1132" s="168"/>
    </row>
    <row r="1133" spans="1:6" ht="20.100000000000001" customHeight="1">
      <c r="A1133" s="165">
        <v>2140505</v>
      </c>
      <c r="B1133" s="165" t="s">
        <v>1237</v>
      </c>
      <c r="C1133" s="166"/>
      <c r="D1133" s="171">
        <v>0</v>
      </c>
      <c r="E1133" s="168"/>
      <c r="F1133" s="168"/>
    </row>
    <row r="1134" spans="1:6" ht="20.100000000000001" customHeight="1">
      <c r="A1134" s="165">
        <v>2140599</v>
      </c>
      <c r="B1134" s="165" t="s">
        <v>1238</v>
      </c>
      <c r="C1134" s="166"/>
      <c r="D1134" s="171">
        <v>0</v>
      </c>
      <c r="E1134" s="168"/>
      <c r="F1134" s="168"/>
    </row>
    <row r="1135" spans="1:6" ht="20.100000000000001" customHeight="1">
      <c r="A1135" s="165">
        <v>21406</v>
      </c>
      <c r="B1135" s="162" t="s">
        <v>1239</v>
      </c>
      <c r="C1135" s="166">
        <f>SUM(C1136:C1139)</f>
        <v>1308</v>
      </c>
      <c r="D1135" s="167">
        <f>SUM(D1136:D1139)</f>
        <v>1704</v>
      </c>
      <c r="E1135" s="168"/>
      <c r="F1135" s="168"/>
    </row>
    <row r="1136" spans="1:6" ht="20.100000000000001" customHeight="1">
      <c r="A1136" s="165">
        <v>2140601</v>
      </c>
      <c r="B1136" s="165" t="s">
        <v>1240</v>
      </c>
      <c r="C1136" s="166">
        <v>0</v>
      </c>
      <c r="D1136" s="171">
        <v>0</v>
      </c>
      <c r="E1136" s="168"/>
      <c r="F1136" s="168"/>
    </row>
    <row r="1137" spans="1:6" ht="20.100000000000001" customHeight="1">
      <c r="A1137" s="165">
        <v>2140602</v>
      </c>
      <c r="B1137" s="165" t="s">
        <v>1241</v>
      </c>
      <c r="C1137" s="166">
        <v>1308</v>
      </c>
      <c r="D1137" s="171">
        <v>1704</v>
      </c>
      <c r="E1137" s="168"/>
      <c r="F1137" s="168"/>
    </row>
    <row r="1138" spans="1:6" ht="20.100000000000001" customHeight="1">
      <c r="A1138" s="165">
        <v>2140603</v>
      </c>
      <c r="B1138" s="165" t="s">
        <v>1242</v>
      </c>
      <c r="C1138" s="166">
        <v>0</v>
      </c>
      <c r="D1138" s="171">
        <v>0</v>
      </c>
      <c r="E1138" s="168"/>
      <c r="F1138" s="168"/>
    </row>
    <row r="1139" spans="1:6" ht="20.100000000000001" customHeight="1">
      <c r="A1139" s="165">
        <v>2140699</v>
      </c>
      <c r="B1139" s="165" t="s">
        <v>1243</v>
      </c>
      <c r="C1139" s="166">
        <v>0</v>
      </c>
      <c r="D1139" s="171">
        <v>0</v>
      </c>
      <c r="E1139" s="168"/>
      <c r="F1139" s="168"/>
    </row>
    <row r="1140" spans="1:6" ht="20.100000000000001" customHeight="1">
      <c r="A1140" s="165">
        <v>21499</v>
      </c>
      <c r="B1140" s="162" t="s">
        <v>1244</v>
      </c>
      <c r="C1140" s="166">
        <f>SUM(C1141:C1142)</f>
        <v>0</v>
      </c>
      <c r="D1140" s="171">
        <v>0</v>
      </c>
      <c r="E1140" s="168"/>
      <c r="F1140" s="168"/>
    </row>
    <row r="1141" spans="1:6" ht="20.100000000000001" customHeight="1">
      <c r="A1141" s="165">
        <v>2149901</v>
      </c>
      <c r="B1141" s="165" t="s">
        <v>1245</v>
      </c>
      <c r="C1141" s="166"/>
      <c r="D1141" s="171">
        <v>0</v>
      </c>
      <c r="E1141" s="168"/>
      <c r="F1141" s="168"/>
    </row>
    <row r="1142" spans="1:6" ht="20.100000000000001" customHeight="1">
      <c r="A1142" s="165">
        <v>2149999</v>
      </c>
      <c r="B1142" s="165" t="s">
        <v>1246</v>
      </c>
      <c r="C1142" s="166"/>
      <c r="D1142" s="171">
        <v>0</v>
      </c>
      <c r="E1142" s="168"/>
      <c r="F1142" s="168"/>
    </row>
    <row r="1143" spans="1:6" ht="20.100000000000001" customHeight="1">
      <c r="A1143" s="165">
        <v>215</v>
      </c>
      <c r="B1143" s="162" t="s">
        <v>1247</v>
      </c>
      <c r="C1143" s="166">
        <f>SUM(C1144,C1154,C1170,C1175,C1189,C1198,C1205,C1212)</f>
        <v>710</v>
      </c>
      <c r="D1143" s="167">
        <f>SUM(D1144,D1154,D1170,D1175,D1189,D1198,D1205,D1212)</f>
        <v>104.8154</v>
      </c>
      <c r="E1143" s="168"/>
      <c r="F1143" s="168"/>
    </row>
    <row r="1144" spans="1:6" ht="20.100000000000001" customHeight="1">
      <c r="A1144" s="165">
        <v>21501</v>
      </c>
      <c r="B1144" s="162" t="s">
        <v>1248</v>
      </c>
      <c r="C1144" s="166">
        <f>SUM(C1145:C1153)</f>
        <v>90</v>
      </c>
      <c r="D1144" s="171">
        <f>SUM(D1145:D1153)</f>
        <v>1.9259999999999999</v>
      </c>
      <c r="E1144" s="168"/>
      <c r="F1144" s="168"/>
    </row>
    <row r="1145" spans="1:6" ht="20.100000000000001" customHeight="1">
      <c r="A1145" s="165">
        <v>2150101</v>
      </c>
      <c r="B1145" s="165" t="s">
        <v>251</v>
      </c>
      <c r="C1145" s="166">
        <v>82</v>
      </c>
      <c r="D1145" s="170">
        <v>1.9259999999999999</v>
      </c>
      <c r="E1145" s="168"/>
      <c r="F1145" s="168"/>
    </row>
    <row r="1146" spans="1:6" ht="20.100000000000001" customHeight="1">
      <c r="A1146" s="165">
        <v>2150102</v>
      </c>
      <c r="B1146" s="165" t="s">
        <v>252</v>
      </c>
      <c r="C1146" s="166">
        <v>8</v>
      </c>
      <c r="D1146" s="171">
        <v>0</v>
      </c>
      <c r="E1146" s="168"/>
      <c r="F1146" s="168"/>
    </row>
    <row r="1147" spans="1:6" ht="20.100000000000001" customHeight="1">
      <c r="A1147" s="165">
        <v>2150103</v>
      </c>
      <c r="B1147" s="165" t="s">
        <v>253</v>
      </c>
      <c r="C1147" s="166"/>
      <c r="D1147" s="171">
        <v>0</v>
      </c>
      <c r="E1147" s="168"/>
      <c r="F1147" s="168"/>
    </row>
    <row r="1148" spans="1:6" ht="20.100000000000001" customHeight="1">
      <c r="A1148" s="165">
        <v>2150104</v>
      </c>
      <c r="B1148" s="165" t="s">
        <v>1249</v>
      </c>
      <c r="C1148" s="166"/>
      <c r="D1148" s="171">
        <v>0</v>
      </c>
      <c r="E1148" s="168"/>
      <c r="F1148" s="168"/>
    </row>
    <row r="1149" spans="1:6" ht="20.100000000000001" customHeight="1">
      <c r="A1149" s="165">
        <v>2150105</v>
      </c>
      <c r="B1149" s="165" t="s">
        <v>1250</v>
      </c>
      <c r="C1149" s="166"/>
      <c r="D1149" s="171">
        <v>0</v>
      </c>
      <c r="E1149" s="168"/>
      <c r="F1149" s="168"/>
    </row>
    <row r="1150" spans="1:6" ht="20.100000000000001" customHeight="1">
      <c r="A1150" s="165">
        <v>2150106</v>
      </c>
      <c r="B1150" s="165" t="s">
        <v>1251</v>
      </c>
      <c r="C1150" s="166"/>
      <c r="D1150" s="171">
        <v>0</v>
      </c>
      <c r="E1150" s="168"/>
      <c r="F1150" s="168"/>
    </row>
    <row r="1151" spans="1:6" ht="20.100000000000001" customHeight="1">
      <c r="A1151" s="165">
        <v>2150107</v>
      </c>
      <c r="B1151" s="165" t="s">
        <v>1252</v>
      </c>
      <c r="C1151" s="166"/>
      <c r="D1151" s="171">
        <v>0</v>
      </c>
      <c r="E1151" s="168"/>
      <c r="F1151" s="168"/>
    </row>
    <row r="1152" spans="1:6" ht="20.100000000000001" customHeight="1">
      <c r="A1152" s="165">
        <v>2150108</v>
      </c>
      <c r="B1152" s="165" t="s">
        <v>1253</v>
      </c>
      <c r="C1152" s="166"/>
      <c r="D1152" s="171">
        <v>0</v>
      </c>
      <c r="E1152" s="168"/>
      <c r="F1152" s="168"/>
    </row>
    <row r="1153" spans="1:6" ht="20.100000000000001" customHeight="1">
      <c r="A1153" s="165">
        <v>2150199</v>
      </c>
      <c r="B1153" s="165" t="s">
        <v>1254</v>
      </c>
      <c r="C1153" s="166"/>
      <c r="D1153" s="171">
        <v>0</v>
      </c>
      <c r="E1153" s="168"/>
      <c r="F1153" s="168"/>
    </row>
    <row r="1154" spans="1:6" ht="20.100000000000001" customHeight="1">
      <c r="A1154" s="165">
        <v>21502</v>
      </c>
      <c r="B1154" s="162" t="s">
        <v>1255</v>
      </c>
      <c r="C1154" s="166">
        <f>SUM(C1155:C1169)</f>
        <v>0</v>
      </c>
      <c r="D1154" s="171">
        <v>0</v>
      </c>
      <c r="E1154" s="168"/>
      <c r="F1154" s="168"/>
    </row>
    <row r="1155" spans="1:6" ht="20.100000000000001" customHeight="1">
      <c r="A1155" s="165">
        <v>2150201</v>
      </c>
      <c r="B1155" s="165" t="s">
        <v>251</v>
      </c>
      <c r="C1155" s="166">
        <v>0</v>
      </c>
      <c r="D1155" s="171">
        <v>0</v>
      </c>
      <c r="E1155" s="168"/>
      <c r="F1155" s="168"/>
    </row>
    <row r="1156" spans="1:6" ht="20.100000000000001" customHeight="1">
      <c r="A1156" s="165">
        <v>2150202</v>
      </c>
      <c r="B1156" s="165" t="s">
        <v>252</v>
      </c>
      <c r="C1156" s="166">
        <v>0</v>
      </c>
      <c r="D1156" s="171">
        <v>0</v>
      </c>
      <c r="E1156" s="168"/>
      <c r="F1156" s="168"/>
    </row>
    <row r="1157" spans="1:6" ht="20.100000000000001" customHeight="1">
      <c r="A1157" s="165">
        <v>2150203</v>
      </c>
      <c r="B1157" s="165" t="s">
        <v>253</v>
      </c>
      <c r="C1157" s="166">
        <v>0</v>
      </c>
      <c r="D1157" s="171">
        <v>0</v>
      </c>
      <c r="E1157" s="168"/>
      <c r="F1157" s="168"/>
    </row>
    <row r="1158" spans="1:6" ht="20.100000000000001" customHeight="1">
      <c r="A1158" s="165">
        <v>2150204</v>
      </c>
      <c r="B1158" s="165" t="s">
        <v>1256</v>
      </c>
      <c r="C1158" s="166">
        <v>0</v>
      </c>
      <c r="D1158" s="171">
        <v>0</v>
      </c>
      <c r="E1158" s="168"/>
      <c r="F1158" s="168"/>
    </row>
    <row r="1159" spans="1:6" ht="20.100000000000001" customHeight="1">
      <c r="A1159" s="165">
        <v>2150205</v>
      </c>
      <c r="B1159" s="165" t="s">
        <v>1257</v>
      </c>
      <c r="C1159" s="166">
        <v>0</v>
      </c>
      <c r="D1159" s="171">
        <v>0</v>
      </c>
      <c r="E1159" s="168"/>
      <c r="F1159" s="168"/>
    </row>
    <row r="1160" spans="1:6" ht="20.100000000000001" customHeight="1">
      <c r="A1160" s="165">
        <v>2150206</v>
      </c>
      <c r="B1160" s="165" t="s">
        <v>1258</v>
      </c>
      <c r="C1160" s="166">
        <v>0</v>
      </c>
      <c r="D1160" s="171">
        <v>0</v>
      </c>
      <c r="E1160" s="168"/>
      <c r="F1160" s="168"/>
    </row>
    <row r="1161" spans="1:6" ht="20.100000000000001" customHeight="1">
      <c r="A1161" s="165">
        <v>2150207</v>
      </c>
      <c r="B1161" s="165" t="s">
        <v>1259</v>
      </c>
      <c r="C1161" s="166">
        <v>0</v>
      </c>
      <c r="D1161" s="171">
        <v>0</v>
      </c>
      <c r="E1161" s="168"/>
      <c r="F1161" s="168"/>
    </row>
    <row r="1162" spans="1:6" ht="20.100000000000001" customHeight="1">
      <c r="A1162" s="165">
        <v>2150208</v>
      </c>
      <c r="B1162" s="165" t="s">
        <v>1260</v>
      </c>
      <c r="C1162" s="166">
        <v>0</v>
      </c>
      <c r="D1162" s="171">
        <v>0</v>
      </c>
      <c r="E1162" s="168"/>
      <c r="F1162" s="168"/>
    </row>
    <row r="1163" spans="1:6" ht="20.100000000000001" customHeight="1">
      <c r="A1163" s="165">
        <v>2150209</v>
      </c>
      <c r="B1163" s="165" t="s">
        <v>1261</v>
      </c>
      <c r="C1163" s="166">
        <v>0</v>
      </c>
      <c r="D1163" s="171">
        <v>0</v>
      </c>
      <c r="E1163" s="168"/>
      <c r="F1163" s="168"/>
    </row>
    <row r="1164" spans="1:6" ht="20.100000000000001" customHeight="1">
      <c r="A1164" s="165">
        <v>2150210</v>
      </c>
      <c r="B1164" s="165" t="s">
        <v>1262</v>
      </c>
      <c r="C1164" s="166">
        <v>0</v>
      </c>
      <c r="D1164" s="171">
        <v>0</v>
      </c>
      <c r="E1164" s="168"/>
      <c r="F1164" s="168"/>
    </row>
    <row r="1165" spans="1:6" ht="20.100000000000001" customHeight="1">
      <c r="A1165" s="165">
        <v>2150212</v>
      </c>
      <c r="B1165" s="165" t="s">
        <v>1263</v>
      </c>
      <c r="C1165" s="166">
        <v>0</v>
      </c>
      <c r="D1165" s="171">
        <v>0</v>
      </c>
      <c r="E1165" s="168"/>
      <c r="F1165" s="168"/>
    </row>
    <row r="1166" spans="1:6" ht="20.100000000000001" customHeight="1">
      <c r="A1166" s="165">
        <v>2150213</v>
      </c>
      <c r="B1166" s="165" t="s">
        <v>1264</v>
      </c>
      <c r="C1166" s="166">
        <v>0</v>
      </c>
      <c r="D1166" s="171">
        <v>0</v>
      </c>
      <c r="E1166" s="168"/>
      <c r="F1166" s="168"/>
    </row>
    <row r="1167" spans="1:6" ht="20.100000000000001" customHeight="1">
      <c r="A1167" s="165">
        <v>2150214</v>
      </c>
      <c r="B1167" s="165" t="s">
        <v>1265</v>
      </c>
      <c r="C1167" s="166">
        <v>0</v>
      </c>
      <c r="D1167" s="171">
        <v>0</v>
      </c>
      <c r="E1167" s="168"/>
      <c r="F1167" s="168"/>
    </row>
    <row r="1168" spans="1:6" ht="20.100000000000001" customHeight="1">
      <c r="A1168" s="165">
        <v>2150215</v>
      </c>
      <c r="B1168" s="165" t="s">
        <v>1266</v>
      </c>
      <c r="C1168" s="166">
        <v>0</v>
      </c>
      <c r="D1168" s="171">
        <v>0</v>
      </c>
      <c r="E1168" s="168"/>
      <c r="F1168" s="168"/>
    </row>
    <row r="1169" spans="1:6" ht="20.100000000000001" customHeight="1">
      <c r="A1169" s="165">
        <v>2150299</v>
      </c>
      <c r="B1169" s="165" t="s">
        <v>1267</v>
      </c>
      <c r="C1169" s="166"/>
      <c r="D1169" s="171">
        <v>0</v>
      </c>
      <c r="E1169" s="168"/>
      <c r="F1169" s="168"/>
    </row>
    <row r="1170" spans="1:6" ht="20.100000000000001" customHeight="1">
      <c r="A1170" s="165">
        <v>21503</v>
      </c>
      <c r="B1170" s="162" t="s">
        <v>1268</v>
      </c>
      <c r="C1170" s="166">
        <f>SUM(C1171:C1174)</f>
        <v>0</v>
      </c>
      <c r="D1170" s="171">
        <v>0</v>
      </c>
      <c r="E1170" s="168"/>
      <c r="F1170" s="168"/>
    </row>
    <row r="1171" spans="1:6" ht="20.100000000000001" customHeight="1">
      <c r="A1171" s="165">
        <v>2150301</v>
      </c>
      <c r="B1171" s="165" t="s">
        <v>251</v>
      </c>
      <c r="C1171" s="166"/>
      <c r="D1171" s="171">
        <v>0</v>
      </c>
      <c r="E1171" s="168"/>
      <c r="F1171" s="168"/>
    </row>
    <row r="1172" spans="1:6" ht="20.100000000000001" customHeight="1">
      <c r="A1172" s="165">
        <v>2150302</v>
      </c>
      <c r="B1172" s="165" t="s">
        <v>252</v>
      </c>
      <c r="C1172" s="166"/>
      <c r="D1172" s="171">
        <v>0</v>
      </c>
      <c r="E1172" s="168"/>
      <c r="F1172" s="168"/>
    </row>
    <row r="1173" spans="1:6" ht="20.100000000000001" customHeight="1">
      <c r="A1173" s="165">
        <v>2150303</v>
      </c>
      <c r="B1173" s="165" t="s">
        <v>253</v>
      </c>
      <c r="C1173" s="166"/>
      <c r="D1173" s="171">
        <v>0</v>
      </c>
      <c r="E1173" s="168"/>
      <c r="F1173" s="168"/>
    </row>
    <row r="1174" spans="1:6" ht="20.100000000000001" customHeight="1">
      <c r="A1174" s="165">
        <v>2150399</v>
      </c>
      <c r="B1174" s="165" t="s">
        <v>1269</v>
      </c>
      <c r="C1174" s="166"/>
      <c r="D1174" s="171">
        <v>0</v>
      </c>
      <c r="E1174" s="168"/>
      <c r="F1174" s="168"/>
    </row>
    <row r="1175" spans="1:6" ht="20.100000000000001" customHeight="1">
      <c r="A1175" s="165">
        <v>21505</v>
      </c>
      <c r="B1175" s="162" t="s">
        <v>1270</v>
      </c>
      <c r="C1175" s="166">
        <f>SUM(C1176:C1188)</f>
        <v>0</v>
      </c>
      <c r="D1175" s="167">
        <f>SUM(D1176:D1188)</f>
        <v>102.88939999999999</v>
      </c>
      <c r="E1175" s="168"/>
      <c r="F1175" s="168"/>
    </row>
    <row r="1176" spans="1:6" ht="20.100000000000001" customHeight="1">
      <c r="A1176" s="165">
        <v>2150501</v>
      </c>
      <c r="B1176" s="165" t="s">
        <v>251</v>
      </c>
      <c r="C1176" s="166"/>
      <c r="D1176" s="170">
        <v>102.88939999999999</v>
      </c>
      <c r="E1176" s="168"/>
      <c r="F1176" s="168"/>
    </row>
    <row r="1177" spans="1:6" ht="20.100000000000001" customHeight="1">
      <c r="A1177" s="165">
        <v>2150502</v>
      </c>
      <c r="B1177" s="165" t="s">
        <v>252</v>
      </c>
      <c r="C1177" s="166"/>
      <c r="D1177" s="171"/>
      <c r="E1177" s="168"/>
      <c r="F1177" s="168"/>
    </row>
    <row r="1178" spans="1:6" ht="20.100000000000001" customHeight="1">
      <c r="A1178" s="165">
        <v>2150503</v>
      </c>
      <c r="B1178" s="165" t="s">
        <v>253</v>
      </c>
      <c r="C1178" s="166"/>
      <c r="D1178" s="171">
        <v>0</v>
      </c>
      <c r="E1178" s="168"/>
      <c r="F1178" s="168"/>
    </row>
    <row r="1179" spans="1:6" ht="20.100000000000001" customHeight="1">
      <c r="A1179" s="165">
        <v>2150505</v>
      </c>
      <c r="B1179" s="165" t="s">
        <v>1271</v>
      </c>
      <c r="C1179" s="166"/>
      <c r="D1179" s="171">
        <v>0</v>
      </c>
      <c r="E1179" s="168"/>
      <c r="F1179" s="168"/>
    </row>
    <row r="1180" spans="1:6" ht="20.100000000000001" customHeight="1">
      <c r="A1180" s="165">
        <v>2150506</v>
      </c>
      <c r="B1180" s="165" t="s">
        <v>1272</v>
      </c>
      <c r="C1180" s="166"/>
      <c r="D1180" s="171">
        <v>0</v>
      </c>
      <c r="E1180" s="168"/>
      <c r="F1180" s="168"/>
    </row>
    <row r="1181" spans="1:6" ht="20.100000000000001" customHeight="1">
      <c r="A1181" s="165">
        <v>2150507</v>
      </c>
      <c r="B1181" s="165" t="s">
        <v>1273</v>
      </c>
      <c r="C1181" s="166"/>
      <c r="D1181" s="171">
        <v>0</v>
      </c>
      <c r="E1181" s="168"/>
      <c r="F1181" s="168"/>
    </row>
    <row r="1182" spans="1:6" ht="20.100000000000001" customHeight="1">
      <c r="A1182" s="165">
        <v>2150508</v>
      </c>
      <c r="B1182" s="165" t="s">
        <v>1274</v>
      </c>
      <c r="C1182" s="166"/>
      <c r="D1182" s="171">
        <v>0</v>
      </c>
      <c r="E1182" s="168"/>
      <c r="F1182" s="168"/>
    </row>
    <row r="1183" spans="1:6" ht="20.100000000000001" customHeight="1">
      <c r="A1183" s="165">
        <v>2150509</v>
      </c>
      <c r="B1183" s="165" t="s">
        <v>1275</v>
      </c>
      <c r="C1183" s="166"/>
      <c r="D1183" s="171">
        <v>0</v>
      </c>
      <c r="E1183" s="168"/>
      <c r="F1183" s="168"/>
    </row>
    <row r="1184" spans="1:6" ht="20.100000000000001" customHeight="1">
      <c r="A1184" s="165">
        <v>2150510</v>
      </c>
      <c r="B1184" s="165" t="s">
        <v>1276</v>
      </c>
      <c r="C1184" s="166"/>
      <c r="D1184" s="171">
        <v>0</v>
      </c>
      <c r="E1184" s="168"/>
      <c r="F1184" s="168"/>
    </row>
    <row r="1185" spans="1:6" ht="20.100000000000001" customHeight="1">
      <c r="A1185" s="165">
        <v>2150511</v>
      </c>
      <c r="B1185" s="165" t="s">
        <v>1277</v>
      </c>
      <c r="C1185" s="166"/>
      <c r="D1185" s="171">
        <v>0</v>
      </c>
      <c r="E1185" s="168"/>
      <c r="F1185" s="168"/>
    </row>
    <row r="1186" spans="1:6" ht="20.100000000000001" customHeight="1">
      <c r="A1186" s="165">
        <v>2150513</v>
      </c>
      <c r="B1186" s="165" t="s">
        <v>1222</v>
      </c>
      <c r="C1186" s="166"/>
      <c r="D1186" s="171">
        <v>0</v>
      </c>
      <c r="E1186" s="168"/>
      <c r="F1186" s="168"/>
    </row>
    <row r="1187" spans="1:6" ht="20.100000000000001" customHeight="1">
      <c r="A1187" s="165">
        <v>2150515</v>
      </c>
      <c r="B1187" s="165" t="s">
        <v>1278</v>
      </c>
      <c r="C1187" s="166"/>
      <c r="D1187" s="171">
        <v>0</v>
      </c>
      <c r="E1187" s="168"/>
      <c r="F1187" s="168"/>
    </row>
    <row r="1188" spans="1:6" ht="20.100000000000001" customHeight="1">
      <c r="A1188" s="165">
        <v>2150599</v>
      </c>
      <c r="B1188" s="165" t="s">
        <v>1279</v>
      </c>
      <c r="C1188" s="166"/>
      <c r="D1188" s="171">
        <v>0</v>
      </c>
      <c r="E1188" s="168"/>
      <c r="F1188" s="168"/>
    </row>
    <row r="1189" spans="1:6" ht="20.100000000000001" customHeight="1">
      <c r="A1189" s="165">
        <v>21506</v>
      </c>
      <c r="B1189" s="162" t="s">
        <v>1280</v>
      </c>
      <c r="C1189" s="166">
        <f>SUM(C1190:C1197)</f>
        <v>0</v>
      </c>
      <c r="D1189" s="167">
        <f>SUM(D1190:D1197)</f>
        <v>0</v>
      </c>
      <c r="E1189" s="168"/>
      <c r="F1189" s="168"/>
    </row>
    <row r="1190" spans="1:6" ht="20.100000000000001" customHeight="1">
      <c r="A1190" s="165">
        <v>2150601</v>
      </c>
      <c r="B1190" s="165" t="s">
        <v>251</v>
      </c>
      <c r="C1190" s="166"/>
      <c r="D1190" s="171"/>
      <c r="E1190" s="168"/>
      <c r="F1190" s="168"/>
    </row>
    <row r="1191" spans="1:6" ht="20.100000000000001" customHeight="1">
      <c r="A1191" s="165">
        <v>2150602</v>
      </c>
      <c r="B1191" s="165" t="s">
        <v>252</v>
      </c>
      <c r="C1191" s="166"/>
      <c r="D1191" s="171">
        <v>0</v>
      </c>
      <c r="E1191" s="168"/>
      <c r="F1191" s="168"/>
    </row>
    <row r="1192" spans="1:6" ht="20.100000000000001" customHeight="1">
      <c r="A1192" s="165">
        <v>2150603</v>
      </c>
      <c r="B1192" s="165" t="s">
        <v>253</v>
      </c>
      <c r="C1192" s="166"/>
      <c r="D1192" s="171">
        <v>0</v>
      </c>
      <c r="E1192" s="168"/>
      <c r="F1192" s="168"/>
    </row>
    <row r="1193" spans="1:6" ht="20.100000000000001" customHeight="1">
      <c r="A1193" s="165">
        <v>2150604</v>
      </c>
      <c r="B1193" s="165" t="s">
        <v>1281</v>
      </c>
      <c r="C1193" s="166"/>
      <c r="D1193" s="171">
        <v>0</v>
      </c>
      <c r="E1193" s="168"/>
      <c r="F1193" s="168"/>
    </row>
    <row r="1194" spans="1:6" ht="20.100000000000001" customHeight="1">
      <c r="A1194" s="165">
        <v>2150605</v>
      </c>
      <c r="B1194" s="165" t="s">
        <v>1282</v>
      </c>
      <c r="C1194" s="166"/>
      <c r="D1194" s="171"/>
      <c r="E1194" s="168"/>
      <c r="F1194" s="168"/>
    </row>
    <row r="1195" spans="1:6" ht="20.100000000000001" customHeight="1">
      <c r="A1195" s="165">
        <v>2150606</v>
      </c>
      <c r="B1195" s="165" t="s">
        <v>1283</v>
      </c>
      <c r="C1195" s="166">
        <v>0</v>
      </c>
      <c r="D1195" s="171">
        <v>0</v>
      </c>
      <c r="E1195" s="168"/>
      <c r="F1195" s="168"/>
    </row>
    <row r="1196" spans="1:6" ht="20.100000000000001" customHeight="1">
      <c r="A1196" s="165">
        <v>2150607</v>
      </c>
      <c r="B1196" s="165" t="s">
        <v>1284</v>
      </c>
      <c r="C1196" s="166">
        <v>0</v>
      </c>
      <c r="D1196" s="171">
        <v>0</v>
      </c>
      <c r="E1196" s="168"/>
      <c r="F1196" s="168"/>
    </row>
    <row r="1197" spans="1:6" ht="20.100000000000001" customHeight="1">
      <c r="A1197" s="165">
        <v>2150699</v>
      </c>
      <c r="B1197" s="165" t="s">
        <v>1285</v>
      </c>
      <c r="C1197" s="166">
        <v>0</v>
      </c>
      <c r="D1197" s="171"/>
      <c r="E1197" s="168"/>
      <c r="F1197" s="168"/>
    </row>
    <row r="1198" spans="1:6" ht="20.100000000000001" customHeight="1">
      <c r="A1198" s="165">
        <v>21507</v>
      </c>
      <c r="B1198" s="162" t="s">
        <v>1286</v>
      </c>
      <c r="C1198" s="166">
        <f>SUM(C1199:C1204)</f>
        <v>0</v>
      </c>
      <c r="D1198" s="171">
        <v>0</v>
      </c>
      <c r="E1198" s="168"/>
      <c r="F1198" s="168"/>
    </row>
    <row r="1199" spans="1:6" ht="20.100000000000001" customHeight="1">
      <c r="A1199" s="165">
        <v>2150701</v>
      </c>
      <c r="B1199" s="165" t="s">
        <v>251</v>
      </c>
      <c r="C1199" s="166"/>
      <c r="D1199" s="171">
        <v>0</v>
      </c>
      <c r="E1199" s="168"/>
      <c r="F1199" s="168"/>
    </row>
    <row r="1200" spans="1:6" ht="20.100000000000001" customHeight="1">
      <c r="A1200" s="165">
        <v>2150702</v>
      </c>
      <c r="B1200" s="165" t="s">
        <v>252</v>
      </c>
      <c r="C1200" s="166"/>
      <c r="D1200" s="171">
        <v>0</v>
      </c>
      <c r="E1200" s="168"/>
      <c r="F1200" s="168"/>
    </row>
    <row r="1201" spans="1:6" ht="20.100000000000001" customHeight="1">
      <c r="A1201" s="165">
        <v>2150703</v>
      </c>
      <c r="B1201" s="165" t="s">
        <v>253</v>
      </c>
      <c r="C1201" s="166"/>
      <c r="D1201" s="171">
        <v>0</v>
      </c>
      <c r="E1201" s="168"/>
      <c r="F1201" s="168"/>
    </row>
    <row r="1202" spans="1:6" ht="20.100000000000001" customHeight="1">
      <c r="A1202" s="165">
        <v>2150704</v>
      </c>
      <c r="B1202" s="165" t="s">
        <v>1287</v>
      </c>
      <c r="C1202" s="166"/>
      <c r="D1202" s="171">
        <v>0</v>
      </c>
      <c r="E1202" s="168"/>
      <c r="F1202" s="168"/>
    </row>
    <row r="1203" spans="1:6" ht="20.100000000000001" customHeight="1">
      <c r="A1203" s="165">
        <v>2150705</v>
      </c>
      <c r="B1203" s="165" t="s">
        <v>1288</v>
      </c>
      <c r="C1203" s="166"/>
      <c r="D1203" s="171">
        <v>0</v>
      </c>
      <c r="E1203" s="168"/>
      <c r="F1203" s="168"/>
    </row>
    <row r="1204" spans="1:6" ht="20.100000000000001" customHeight="1">
      <c r="A1204" s="165">
        <v>2150799</v>
      </c>
      <c r="B1204" s="165" t="s">
        <v>1289</v>
      </c>
      <c r="C1204" s="166"/>
      <c r="D1204" s="171">
        <v>0</v>
      </c>
      <c r="E1204" s="168"/>
      <c r="F1204" s="168"/>
    </row>
    <row r="1205" spans="1:6" ht="20.100000000000001" customHeight="1">
      <c r="A1205" s="165">
        <v>21508</v>
      </c>
      <c r="B1205" s="162" t="s">
        <v>1290</v>
      </c>
      <c r="C1205" s="166">
        <f>SUM(C1206:C1211)</f>
        <v>200</v>
      </c>
      <c r="D1205" s="171">
        <v>0</v>
      </c>
      <c r="E1205" s="168"/>
      <c r="F1205" s="168"/>
    </row>
    <row r="1206" spans="1:6" ht="20.100000000000001" customHeight="1">
      <c r="A1206" s="165">
        <v>2150801</v>
      </c>
      <c r="B1206" s="165" t="s">
        <v>251</v>
      </c>
      <c r="C1206" s="166"/>
      <c r="D1206" s="171">
        <v>0</v>
      </c>
      <c r="E1206" s="168"/>
      <c r="F1206" s="168"/>
    </row>
    <row r="1207" spans="1:6" ht="20.100000000000001" customHeight="1">
      <c r="A1207" s="165">
        <v>2150802</v>
      </c>
      <c r="B1207" s="165" t="s">
        <v>252</v>
      </c>
      <c r="C1207" s="166"/>
      <c r="D1207" s="171">
        <v>0</v>
      </c>
      <c r="E1207" s="168"/>
      <c r="F1207" s="168"/>
    </row>
    <row r="1208" spans="1:6" ht="20.100000000000001" customHeight="1">
      <c r="A1208" s="165">
        <v>2150803</v>
      </c>
      <c r="B1208" s="165" t="s">
        <v>253</v>
      </c>
      <c r="C1208" s="166"/>
      <c r="D1208" s="171">
        <v>0</v>
      </c>
      <c r="E1208" s="168"/>
      <c r="F1208" s="168"/>
    </row>
    <row r="1209" spans="1:6" ht="20.100000000000001" customHeight="1">
      <c r="A1209" s="165">
        <v>2150804</v>
      </c>
      <c r="B1209" s="165" t="s">
        <v>1291</v>
      </c>
      <c r="C1209" s="166"/>
      <c r="D1209" s="171">
        <v>0</v>
      </c>
      <c r="E1209" s="168"/>
      <c r="F1209" s="168"/>
    </row>
    <row r="1210" spans="1:6" ht="20.100000000000001" customHeight="1">
      <c r="A1210" s="165">
        <v>2150805</v>
      </c>
      <c r="B1210" s="165" t="s">
        <v>1292</v>
      </c>
      <c r="C1210" s="166"/>
      <c r="D1210" s="171">
        <v>0</v>
      </c>
      <c r="E1210" s="168"/>
      <c r="F1210" s="168"/>
    </row>
    <row r="1211" spans="1:6" ht="20.100000000000001" customHeight="1">
      <c r="A1211" s="165">
        <v>2150899</v>
      </c>
      <c r="B1211" s="165" t="s">
        <v>1293</v>
      </c>
      <c r="C1211" s="166">
        <v>200</v>
      </c>
      <c r="D1211" s="171">
        <v>0</v>
      </c>
      <c r="E1211" s="168"/>
      <c r="F1211" s="168"/>
    </row>
    <row r="1212" spans="1:6" ht="20.100000000000001" customHeight="1">
      <c r="A1212" s="165">
        <v>21599</v>
      </c>
      <c r="B1212" s="162" t="s">
        <v>1294</v>
      </c>
      <c r="C1212" s="166">
        <f>SUM(C1213:C1218)</f>
        <v>420</v>
      </c>
      <c r="D1212" s="171">
        <v>0</v>
      </c>
      <c r="E1212" s="168"/>
      <c r="F1212" s="168"/>
    </row>
    <row r="1213" spans="1:6" ht="20.100000000000001" customHeight="1">
      <c r="A1213" s="165">
        <v>2159901</v>
      </c>
      <c r="B1213" s="165" t="s">
        <v>1295</v>
      </c>
      <c r="C1213" s="166">
        <v>0</v>
      </c>
      <c r="D1213" s="171">
        <v>0</v>
      </c>
      <c r="E1213" s="168"/>
      <c r="F1213" s="168"/>
    </row>
    <row r="1214" spans="1:6" ht="20.100000000000001" customHeight="1">
      <c r="A1214" s="165">
        <v>2159902</v>
      </c>
      <c r="B1214" s="165" t="s">
        <v>1296</v>
      </c>
      <c r="C1214" s="166">
        <v>0</v>
      </c>
      <c r="D1214" s="171">
        <v>0</v>
      </c>
      <c r="E1214" s="168"/>
      <c r="F1214" s="168"/>
    </row>
    <row r="1215" spans="1:6" ht="20.100000000000001" customHeight="1">
      <c r="A1215" s="165">
        <v>2159904</v>
      </c>
      <c r="B1215" s="165" t="s">
        <v>1297</v>
      </c>
      <c r="C1215" s="166">
        <v>0</v>
      </c>
      <c r="D1215" s="171">
        <v>0</v>
      </c>
      <c r="E1215" s="168"/>
      <c r="F1215" s="168"/>
    </row>
    <row r="1216" spans="1:6" ht="20.100000000000001" customHeight="1">
      <c r="A1216" s="165">
        <v>2159905</v>
      </c>
      <c r="B1216" s="165" t="s">
        <v>1298</v>
      </c>
      <c r="C1216" s="166">
        <v>0</v>
      </c>
      <c r="D1216" s="171">
        <v>0</v>
      </c>
      <c r="E1216" s="168"/>
      <c r="F1216" s="168"/>
    </row>
    <row r="1217" spans="1:6" ht="20.100000000000001" customHeight="1">
      <c r="A1217" s="165">
        <v>2159906</v>
      </c>
      <c r="B1217" s="165" t="s">
        <v>1299</v>
      </c>
      <c r="C1217" s="166">
        <v>0</v>
      </c>
      <c r="D1217" s="171">
        <v>0</v>
      </c>
      <c r="E1217" s="168"/>
      <c r="F1217" s="168"/>
    </row>
    <row r="1218" spans="1:6" ht="20.100000000000001" customHeight="1">
      <c r="A1218" s="192">
        <v>2159999</v>
      </c>
      <c r="B1218" s="192" t="s">
        <v>1300</v>
      </c>
      <c r="C1218" s="166">
        <v>420</v>
      </c>
      <c r="D1218" s="171">
        <v>0</v>
      </c>
      <c r="E1218" s="168"/>
      <c r="F1218" s="168"/>
    </row>
    <row r="1219" spans="1:6" ht="20.100000000000001" customHeight="1">
      <c r="A1219" s="165">
        <v>216</v>
      </c>
      <c r="B1219" s="162" t="s">
        <v>1301</v>
      </c>
      <c r="C1219" s="166">
        <f>SUM(C1220,C1230,C1237,C1243)</f>
        <v>181</v>
      </c>
      <c r="D1219" s="167">
        <f>SUM(D1220,D1230,D1237,D1243)</f>
        <v>646.91549999999995</v>
      </c>
      <c r="E1219" s="168"/>
      <c r="F1219" s="168"/>
    </row>
    <row r="1220" spans="1:6" ht="20.100000000000001" customHeight="1">
      <c r="A1220" s="165">
        <v>21602</v>
      </c>
      <c r="B1220" s="162" t="s">
        <v>1302</v>
      </c>
      <c r="C1220" s="166">
        <f>SUM(C1221:C1229)</f>
        <v>181</v>
      </c>
      <c r="D1220" s="167">
        <f>SUM(D1221:D1229)</f>
        <v>646.91549999999995</v>
      </c>
      <c r="E1220" s="168"/>
      <c r="F1220" s="168"/>
    </row>
    <row r="1221" spans="1:6" ht="20.100000000000001" customHeight="1">
      <c r="A1221" s="165">
        <v>2160201</v>
      </c>
      <c r="B1221" s="165" t="s">
        <v>251</v>
      </c>
      <c r="C1221" s="166">
        <v>166</v>
      </c>
      <c r="D1221" s="170">
        <v>146.91550000000001</v>
      </c>
      <c r="E1221" s="168"/>
      <c r="F1221" s="168"/>
    </row>
    <row r="1222" spans="1:6" ht="20.100000000000001" customHeight="1">
      <c r="A1222" s="165">
        <v>2160202</v>
      </c>
      <c r="B1222" s="165" t="s">
        <v>252</v>
      </c>
      <c r="C1222" s="166"/>
      <c r="D1222" s="171">
        <v>0</v>
      </c>
      <c r="E1222" s="168"/>
      <c r="F1222" s="168"/>
    </row>
    <row r="1223" spans="1:6" ht="20.100000000000001" customHeight="1">
      <c r="A1223" s="165">
        <v>2160203</v>
      </c>
      <c r="B1223" s="165" t="s">
        <v>253</v>
      </c>
      <c r="C1223" s="166">
        <v>0</v>
      </c>
      <c r="D1223" s="171">
        <v>0</v>
      </c>
      <c r="E1223" s="168"/>
      <c r="F1223" s="168"/>
    </row>
    <row r="1224" spans="1:6" ht="20.100000000000001" customHeight="1">
      <c r="A1224" s="165">
        <v>2160216</v>
      </c>
      <c r="B1224" s="165" t="s">
        <v>1303</v>
      </c>
      <c r="C1224" s="166">
        <v>0</v>
      </c>
      <c r="D1224" s="171">
        <v>0</v>
      </c>
      <c r="E1224" s="168"/>
      <c r="F1224" s="168"/>
    </row>
    <row r="1225" spans="1:6" ht="20.100000000000001" customHeight="1">
      <c r="A1225" s="165">
        <v>2160217</v>
      </c>
      <c r="B1225" s="165" t="s">
        <v>1304</v>
      </c>
      <c r="C1225" s="166">
        <v>0</v>
      </c>
      <c r="D1225" s="171">
        <v>0</v>
      </c>
      <c r="E1225" s="168"/>
      <c r="F1225" s="168"/>
    </row>
    <row r="1226" spans="1:6" ht="20.100000000000001" customHeight="1">
      <c r="A1226" s="165">
        <v>2160218</v>
      </c>
      <c r="B1226" s="165" t="s">
        <v>1305</v>
      </c>
      <c r="C1226" s="166">
        <v>0</v>
      </c>
      <c r="D1226" s="171">
        <v>0</v>
      </c>
      <c r="E1226" s="168"/>
      <c r="F1226" s="168"/>
    </row>
    <row r="1227" spans="1:6" ht="20.100000000000001" customHeight="1">
      <c r="A1227" s="165">
        <v>2160219</v>
      </c>
      <c r="B1227" s="165" t="s">
        <v>1306</v>
      </c>
      <c r="C1227" s="166"/>
      <c r="D1227" s="171">
        <v>0</v>
      </c>
      <c r="E1227" s="168"/>
      <c r="F1227" s="168"/>
    </row>
    <row r="1228" spans="1:6" ht="20.100000000000001" customHeight="1">
      <c r="A1228" s="165">
        <v>2160250</v>
      </c>
      <c r="B1228" s="165" t="s">
        <v>260</v>
      </c>
      <c r="C1228" s="166">
        <v>0</v>
      </c>
      <c r="D1228" s="171"/>
      <c r="E1228" s="168"/>
      <c r="F1228" s="168"/>
    </row>
    <row r="1229" spans="1:6" ht="20.100000000000001" customHeight="1">
      <c r="A1229" s="165">
        <v>2160299</v>
      </c>
      <c r="B1229" s="165" t="s">
        <v>1307</v>
      </c>
      <c r="C1229" s="166">
        <v>15</v>
      </c>
      <c r="D1229" s="171">
        <v>500</v>
      </c>
      <c r="E1229" s="168"/>
      <c r="F1229" s="168"/>
    </row>
    <row r="1230" spans="1:6" ht="20.100000000000001" customHeight="1">
      <c r="A1230" s="165">
        <v>21605</v>
      </c>
      <c r="B1230" s="162" t="s">
        <v>1308</v>
      </c>
      <c r="C1230" s="166">
        <f>SUM(C1231:C1236)</f>
        <v>0</v>
      </c>
      <c r="D1230" s="167">
        <f>SUM(D1231:D1236)</f>
        <v>0</v>
      </c>
      <c r="E1230" s="168"/>
      <c r="F1230" s="168"/>
    </row>
    <row r="1231" spans="1:6" ht="20.100000000000001" customHeight="1">
      <c r="A1231" s="165">
        <v>2160501</v>
      </c>
      <c r="B1231" s="165" t="s">
        <v>251</v>
      </c>
      <c r="C1231" s="166"/>
      <c r="D1231" s="171"/>
      <c r="E1231" s="168"/>
      <c r="F1231" s="168"/>
    </row>
    <row r="1232" spans="1:6" ht="20.100000000000001" customHeight="1">
      <c r="A1232" s="165">
        <v>2160502</v>
      </c>
      <c r="B1232" s="165" t="s">
        <v>252</v>
      </c>
      <c r="C1232" s="166">
        <v>0</v>
      </c>
      <c r="D1232" s="171">
        <v>0</v>
      </c>
      <c r="E1232" s="168"/>
      <c r="F1232" s="168"/>
    </row>
    <row r="1233" spans="1:6" ht="20.100000000000001" customHeight="1">
      <c r="A1233" s="165">
        <v>2160503</v>
      </c>
      <c r="B1233" s="165" t="s">
        <v>253</v>
      </c>
      <c r="C1233" s="166">
        <v>0</v>
      </c>
      <c r="D1233" s="171">
        <v>0</v>
      </c>
      <c r="E1233" s="168"/>
      <c r="F1233" s="168"/>
    </row>
    <row r="1234" spans="1:6" ht="20.100000000000001" customHeight="1">
      <c r="A1234" s="165">
        <v>2160504</v>
      </c>
      <c r="B1234" s="165" t="s">
        <v>1309</v>
      </c>
      <c r="C1234" s="166">
        <v>0</v>
      </c>
      <c r="D1234" s="171">
        <v>0</v>
      </c>
      <c r="E1234" s="168"/>
      <c r="F1234" s="168"/>
    </row>
    <row r="1235" spans="1:6" ht="20.100000000000001" customHeight="1">
      <c r="A1235" s="165">
        <v>2160505</v>
      </c>
      <c r="B1235" s="165" t="s">
        <v>1310</v>
      </c>
      <c r="C1235" s="166">
        <v>0</v>
      </c>
      <c r="D1235" s="171">
        <v>0</v>
      </c>
      <c r="E1235" s="168"/>
      <c r="F1235" s="168"/>
    </row>
    <row r="1236" spans="1:6" ht="20.100000000000001" customHeight="1">
      <c r="A1236" s="165">
        <v>2160599</v>
      </c>
      <c r="B1236" s="165" t="s">
        <v>1311</v>
      </c>
      <c r="C1236" s="166"/>
      <c r="D1236" s="171"/>
      <c r="E1236" s="168"/>
      <c r="F1236" s="168"/>
    </row>
    <row r="1237" spans="1:6" ht="20.100000000000001" customHeight="1">
      <c r="A1237" s="165">
        <v>21606</v>
      </c>
      <c r="B1237" s="162" t="s">
        <v>1312</v>
      </c>
      <c r="C1237" s="166">
        <f>SUM(C1238:C1242)</f>
        <v>0</v>
      </c>
      <c r="D1237" s="171">
        <v>0</v>
      </c>
      <c r="E1237" s="168"/>
      <c r="F1237" s="168"/>
    </row>
    <row r="1238" spans="1:6" ht="20.100000000000001" customHeight="1">
      <c r="A1238" s="165">
        <v>2160601</v>
      </c>
      <c r="B1238" s="165" t="s">
        <v>251</v>
      </c>
      <c r="C1238" s="166"/>
      <c r="D1238" s="171">
        <v>0</v>
      </c>
      <c r="E1238" s="168"/>
      <c r="F1238" s="168"/>
    </row>
    <row r="1239" spans="1:6" ht="20.100000000000001" customHeight="1">
      <c r="A1239" s="165">
        <v>2160602</v>
      </c>
      <c r="B1239" s="165" t="s">
        <v>252</v>
      </c>
      <c r="C1239" s="166"/>
      <c r="D1239" s="171">
        <v>0</v>
      </c>
      <c r="E1239" s="168"/>
      <c r="F1239" s="168"/>
    </row>
    <row r="1240" spans="1:6" ht="20.100000000000001" customHeight="1">
      <c r="A1240" s="165">
        <v>2160603</v>
      </c>
      <c r="B1240" s="165" t="s">
        <v>253</v>
      </c>
      <c r="C1240" s="166"/>
      <c r="D1240" s="171">
        <v>0</v>
      </c>
      <c r="E1240" s="168"/>
      <c r="F1240" s="168"/>
    </row>
    <row r="1241" spans="1:6" ht="20.100000000000001" customHeight="1">
      <c r="A1241" s="165">
        <v>2160607</v>
      </c>
      <c r="B1241" s="165" t="s">
        <v>1313</v>
      </c>
      <c r="C1241" s="166"/>
      <c r="D1241" s="171">
        <v>0</v>
      </c>
      <c r="E1241" s="168"/>
      <c r="F1241" s="168"/>
    </row>
    <row r="1242" spans="1:6" ht="20.100000000000001" customHeight="1">
      <c r="A1242" s="165">
        <v>2160699</v>
      </c>
      <c r="B1242" s="165" t="s">
        <v>1314</v>
      </c>
      <c r="C1242" s="166"/>
      <c r="D1242" s="171">
        <v>0</v>
      </c>
      <c r="E1242" s="168"/>
      <c r="F1242" s="168"/>
    </row>
    <row r="1243" spans="1:6" ht="20.100000000000001" customHeight="1">
      <c r="A1243" s="165">
        <v>21699</v>
      </c>
      <c r="B1243" s="162" t="s">
        <v>1315</v>
      </c>
      <c r="C1243" s="166">
        <f>SUM(C1244:C1245)</f>
        <v>0</v>
      </c>
      <c r="D1243" s="171">
        <v>0</v>
      </c>
      <c r="E1243" s="168"/>
      <c r="F1243" s="168"/>
    </row>
    <row r="1244" spans="1:6" ht="20.100000000000001" customHeight="1">
      <c r="A1244" s="165">
        <v>2169901</v>
      </c>
      <c r="B1244" s="165" t="s">
        <v>1316</v>
      </c>
      <c r="C1244" s="166"/>
      <c r="D1244" s="171">
        <v>0</v>
      </c>
      <c r="E1244" s="168"/>
      <c r="F1244" s="168"/>
    </row>
    <row r="1245" spans="1:6" ht="20.100000000000001" customHeight="1">
      <c r="A1245" s="165">
        <v>2169999</v>
      </c>
      <c r="B1245" s="165" t="s">
        <v>1317</v>
      </c>
      <c r="C1245" s="166">
        <v>0</v>
      </c>
      <c r="D1245" s="171">
        <v>0</v>
      </c>
      <c r="E1245" s="168"/>
      <c r="F1245" s="168"/>
    </row>
    <row r="1246" spans="1:6" ht="20.100000000000001" customHeight="1">
      <c r="A1246" s="165">
        <v>217</v>
      </c>
      <c r="B1246" s="162" t="s">
        <v>1318</v>
      </c>
      <c r="C1246" s="166">
        <f>SUM(C1247,C1254,C1264,C1270,C1273)</f>
        <v>85</v>
      </c>
      <c r="D1246" s="171">
        <v>0</v>
      </c>
      <c r="E1246" s="168"/>
      <c r="F1246" s="168"/>
    </row>
    <row r="1247" spans="1:6" ht="20.100000000000001" customHeight="1">
      <c r="A1247" s="165">
        <v>21701</v>
      </c>
      <c r="B1247" s="162" t="s">
        <v>1319</v>
      </c>
      <c r="C1247" s="166">
        <f>SUM(C1248:C1253)</f>
        <v>0</v>
      </c>
      <c r="D1247" s="171">
        <v>0</v>
      </c>
      <c r="E1247" s="168"/>
      <c r="F1247" s="168"/>
    </row>
    <row r="1248" spans="1:6" ht="20.100000000000001" customHeight="1">
      <c r="A1248" s="165">
        <v>2170101</v>
      </c>
      <c r="B1248" s="165" t="s">
        <v>251</v>
      </c>
      <c r="C1248" s="166"/>
      <c r="D1248" s="171">
        <v>0</v>
      </c>
      <c r="E1248" s="168"/>
      <c r="F1248" s="168"/>
    </row>
    <row r="1249" spans="1:6" ht="20.100000000000001" customHeight="1">
      <c r="A1249" s="165">
        <v>2170102</v>
      </c>
      <c r="B1249" s="165" t="s">
        <v>252</v>
      </c>
      <c r="C1249" s="166"/>
      <c r="D1249" s="171">
        <v>0</v>
      </c>
      <c r="E1249" s="168"/>
      <c r="F1249" s="168"/>
    </row>
    <row r="1250" spans="1:6" ht="20.100000000000001" customHeight="1">
      <c r="A1250" s="165">
        <v>2170103</v>
      </c>
      <c r="B1250" s="165" t="s">
        <v>253</v>
      </c>
      <c r="C1250" s="166"/>
      <c r="D1250" s="171">
        <v>0</v>
      </c>
      <c r="E1250" s="168"/>
      <c r="F1250" s="168"/>
    </row>
    <row r="1251" spans="1:6" ht="20.100000000000001" customHeight="1">
      <c r="A1251" s="165">
        <v>2170104</v>
      </c>
      <c r="B1251" s="165" t="s">
        <v>1320</v>
      </c>
      <c r="C1251" s="166"/>
      <c r="D1251" s="171">
        <v>0</v>
      </c>
      <c r="E1251" s="168"/>
      <c r="F1251" s="168"/>
    </row>
    <row r="1252" spans="1:6" ht="20.100000000000001" customHeight="1">
      <c r="A1252" s="165">
        <v>2170150</v>
      </c>
      <c r="B1252" s="165" t="s">
        <v>260</v>
      </c>
      <c r="C1252" s="166"/>
      <c r="D1252" s="171">
        <v>0</v>
      </c>
      <c r="E1252" s="168"/>
      <c r="F1252" s="168"/>
    </row>
    <row r="1253" spans="1:6" ht="20.100000000000001" customHeight="1">
      <c r="A1253" s="165">
        <v>2170199</v>
      </c>
      <c r="B1253" s="165" t="s">
        <v>1321</v>
      </c>
      <c r="C1253" s="166"/>
      <c r="D1253" s="171">
        <v>0</v>
      </c>
      <c r="E1253" s="168"/>
      <c r="F1253" s="168"/>
    </row>
    <row r="1254" spans="1:6" ht="20.100000000000001" customHeight="1">
      <c r="A1254" s="165">
        <v>21702</v>
      </c>
      <c r="B1254" s="162" t="s">
        <v>1322</v>
      </c>
      <c r="C1254" s="166">
        <f>SUM(C1255:C1263)</f>
        <v>0</v>
      </c>
      <c r="D1254" s="171">
        <v>0</v>
      </c>
      <c r="E1254" s="168"/>
      <c r="F1254" s="168"/>
    </row>
    <row r="1255" spans="1:6" ht="20.100000000000001" customHeight="1">
      <c r="A1255" s="165">
        <v>2170201</v>
      </c>
      <c r="B1255" s="165" t="s">
        <v>1323</v>
      </c>
      <c r="C1255" s="166"/>
      <c r="D1255" s="171">
        <v>0</v>
      </c>
      <c r="E1255" s="168"/>
      <c r="F1255" s="168"/>
    </row>
    <row r="1256" spans="1:6" ht="20.100000000000001" customHeight="1">
      <c r="A1256" s="165">
        <v>2170202</v>
      </c>
      <c r="B1256" s="165" t="s">
        <v>1324</v>
      </c>
      <c r="C1256" s="166"/>
      <c r="D1256" s="171">
        <v>0</v>
      </c>
      <c r="E1256" s="168"/>
      <c r="F1256" s="168"/>
    </row>
    <row r="1257" spans="1:6" ht="20.100000000000001" customHeight="1">
      <c r="A1257" s="165">
        <v>2170203</v>
      </c>
      <c r="B1257" s="165" t="s">
        <v>1325</v>
      </c>
      <c r="C1257" s="166"/>
      <c r="D1257" s="171">
        <v>0</v>
      </c>
      <c r="E1257" s="168"/>
      <c r="F1257" s="168"/>
    </row>
    <row r="1258" spans="1:6" ht="20.100000000000001" customHeight="1">
      <c r="A1258" s="165">
        <v>2170204</v>
      </c>
      <c r="B1258" s="165" t="s">
        <v>1326</v>
      </c>
      <c r="C1258" s="166"/>
      <c r="D1258" s="171">
        <v>0</v>
      </c>
      <c r="E1258" s="168"/>
      <c r="F1258" s="168"/>
    </row>
    <row r="1259" spans="1:6" ht="20.100000000000001" customHeight="1">
      <c r="A1259" s="165">
        <v>2170205</v>
      </c>
      <c r="B1259" s="165" t="s">
        <v>1327</v>
      </c>
      <c r="C1259" s="166"/>
      <c r="D1259" s="171">
        <v>0</v>
      </c>
      <c r="E1259" s="168"/>
      <c r="F1259" s="168"/>
    </row>
    <row r="1260" spans="1:6" ht="20.100000000000001" customHeight="1">
      <c r="A1260" s="165">
        <v>2170206</v>
      </c>
      <c r="B1260" s="165" t="s">
        <v>1328</v>
      </c>
      <c r="C1260" s="166"/>
      <c r="D1260" s="171">
        <v>0</v>
      </c>
      <c r="E1260" s="168"/>
      <c r="F1260" s="168"/>
    </row>
    <row r="1261" spans="1:6" ht="20.100000000000001" customHeight="1">
      <c r="A1261" s="165">
        <v>2170207</v>
      </c>
      <c r="B1261" s="165" t="s">
        <v>1329</v>
      </c>
      <c r="C1261" s="166"/>
      <c r="D1261" s="171">
        <v>0</v>
      </c>
      <c r="E1261" s="168"/>
      <c r="F1261" s="168"/>
    </row>
    <row r="1262" spans="1:6" ht="20.100000000000001" customHeight="1">
      <c r="A1262" s="165">
        <v>2170208</v>
      </c>
      <c r="B1262" s="165" t="s">
        <v>1330</v>
      </c>
      <c r="C1262" s="166"/>
      <c r="D1262" s="171">
        <v>0</v>
      </c>
      <c r="E1262" s="168"/>
      <c r="F1262" s="168"/>
    </row>
    <row r="1263" spans="1:6" ht="20.100000000000001" customHeight="1">
      <c r="A1263" s="165">
        <v>2170299</v>
      </c>
      <c r="B1263" s="165" t="s">
        <v>1331</v>
      </c>
      <c r="C1263" s="166"/>
      <c r="D1263" s="171">
        <v>0</v>
      </c>
      <c r="E1263" s="168"/>
      <c r="F1263" s="168"/>
    </row>
    <row r="1264" spans="1:6" ht="20.100000000000001" customHeight="1">
      <c r="A1264" s="165">
        <v>21703</v>
      </c>
      <c r="B1264" s="162" t="s">
        <v>1332</v>
      </c>
      <c r="C1264" s="166">
        <f>SUM(C1265:C1269)</f>
        <v>85</v>
      </c>
      <c r="D1264" s="171">
        <v>0</v>
      </c>
      <c r="E1264" s="168"/>
      <c r="F1264" s="168"/>
    </row>
    <row r="1265" spans="1:6" ht="20.100000000000001" customHeight="1">
      <c r="A1265" s="165">
        <v>2170301</v>
      </c>
      <c r="B1265" s="165" t="s">
        <v>1333</v>
      </c>
      <c r="C1265" s="166">
        <v>0</v>
      </c>
      <c r="D1265" s="171">
        <v>0</v>
      </c>
      <c r="E1265" s="168"/>
      <c r="F1265" s="168"/>
    </row>
    <row r="1266" spans="1:6" ht="20.100000000000001" customHeight="1">
      <c r="A1266" s="165">
        <v>2170302</v>
      </c>
      <c r="B1266" s="165" t="s">
        <v>1334</v>
      </c>
      <c r="C1266" s="166">
        <v>0</v>
      </c>
      <c r="D1266" s="171">
        <v>0</v>
      </c>
      <c r="E1266" s="168"/>
      <c r="F1266" s="168"/>
    </row>
    <row r="1267" spans="1:6" ht="20.100000000000001" customHeight="1">
      <c r="A1267" s="165">
        <v>2170303</v>
      </c>
      <c r="B1267" s="165" t="s">
        <v>1335</v>
      </c>
      <c r="C1267" s="166">
        <v>0</v>
      </c>
      <c r="D1267" s="171">
        <v>0</v>
      </c>
      <c r="E1267" s="168"/>
      <c r="F1267" s="168"/>
    </row>
    <row r="1268" spans="1:6" ht="20.100000000000001" customHeight="1">
      <c r="A1268" s="165">
        <v>2170304</v>
      </c>
      <c r="B1268" s="165" t="s">
        <v>1336</v>
      </c>
      <c r="C1268" s="166">
        <v>0</v>
      </c>
      <c r="D1268" s="171">
        <v>0</v>
      </c>
      <c r="E1268" s="168"/>
      <c r="F1268" s="168"/>
    </row>
    <row r="1269" spans="1:6" ht="20.100000000000001" customHeight="1">
      <c r="A1269" s="165">
        <v>2170399</v>
      </c>
      <c r="B1269" s="165" t="s">
        <v>1337</v>
      </c>
      <c r="C1269" s="166">
        <v>85</v>
      </c>
      <c r="D1269" s="171">
        <v>0</v>
      </c>
      <c r="E1269" s="168"/>
      <c r="F1269" s="168"/>
    </row>
    <row r="1270" spans="1:6" ht="20.100000000000001" customHeight="1">
      <c r="A1270" s="165">
        <v>21704</v>
      </c>
      <c r="B1270" s="162" t="s">
        <v>1338</v>
      </c>
      <c r="C1270" s="166">
        <f>SUM(C1271:C1272)</f>
        <v>0</v>
      </c>
      <c r="D1270" s="171">
        <v>0</v>
      </c>
      <c r="E1270" s="168"/>
      <c r="F1270" s="168"/>
    </row>
    <row r="1271" spans="1:6" ht="20.100000000000001" customHeight="1">
      <c r="A1271" s="165">
        <v>2170401</v>
      </c>
      <c r="B1271" s="165" t="s">
        <v>1339</v>
      </c>
      <c r="C1271" s="166"/>
      <c r="D1271" s="171">
        <v>0</v>
      </c>
      <c r="E1271" s="168"/>
      <c r="F1271" s="168"/>
    </row>
    <row r="1272" spans="1:6" ht="20.100000000000001" customHeight="1">
      <c r="A1272" s="165">
        <v>2170499</v>
      </c>
      <c r="B1272" s="165" t="s">
        <v>1340</v>
      </c>
      <c r="C1272" s="166"/>
      <c r="D1272" s="171">
        <v>0</v>
      </c>
      <c r="E1272" s="168"/>
      <c r="F1272" s="168"/>
    </row>
    <row r="1273" spans="1:6" ht="20.100000000000001" customHeight="1">
      <c r="A1273" s="165">
        <v>21799</v>
      </c>
      <c r="B1273" s="162" t="s">
        <v>1341</v>
      </c>
      <c r="C1273" s="166">
        <f>C1274</f>
        <v>0</v>
      </c>
      <c r="D1273" s="171">
        <v>0</v>
      </c>
      <c r="E1273" s="168"/>
      <c r="F1273" s="168"/>
    </row>
    <row r="1274" spans="1:6" ht="20.100000000000001" customHeight="1">
      <c r="A1274" s="165">
        <v>2179901</v>
      </c>
      <c r="B1274" s="165" t="s">
        <v>1342</v>
      </c>
      <c r="C1274" s="166"/>
      <c r="D1274" s="171">
        <v>0</v>
      </c>
      <c r="E1274" s="168"/>
      <c r="F1274" s="168"/>
    </row>
    <row r="1275" spans="1:6" ht="20.100000000000001" customHeight="1">
      <c r="A1275" s="165">
        <v>219</v>
      </c>
      <c r="B1275" s="162" t="s">
        <v>1343</v>
      </c>
      <c r="C1275" s="166">
        <f>SUM(C1276:C1284)</f>
        <v>0</v>
      </c>
      <c r="D1275" s="171">
        <v>0</v>
      </c>
      <c r="E1275" s="168"/>
      <c r="F1275" s="168"/>
    </row>
    <row r="1276" spans="1:6" ht="20.100000000000001" customHeight="1">
      <c r="A1276" s="165">
        <v>21901</v>
      </c>
      <c r="B1276" s="162" t="s">
        <v>1344</v>
      </c>
      <c r="C1276" s="166">
        <v>0</v>
      </c>
      <c r="D1276" s="171">
        <v>0</v>
      </c>
      <c r="E1276" s="168"/>
      <c r="F1276" s="168"/>
    </row>
    <row r="1277" spans="1:6" ht="20.100000000000001" customHeight="1">
      <c r="A1277" s="165">
        <v>21902</v>
      </c>
      <c r="B1277" s="162" t="s">
        <v>1345</v>
      </c>
      <c r="C1277" s="166">
        <v>0</v>
      </c>
      <c r="D1277" s="171">
        <v>0</v>
      </c>
      <c r="E1277" s="168"/>
      <c r="F1277" s="168"/>
    </row>
    <row r="1278" spans="1:6" ht="20.100000000000001" customHeight="1">
      <c r="A1278" s="165">
        <v>21903</v>
      </c>
      <c r="B1278" s="162" t="s">
        <v>1346</v>
      </c>
      <c r="C1278" s="166">
        <v>0</v>
      </c>
      <c r="D1278" s="171">
        <v>0</v>
      </c>
      <c r="E1278" s="168"/>
      <c r="F1278" s="168"/>
    </row>
    <row r="1279" spans="1:6" ht="20.100000000000001" customHeight="1">
      <c r="A1279" s="165">
        <v>21904</v>
      </c>
      <c r="B1279" s="162" t="s">
        <v>1347</v>
      </c>
      <c r="C1279" s="166">
        <v>0</v>
      </c>
      <c r="D1279" s="171">
        <v>0</v>
      </c>
      <c r="E1279" s="168"/>
      <c r="F1279" s="168"/>
    </row>
    <row r="1280" spans="1:6" ht="20.100000000000001" customHeight="1">
      <c r="A1280" s="165">
        <v>21905</v>
      </c>
      <c r="B1280" s="162" t="s">
        <v>1348</v>
      </c>
      <c r="C1280" s="166">
        <v>0</v>
      </c>
      <c r="D1280" s="171">
        <v>0</v>
      </c>
      <c r="E1280" s="168"/>
      <c r="F1280" s="168"/>
    </row>
    <row r="1281" spans="1:6" ht="20.100000000000001" customHeight="1">
      <c r="A1281" s="165">
        <v>21906</v>
      </c>
      <c r="B1281" s="162" t="s">
        <v>1076</v>
      </c>
      <c r="C1281" s="166">
        <v>0</v>
      </c>
      <c r="D1281" s="171">
        <v>0</v>
      </c>
      <c r="E1281" s="168"/>
      <c r="F1281" s="168"/>
    </row>
    <row r="1282" spans="1:6" ht="20.100000000000001" customHeight="1">
      <c r="A1282" s="165">
        <v>21907</v>
      </c>
      <c r="B1282" s="162" t="s">
        <v>1349</v>
      </c>
      <c r="C1282" s="166">
        <v>0</v>
      </c>
      <c r="D1282" s="171">
        <v>0</v>
      </c>
      <c r="E1282" s="168"/>
      <c r="F1282" s="168"/>
    </row>
    <row r="1283" spans="1:6" ht="20.100000000000001" customHeight="1">
      <c r="A1283" s="165">
        <v>21908</v>
      </c>
      <c r="B1283" s="162" t="s">
        <v>1350</v>
      </c>
      <c r="C1283" s="166">
        <v>0</v>
      </c>
      <c r="D1283" s="171">
        <v>0</v>
      </c>
      <c r="E1283" s="168"/>
      <c r="F1283" s="168"/>
    </row>
    <row r="1284" spans="1:6" ht="20.100000000000001" customHeight="1">
      <c r="A1284" s="165">
        <v>21999</v>
      </c>
      <c r="B1284" s="162" t="s">
        <v>1351</v>
      </c>
      <c r="C1284" s="166">
        <v>0</v>
      </c>
      <c r="D1284" s="171">
        <v>0</v>
      </c>
      <c r="E1284" s="168"/>
      <c r="F1284" s="168"/>
    </row>
    <row r="1285" spans="1:6" ht="20.100000000000001" customHeight="1">
      <c r="A1285" s="165">
        <v>220</v>
      </c>
      <c r="B1285" s="162" t="s">
        <v>1352</v>
      </c>
      <c r="C1285" s="166">
        <f>SUM(C1286,C1306,C1326,C1335,C1348,C1363)</f>
        <v>4640</v>
      </c>
      <c r="D1285" s="167">
        <f>SUM(D1286,D1306,D1326,D1335,D1348,D1363)</f>
        <v>2312.5949000000001</v>
      </c>
      <c r="E1285" s="168"/>
      <c r="F1285" s="168"/>
    </row>
    <row r="1286" spans="1:6" ht="20.100000000000001" customHeight="1">
      <c r="A1286" s="165">
        <v>22001</v>
      </c>
      <c r="B1286" s="162" t="s">
        <v>1353</v>
      </c>
      <c r="C1286" s="166">
        <f>SUM(C1287:C1305)</f>
        <v>4532</v>
      </c>
      <c r="D1286" s="167">
        <f>SUM(D1287:D1305)</f>
        <v>2162.5949000000001</v>
      </c>
      <c r="E1286" s="168"/>
      <c r="F1286" s="168"/>
    </row>
    <row r="1287" spans="1:6" ht="20.100000000000001" customHeight="1">
      <c r="A1287" s="165">
        <v>2200101</v>
      </c>
      <c r="B1287" s="165" t="s">
        <v>251</v>
      </c>
      <c r="C1287" s="166">
        <v>367</v>
      </c>
      <c r="D1287" s="170">
        <v>473.33170000000001</v>
      </c>
      <c r="E1287" s="168"/>
      <c r="F1287" s="168"/>
    </row>
    <row r="1288" spans="1:6" ht="20.100000000000001" customHeight="1">
      <c r="A1288" s="165">
        <v>2200102</v>
      </c>
      <c r="B1288" s="165" t="s">
        <v>252</v>
      </c>
      <c r="C1288" s="166">
        <v>124</v>
      </c>
      <c r="E1288" s="168"/>
      <c r="F1288" s="168"/>
    </row>
    <row r="1289" spans="1:6" ht="20.100000000000001" customHeight="1">
      <c r="A1289" s="165">
        <v>2200103</v>
      </c>
      <c r="B1289" s="165" t="s">
        <v>253</v>
      </c>
      <c r="C1289" s="166">
        <v>0</v>
      </c>
      <c r="E1289" s="168"/>
      <c r="F1289" s="168"/>
    </row>
    <row r="1290" spans="1:6" ht="20.100000000000001" customHeight="1">
      <c r="A1290" s="165">
        <v>2200104</v>
      </c>
      <c r="B1290" s="165" t="s">
        <v>1354</v>
      </c>
      <c r="C1290" s="166">
        <v>0</v>
      </c>
      <c r="D1290" s="171">
        <v>0</v>
      </c>
      <c r="E1290" s="168"/>
      <c r="F1290" s="168"/>
    </row>
    <row r="1291" spans="1:6" ht="20.100000000000001" customHeight="1">
      <c r="A1291" s="165">
        <v>2200105</v>
      </c>
      <c r="B1291" s="165" t="s">
        <v>1355</v>
      </c>
      <c r="C1291" s="166">
        <v>440</v>
      </c>
      <c r="D1291" s="171">
        <v>0</v>
      </c>
      <c r="E1291" s="168"/>
      <c r="F1291" s="168"/>
    </row>
    <row r="1292" spans="1:6" ht="20.100000000000001" customHeight="1">
      <c r="A1292" s="165">
        <v>2200106</v>
      </c>
      <c r="B1292" s="165" t="s">
        <v>1356</v>
      </c>
      <c r="C1292" s="166">
        <v>676</v>
      </c>
      <c r="D1292" s="170">
        <f>100+571</f>
        <v>671</v>
      </c>
      <c r="E1292" s="168"/>
      <c r="F1292" s="168"/>
    </row>
    <row r="1293" spans="1:6" ht="20.100000000000001" customHeight="1">
      <c r="A1293" s="165">
        <v>2200107</v>
      </c>
      <c r="B1293" s="165" t="s">
        <v>1357</v>
      </c>
      <c r="C1293" s="166">
        <v>0</v>
      </c>
      <c r="E1293" s="168"/>
      <c r="F1293" s="168"/>
    </row>
    <row r="1294" spans="1:6" ht="20.100000000000001" customHeight="1">
      <c r="A1294" s="165">
        <v>2200108</v>
      </c>
      <c r="B1294" s="165" t="s">
        <v>1358</v>
      </c>
      <c r="C1294" s="166">
        <v>0</v>
      </c>
      <c r="D1294" s="171">
        <v>0</v>
      </c>
      <c r="E1294" s="168"/>
      <c r="F1294" s="168"/>
    </row>
    <row r="1295" spans="1:6" ht="20.100000000000001" customHeight="1">
      <c r="A1295" s="165">
        <v>2200109</v>
      </c>
      <c r="B1295" s="165" t="s">
        <v>1359</v>
      </c>
      <c r="C1295" s="166">
        <v>0</v>
      </c>
      <c r="D1295" s="171">
        <v>0</v>
      </c>
      <c r="E1295" s="168"/>
      <c r="F1295" s="168"/>
    </row>
    <row r="1296" spans="1:6" ht="20.100000000000001" customHeight="1">
      <c r="A1296" s="165">
        <v>2200110</v>
      </c>
      <c r="B1296" s="165" t="s">
        <v>1360</v>
      </c>
      <c r="C1296" s="166">
        <v>1500</v>
      </c>
      <c r="D1296" s="171">
        <v>0</v>
      </c>
      <c r="E1296" s="168"/>
      <c r="F1296" s="168"/>
    </row>
    <row r="1297" spans="1:6" ht="20.100000000000001" customHeight="1">
      <c r="A1297" s="165">
        <v>2200111</v>
      </c>
      <c r="B1297" s="165" t="s">
        <v>1361</v>
      </c>
      <c r="C1297" s="166"/>
      <c r="D1297" s="171">
        <v>0</v>
      </c>
      <c r="E1297" s="168"/>
      <c r="F1297" s="168"/>
    </row>
    <row r="1298" spans="1:6" ht="20.100000000000001" customHeight="1">
      <c r="A1298" s="165">
        <v>2200112</v>
      </c>
      <c r="B1298" s="165" t="s">
        <v>1362</v>
      </c>
      <c r="C1298" s="166">
        <v>45</v>
      </c>
      <c r="D1298" s="170">
        <v>5</v>
      </c>
      <c r="E1298" s="168"/>
      <c r="F1298" s="168"/>
    </row>
    <row r="1299" spans="1:6" ht="20.100000000000001" customHeight="1">
      <c r="A1299" s="165">
        <v>2200113</v>
      </c>
      <c r="B1299" s="165" t="s">
        <v>1363</v>
      </c>
      <c r="C1299" s="166">
        <v>0</v>
      </c>
      <c r="E1299" s="168"/>
      <c r="F1299" s="168"/>
    </row>
    <row r="1300" spans="1:6" ht="20.100000000000001" customHeight="1">
      <c r="A1300" s="165">
        <v>2200114</v>
      </c>
      <c r="B1300" s="165" t="s">
        <v>1364</v>
      </c>
      <c r="C1300" s="166">
        <v>589</v>
      </c>
      <c r="E1300" s="168"/>
      <c r="F1300" s="168"/>
    </row>
    <row r="1301" spans="1:6" ht="20.100000000000001" customHeight="1">
      <c r="A1301" s="165">
        <v>2200115</v>
      </c>
      <c r="B1301" s="165" t="s">
        <v>1365</v>
      </c>
      <c r="C1301" s="166">
        <v>0</v>
      </c>
      <c r="D1301" s="171">
        <v>0</v>
      </c>
      <c r="E1301" s="168"/>
      <c r="F1301" s="168"/>
    </row>
    <row r="1302" spans="1:6" ht="20.100000000000001" customHeight="1">
      <c r="A1302" s="165">
        <v>2200116</v>
      </c>
      <c r="B1302" s="165" t="s">
        <v>1366</v>
      </c>
      <c r="C1302" s="166">
        <v>0</v>
      </c>
      <c r="D1302" s="171">
        <v>0</v>
      </c>
      <c r="E1302" s="168"/>
      <c r="F1302" s="168"/>
    </row>
    <row r="1303" spans="1:6" ht="20.100000000000001" customHeight="1">
      <c r="A1303" s="165">
        <v>2200119</v>
      </c>
      <c r="B1303" s="165" t="s">
        <v>1367</v>
      </c>
      <c r="C1303" s="166">
        <v>0</v>
      </c>
      <c r="D1303" s="171">
        <v>0</v>
      </c>
      <c r="E1303" s="168"/>
      <c r="F1303" s="168"/>
    </row>
    <row r="1304" spans="1:6" ht="20.100000000000001" customHeight="1">
      <c r="A1304" s="165">
        <v>2200150</v>
      </c>
      <c r="B1304" s="165" t="s">
        <v>260</v>
      </c>
      <c r="C1304" s="166">
        <v>594</v>
      </c>
      <c r="D1304" s="170">
        <v>496.23919999999998</v>
      </c>
      <c r="E1304" s="168"/>
      <c r="F1304" s="168"/>
    </row>
    <row r="1305" spans="1:6" ht="20.100000000000001" customHeight="1">
      <c r="A1305" s="165">
        <v>2200199</v>
      </c>
      <c r="B1305" s="165" t="s">
        <v>1368</v>
      </c>
      <c r="C1305" s="166">
        <v>197</v>
      </c>
      <c r="D1305" s="170">
        <f>193.024+324</f>
        <v>517.024</v>
      </c>
      <c r="E1305" s="168"/>
      <c r="F1305" s="168"/>
    </row>
    <row r="1306" spans="1:6" ht="20.100000000000001" customHeight="1">
      <c r="A1306" s="165">
        <v>22002</v>
      </c>
      <c r="B1306" s="162" t="s">
        <v>1369</v>
      </c>
      <c r="C1306" s="166">
        <f>SUM(C1307:C1325)</f>
        <v>0</v>
      </c>
      <c r="D1306" s="171">
        <v>0</v>
      </c>
      <c r="E1306" s="168"/>
      <c r="F1306" s="168"/>
    </row>
    <row r="1307" spans="1:6" ht="20.100000000000001" customHeight="1">
      <c r="A1307" s="165">
        <v>2200201</v>
      </c>
      <c r="B1307" s="165" t="s">
        <v>251</v>
      </c>
      <c r="C1307" s="166"/>
      <c r="D1307" s="171">
        <v>0</v>
      </c>
      <c r="E1307" s="168"/>
      <c r="F1307" s="168"/>
    </row>
    <row r="1308" spans="1:6" ht="20.100000000000001" customHeight="1">
      <c r="A1308" s="165">
        <v>2200202</v>
      </c>
      <c r="B1308" s="165" t="s">
        <v>252</v>
      </c>
      <c r="C1308" s="166"/>
      <c r="D1308" s="171">
        <v>0</v>
      </c>
      <c r="E1308" s="168"/>
      <c r="F1308" s="168"/>
    </row>
    <row r="1309" spans="1:6" ht="20.100000000000001" customHeight="1">
      <c r="A1309" s="165">
        <v>2200203</v>
      </c>
      <c r="B1309" s="165" t="s">
        <v>253</v>
      </c>
      <c r="C1309" s="166"/>
      <c r="D1309" s="171">
        <v>0</v>
      </c>
      <c r="E1309" s="168"/>
      <c r="F1309" s="168"/>
    </row>
    <row r="1310" spans="1:6" ht="20.100000000000001" customHeight="1">
      <c r="A1310" s="165">
        <v>2200204</v>
      </c>
      <c r="B1310" s="165" t="s">
        <v>1370</v>
      </c>
      <c r="C1310" s="166"/>
      <c r="D1310" s="171">
        <v>0</v>
      </c>
      <c r="E1310" s="168"/>
      <c r="F1310" s="168"/>
    </row>
    <row r="1311" spans="1:6" ht="20.100000000000001" customHeight="1">
      <c r="A1311" s="165">
        <v>2200205</v>
      </c>
      <c r="B1311" s="165" t="s">
        <v>1371</v>
      </c>
      <c r="C1311" s="166"/>
      <c r="D1311" s="171">
        <v>0</v>
      </c>
      <c r="E1311" s="168"/>
      <c r="F1311" s="168"/>
    </row>
    <row r="1312" spans="1:6" ht="20.100000000000001" customHeight="1">
      <c r="A1312" s="165">
        <v>2200206</v>
      </c>
      <c r="B1312" s="165" t="s">
        <v>1372</v>
      </c>
      <c r="C1312" s="166"/>
      <c r="D1312" s="171">
        <v>0</v>
      </c>
      <c r="E1312" s="168"/>
      <c r="F1312" s="168"/>
    </row>
    <row r="1313" spans="1:6" ht="20.100000000000001" customHeight="1">
      <c r="A1313" s="165">
        <v>2200207</v>
      </c>
      <c r="B1313" s="165" t="s">
        <v>1373</v>
      </c>
      <c r="C1313" s="166"/>
      <c r="D1313" s="171">
        <v>0</v>
      </c>
      <c r="E1313" s="168"/>
      <c r="F1313" s="168"/>
    </row>
    <row r="1314" spans="1:6" ht="20.100000000000001" customHeight="1">
      <c r="A1314" s="165">
        <v>2200208</v>
      </c>
      <c r="B1314" s="165" t="s">
        <v>1374</v>
      </c>
      <c r="C1314" s="166"/>
      <c r="D1314" s="171">
        <v>0</v>
      </c>
      <c r="E1314" s="168"/>
      <c r="F1314" s="168"/>
    </row>
    <row r="1315" spans="1:6" ht="20.100000000000001" customHeight="1">
      <c r="A1315" s="165">
        <v>2200209</v>
      </c>
      <c r="B1315" s="165" t="s">
        <v>1375</v>
      </c>
      <c r="C1315" s="166"/>
      <c r="D1315" s="171">
        <v>0</v>
      </c>
      <c r="E1315" s="168"/>
      <c r="F1315" s="168"/>
    </row>
    <row r="1316" spans="1:6" ht="20.100000000000001" customHeight="1">
      <c r="A1316" s="165">
        <v>2200210</v>
      </c>
      <c r="B1316" s="165" t="s">
        <v>1376</v>
      </c>
      <c r="C1316" s="166"/>
      <c r="D1316" s="171">
        <v>0</v>
      </c>
      <c r="E1316" s="168"/>
      <c r="F1316" s="168"/>
    </row>
    <row r="1317" spans="1:6" ht="20.100000000000001" customHeight="1">
      <c r="A1317" s="165">
        <v>2200211</v>
      </c>
      <c r="B1317" s="165" t="s">
        <v>1377</v>
      </c>
      <c r="C1317" s="166"/>
      <c r="D1317" s="171">
        <v>0</v>
      </c>
      <c r="E1317" s="168"/>
      <c r="F1317" s="168"/>
    </row>
    <row r="1318" spans="1:6" ht="20.100000000000001" customHeight="1">
      <c r="A1318" s="165">
        <v>2200212</v>
      </c>
      <c r="B1318" s="165" t="s">
        <v>1378</v>
      </c>
      <c r="C1318" s="166"/>
      <c r="D1318" s="171">
        <v>0</v>
      </c>
      <c r="E1318" s="168"/>
      <c r="F1318" s="168"/>
    </row>
    <row r="1319" spans="1:6" ht="20.100000000000001" customHeight="1">
      <c r="A1319" s="165">
        <v>2200213</v>
      </c>
      <c r="B1319" s="165" t="s">
        <v>1379</v>
      </c>
      <c r="C1319" s="166"/>
      <c r="D1319" s="171">
        <v>0</v>
      </c>
      <c r="E1319" s="168"/>
      <c r="F1319" s="168"/>
    </row>
    <row r="1320" spans="1:6" ht="20.100000000000001" customHeight="1">
      <c r="A1320" s="165">
        <v>2200215</v>
      </c>
      <c r="B1320" s="165" t="s">
        <v>1380</v>
      </c>
      <c r="C1320" s="166"/>
      <c r="D1320" s="171">
        <v>0</v>
      </c>
      <c r="E1320" s="168"/>
      <c r="F1320" s="168"/>
    </row>
    <row r="1321" spans="1:6" ht="20.100000000000001" customHeight="1">
      <c r="A1321" s="165">
        <v>2200216</v>
      </c>
      <c r="B1321" s="165" t="s">
        <v>1381</v>
      </c>
      <c r="C1321" s="166"/>
      <c r="D1321" s="171">
        <v>0</v>
      </c>
      <c r="E1321" s="168"/>
      <c r="F1321" s="168"/>
    </row>
    <row r="1322" spans="1:6" ht="20.100000000000001" customHeight="1">
      <c r="A1322" s="165">
        <v>2200217</v>
      </c>
      <c r="B1322" s="165" t="s">
        <v>1382</v>
      </c>
      <c r="C1322" s="166"/>
      <c r="D1322" s="171">
        <v>0</v>
      </c>
      <c r="E1322" s="168"/>
      <c r="F1322" s="168"/>
    </row>
    <row r="1323" spans="1:6" ht="20.100000000000001" customHeight="1">
      <c r="A1323" s="165">
        <v>2200218</v>
      </c>
      <c r="B1323" s="165" t="s">
        <v>1383</v>
      </c>
      <c r="C1323" s="166"/>
      <c r="D1323" s="171">
        <v>0</v>
      </c>
      <c r="E1323" s="168"/>
      <c r="F1323" s="168"/>
    </row>
    <row r="1324" spans="1:6" ht="20.100000000000001" customHeight="1">
      <c r="A1324" s="165">
        <v>2200250</v>
      </c>
      <c r="B1324" s="165" t="s">
        <v>260</v>
      </c>
      <c r="C1324" s="166"/>
      <c r="D1324" s="171">
        <v>0</v>
      </c>
      <c r="E1324" s="168"/>
      <c r="F1324" s="168"/>
    </row>
    <row r="1325" spans="1:6" ht="20.100000000000001" customHeight="1">
      <c r="A1325" s="165">
        <v>2200299</v>
      </c>
      <c r="B1325" s="165" t="s">
        <v>1384</v>
      </c>
      <c r="C1325" s="166"/>
      <c r="D1325" s="171">
        <v>0</v>
      </c>
      <c r="E1325" s="168"/>
      <c r="F1325" s="168"/>
    </row>
    <row r="1326" spans="1:6" ht="20.100000000000001" customHeight="1">
      <c r="A1326" s="165">
        <v>22003</v>
      </c>
      <c r="B1326" s="162" t="s">
        <v>1385</v>
      </c>
      <c r="C1326" s="166">
        <f>SUM(C1327:C1334)</f>
        <v>1</v>
      </c>
      <c r="D1326" s="171">
        <v>0</v>
      </c>
      <c r="E1326" s="168"/>
      <c r="F1326" s="168"/>
    </row>
    <row r="1327" spans="1:6" ht="20.100000000000001" customHeight="1">
      <c r="A1327" s="165">
        <v>2200301</v>
      </c>
      <c r="B1327" s="165" t="s">
        <v>251</v>
      </c>
      <c r="C1327" s="166">
        <v>0</v>
      </c>
      <c r="D1327" s="171">
        <v>0</v>
      </c>
      <c r="E1327" s="168"/>
      <c r="F1327" s="168"/>
    </row>
    <row r="1328" spans="1:6" ht="20.100000000000001" customHeight="1">
      <c r="A1328" s="165">
        <v>2200302</v>
      </c>
      <c r="B1328" s="165" t="s">
        <v>252</v>
      </c>
      <c r="C1328" s="166"/>
      <c r="D1328" s="171">
        <v>0</v>
      </c>
      <c r="E1328" s="168"/>
      <c r="F1328" s="168"/>
    </row>
    <row r="1329" spans="1:6" ht="20.100000000000001" customHeight="1">
      <c r="A1329" s="165">
        <v>2200303</v>
      </c>
      <c r="B1329" s="165" t="s">
        <v>253</v>
      </c>
      <c r="C1329" s="166">
        <v>0</v>
      </c>
      <c r="D1329" s="171">
        <v>0</v>
      </c>
      <c r="E1329" s="168"/>
      <c r="F1329" s="168"/>
    </row>
    <row r="1330" spans="1:6" ht="20.100000000000001" customHeight="1">
      <c r="A1330" s="165">
        <v>2200304</v>
      </c>
      <c r="B1330" s="165" t="s">
        <v>1386</v>
      </c>
      <c r="C1330" s="166">
        <v>0</v>
      </c>
      <c r="D1330" s="171">
        <v>0</v>
      </c>
      <c r="E1330" s="168"/>
      <c r="F1330" s="168"/>
    </row>
    <row r="1331" spans="1:6" ht="20.100000000000001" customHeight="1">
      <c r="A1331" s="165">
        <v>2200305</v>
      </c>
      <c r="B1331" s="165" t="s">
        <v>1387</v>
      </c>
      <c r="C1331" s="166">
        <v>0</v>
      </c>
      <c r="D1331" s="171">
        <v>0</v>
      </c>
      <c r="E1331" s="168"/>
      <c r="F1331" s="168"/>
    </row>
    <row r="1332" spans="1:6" ht="20.100000000000001" customHeight="1">
      <c r="A1332" s="165">
        <v>2200306</v>
      </c>
      <c r="B1332" s="165" t="s">
        <v>1388</v>
      </c>
      <c r="C1332" s="166">
        <v>0</v>
      </c>
      <c r="D1332" s="171">
        <v>0</v>
      </c>
      <c r="E1332" s="168"/>
      <c r="F1332" s="168"/>
    </row>
    <row r="1333" spans="1:6" ht="20.100000000000001" customHeight="1">
      <c r="A1333" s="165">
        <v>2200350</v>
      </c>
      <c r="B1333" s="165" t="s">
        <v>260</v>
      </c>
      <c r="C1333" s="166">
        <v>0</v>
      </c>
      <c r="D1333" s="171">
        <v>0</v>
      </c>
      <c r="E1333" s="168"/>
      <c r="F1333" s="168"/>
    </row>
    <row r="1334" spans="1:6" ht="20.100000000000001" customHeight="1">
      <c r="A1334" s="165">
        <v>2200399</v>
      </c>
      <c r="B1334" s="165" t="s">
        <v>1389</v>
      </c>
      <c r="C1334" s="166">
        <v>1</v>
      </c>
      <c r="D1334" s="171">
        <v>0</v>
      </c>
      <c r="E1334" s="168"/>
      <c r="F1334" s="168"/>
    </row>
    <row r="1335" spans="1:6" ht="20.100000000000001" customHeight="1">
      <c r="A1335" s="165">
        <v>22004</v>
      </c>
      <c r="B1335" s="162" t="s">
        <v>1390</v>
      </c>
      <c r="C1335" s="166">
        <f>SUM(C1336:C1347)</f>
        <v>0</v>
      </c>
      <c r="D1335" s="167">
        <f>SUM(D1336:D1347)</f>
        <v>0</v>
      </c>
      <c r="E1335" s="168"/>
      <c r="F1335" s="168"/>
    </row>
    <row r="1336" spans="1:6" ht="20.100000000000001" customHeight="1">
      <c r="A1336" s="165">
        <v>2200401</v>
      </c>
      <c r="B1336" s="165" t="s">
        <v>251</v>
      </c>
      <c r="C1336" s="166"/>
      <c r="D1336" s="171"/>
      <c r="E1336" s="168"/>
      <c r="F1336" s="168"/>
    </row>
    <row r="1337" spans="1:6" ht="20.100000000000001" customHeight="1">
      <c r="A1337" s="165">
        <v>2200402</v>
      </c>
      <c r="B1337" s="165" t="s">
        <v>252</v>
      </c>
      <c r="C1337" s="166">
        <v>0</v>
      </c>
      <c r="D1337" s="171">
        <v>0</v>
      </c>
      <c r="E1337" s="168"/>
      <c r="F1337" s="168"/>
    </row>
    <row r="1338" spans="1:6" ht="20.100000000000001" customHeight="1">
      <c r="A1338" s="165">
        <v>2200403</v>
      </c>
      <c r="B1338" s="165" t="s">
        <v>253</v>
      </c>
      <c r="C1338" s="166">
        <v>0</v>
      </c>
      <c r="D1338" s="171"/>
      <c r="E1338" s="168"/>
      <c r="F1338" s="168"/>
    </row>
    <row r="1339" spans="1:6" ht="20.100000000000001" customHeight="1">
      <c r="A1339" s="165">
        <v>2200404</v>
      </c>
      <c r="B1339" s="165" t="s">
        <v>1391</v>
      </c>
      <c r="C1339" s="166"/>
      <c r="D1339" s="171"/>
      <c r="E1339" s="168"/>
      <c r="F1339" s="168"/>
    </row>
    <row r="1340" spans="1:6" ht="20.100000000000001" customHeight="1">
      <c r="A1340" s="165">
        <v>2200405</v>
      </c>
      <c r="B1340" s="165" t="s">
        <v>1392</v>
      </c>
      <c r="C1340" s="166"/>
      <c r="D1340" s="171"/>
      <c r="E1340" s="168"/>
      <c r="F1340" s="168"/>
    </row>
    <row r="1341" spans="1:6" ht="20.100000000000001" customHeight="1">
      <c r="A1341" s="165">
        <v>2200406</v>
      </c>
      <c r="B1341" s="165" t="s">
        <v>1393</v>
      </c>
      <c r="C1341" s="166"/>
      <c r="D1341" s="171"/>
      <c r="E1341" s="168"/>
      <c r="F1341" s="168"/>
    </row>
    <row r="1342" spans="1:6" ht="20.100000000000001" customHeight="1">
      <c r="A1342" s="165">
        <v>2200407</v>
      </c>
      <c r="B1342" s="165" t="s">
        <v>1394</v>
      </c>
      <c r="C1342" s="166"/>
      <c r="D1342" s="171"/>
      <c r="E1342" s="168"/>
      <c r="F1342" s="168"/>
    </row>
    <row r="1343" spans="1:6" ht="20.100000000000001" customHeight="1">
      <c r="A1343" s="165">
        <v>2200408</v>
      </c>
      <c r="B1343" s="165" t="s">
        <v>1395</v>
      </c>
      <c r="C1343" s="166">
        <v>0</v>
      </c>
      <c r="D1343" s="171"/>
      <c r="E1343" s="168"/>
      <c r="F1343" s="168"/>
    </row>
    <row r="1344" spans="1:6" ht="20.100000000000001" customHeight="1">
      <c r="A1344" s="165">
        <v>2200409</v>
      </c>
      <c r="B1344" s="165" t="s">
        <v>1396</v>
      </c>
      <c r="C1344" s="166">
        <v>0</v>
      </c>
      <c r="D1344" s="171"/>
      <c r="E1344" s="168"/>
      <c r="F1344" s="168"/>
    </row>
    <row r="1345" spans="1:6" ht="20.100000000000001" customHeight="1">
      <c r="A1345" s="165">
        <v>2200410</v>
      </c>
      <c r="B1345" s="165" t="s">
        <v>1397</v>
      </c>
      <c r="C1345" s="166">
        <v>0</v>
      </c>
      <c r="D1345" s="171">
        <v>0</v>
      </c>
      <c r="E1345" s="168"/>
      <c r="F1345" s="168"/>
    </row>
    <row r="1346" spans="1:6" ht="18.75" customHeight="1">
      <c r="A1346" s="165">
        <v>2200450</v>
      </c>
      <c r="B1346" s="165" t="s">
        <v>1398</v>
      </c>
      <c r="C1346" s="166">
        <v>0</v>
      </c>
      <c r="D1346" s="171">
        <v>0</v>
      </c>
      <c r="E1346" s="168"/>
      <c r="F1346" s="168"/>
    </row>
    <row r="1347" spans="1:6" ht="18.75" customHeight="1">
      <c r="A1347" s="165">
        <v>2200499</v>
      </c>
      <c r="B1347" s="165" t="s">
        <v>1399</v>
      </c>
      <c r="C1347" s="166">
        <v>0</v>
      </c>
      <c r="D1347" s="171">
        <v>0</v>
      </c>
      <c r="E1347" s="168"/>
      <c r="F1347" s="168"/>
    </row>
    <row r="1348" spans="1:6" ht="18.75" customHeight="1">
      <c r="A1348" s="165">
        <v>22005</v>
      </c>
      <c r="B1348" s="162" t="s">
        <v>1400</v>
      </c>
      <c r="C1348" s="166">
        <f>SUM(C1349:C1362)</f>
        <v>107</v>
      </c>
      <c r="D1348" s="167">
        <f>SUM(D1349:D1362)</f>
        <v>150</v>
      </c>
      <c r="E1348" s="168"/>
      <c r="F1348" s="168"/>
    </row>
    <row r="1349" spans="1:6" ht="18.75" customHeight="1">
      <c r="A1349" s="165">
        <v>2200501</v>
      </c>
      <c r="B1349" s="165" t="s">
        <v>251</v>
      </c>
      <c r="C1349" s="166"/>
      <c r="D1349" s="171">
        <v>0</v>
      </c>
      <c r="E1349" s="168"/>
      <c r="F1349" s="168"/>
    </row>
    <row r="1350" spans="1:6" ht="18.75" customHeight="1">
      <c r="A1350" s="165">
        <v>2200502</v>
      </c>
      <c r="B1350" s="165" t="s">
        <v>252</v>
      </c>
      <c r="C1350" s="166">
        <v>0</v>
      </c>
      <c r="D1350" s="171">
        <v>0</v>
      </c>
      <c r="E1350" s="168"/>
      <c r="F1350" s="168"/>
    </row>
    <row r="1351" spans="1:6" ht="18.75" customHeight="1">
      <c r="A1351" s="165">
        <v>2200503</v>
      </c>
      <c r="B1351" s="165" t="s">
        <v>253</v>
      </c>
      <c r="C1351" s="166">
        <v>0</v>
      </c>
      <c r="D1351" s="171">
        <v>0</v>
      </c>
      <c r="E1351" s="168"/>
      <c r="F1351" s="168"/>
    </row>
    <row r="1352" spans="1:6" ht="18.75" customHeight="1">
      <c r="A1352" s="165">
        <v>2200504</v>
      </c>
      <c r="B1352" s="165" t="s">
        <v>1401</v>
      </c>
      <c r="C1352" s="166">
        <v>53</v>
      </c>
      <c r="D1352" s="171">
        <v>90</v>
      </c>
      <c r="E1352" s="168"/>
      <c r="F1352" s="168"/>
    </row>
    <row r="1353" spans="1:6" ht="18.75" customHeight="1">
      <c r="A1353" s="165">
        <v>2200506</v>
      </c>
      <c r="B1353" s="165" t="s">
        <v>1402</v>
      </c>
      <c r="C1353" s="166">
        <v>0</v>
      </c>
      <c r="D1353" s="171">
        <v>0</v>
      </c>
      <c r="E1353" s="168"/>
      <c r="F1353" s="168"/>
    </row>
    <row r="1354" spans="1:6" ht="18.75" customHeight="1">
      <c r="A1354" s="165">
        <v>2200507</v>
      </c>
      <c r="B1354" s="165" t="s">
        <v>1403</v>
      </c>
      <c r="C1354" s="166">
        <v>0</v>
      </c>
      <c r="D1354" s="171">
        <v>0</v>
      </c>
      <c r="E1354" s="168"/>
      <c r="F1354" s="168"/>
    </row>
    <row r="1355" spans="1:6" ht="18.75" customHeight="1">
      <c r="A1355" s="165">
        <v>2200508</v>
      </c>
      <c r="B1355" s="165" t="s">
        <v>1404</v>
      </c>
      <c r="C1355" s="166">
        <v>0</v>
      </c>
      <c r="D1355" s="171">
        <v>0</v>
      </c>
      <c r="E1355" s="168"/>
      <c r="F1355" s="168"/>
    </row>
    <row r="1356" spans="1:6" ht="18.75" customHeight="1">
      <c r="A1356" s="165">
        <v>2200509</v>
      </c>
      <c r="B1356" s="165" t="s">
        <v>1405</v>
      </c>
      <c r="C1356" s="166">
        <v>0</v>
      </c>
      <c r="D1356" s="171">
        <v>60</v>
      </c>
      <c r="E1356" s="168"/>
      <c r="F1356" s="168"/>
    </row>
    <row r="1357" spans="1:6" ht="18.75" customHeight="1">
      <c r="A1357" s="165">
        <v>2200510</v>
      </c>
      <c r="B1357" s="165" t="s">
        <v>1406</v>
      </c>
      <c r="C1357" s="166">
        <v>0</v>
      </c>
      <c r="D1357" s="171">
        <v>0</v>
      </c>
      <c r="E1357" s="168"/>
      <c r="F1357" s="168"/>
    </row>
    <row r="1358" spans="1:6" ht="18.75" customHeight="1">
      <c r="A1358" s="165">
        <v>2200511</v>
      </c>
      <c r="B1358" s="165" t="s">
        <v>1407</v>
      </c>
      <c r="C1358" s="166">
        <v>0</v>
      </c>
      <c r="D1358" s="171">
        <v>0</v>
      </c>
      <c r="E1358" s="168"/>
      <c r="F1358" s="168"/>
    </row>
    <row r="1359" spans="1:6" ht="18.75" customHeight="1">
      <c r="A1359" s="165">
        <v>2200512</v>
      </c>
      <c r="B1359" s="165" t="s">
        <v>1408</v>
      </c>
      <c r="C1359" s="166">
        <v>0</v>
      </c>
      <c r="D1359" s="171">
        <v>0</v>
      </c>
      <c r="E1359" s="168"/>
      <c r="F1359" s="168"/>
    </row>
    <row r="1360" spans="1:6" ht="18.75" customHeight="1">
      <c r="A1360" s="165">
        <v>2200513</v>
      </c>
      <c r="B1360" s="165" t="s">
        <v>1409</v>
      </c>
      <c r="C1360" s="166">
        <v>0</v>
      </c>
      <c r="D1360" s="171">
        <v>0</v>
      </c>
      <c r="E1360" s="168"/>
      <c r="F1360" s="168"/>
    </row>
    <row r="1361" spans="1:6" ht="18.75" customHeight="1">
      <c r="A1361" s="165">
        <v>2200514</v>
      </c>
      <c r="B1361" s="165" t="s">
        <v>1410</v>
      </c>
      <c r="C1361" s="166">
        <v>0</v>
      </c>
      <c r="D1361" s="171">
        <v>0</v>
      </c>
      <c r="E1361" s="168"/>
      <c r="F1361" s="168"/>
    </row>
    <row r="1362" spans="1:6" ht="18.75" customHeight="1">
      <c r="A1362" s="165">
        <v>2200599</v>
      </c>
      <c r="B1362" s="165" t="s">
        <v>1411</v>
      </c>
      <c r="C1362" s="166">
        <v>54</v>
      </c>
      <c r="D1362" s="171"/>
      <c r="E1362" s="168"/>
      <c r="F1362" s="168"/>
    </row>
    <row r="1363" spans="1:6" ht="18.75" customHeight="1">
      <c r="A1363" s="165">
        <v>22099</v>
      </c>
      <c r="B1363" s="162" t="s">
        <v>1412</v>
      </c>
      <c r="C1363" s="166">
        <f>C1364</f>
        <v>0</v>
      </c>
      <c r="D1363" s="171">
        <v>0</v>
      </c>
      <c r="E1363" s="168"/>
      <c r="F1363" s="168"/>
    </row>
    <row r="1364" spans="1:6" ht="18.75" customHeight="1">
      <c r="A1364" s="165">
        <v>2209901</v>
      </c>
      <c r="B1364" s="165" t="s">
        <v>1413</v>
      </c>
      <c r="C1364" s="166"/>
      <c r="D1364" s="171">
        <v>0</v>
      </c>
      <c r="E1364" s="168"/>
      <c r="F1364" s="168"/>
    </row>
    <row r="1365" spans="1:6" ht="18.75" customHeight="1">
      <c r="A1365" s="165">
        <v>221</v>
      </c>
      <c r="B1365" s="162" t="s">
        <v>1414</v>
      </c>
      <c r="C1365" s="166">
        <f>SUM(C1366,C1375,C1379)</f>
        <v>11764</v>
      </c>
      <c r="D1365" s="167">
        <f>SUM(D1366,D1375,D1379)</f>
        <v>7609.4227000000001</v>
      </c>
      <c r="E1365" s="168"/>
      <c r="F1365" s="168"/>
    </row>
    <row r="1366" spans="1:6" ht="18.75" customHeight="1">
      <c r="A1366" s="165">
        <v>22101</v>
      </c>
      <c r="B1366" s="162" t="s">
        <v>1415</v>
      </c>
      <c r="C1366" s="166">
        <f>SUM(C1367:C1374)</f>
        <v>6951</v>
      </c>
      <c r="D1366" s="167">
        <f>SUM(D1367:D1374)</f>
        <v>2447</v>
      </c>
      <c r="E1366" s="168"/>
      <c r="F1366" s="168"/>
    </row>
    <row r="1367" spans="1:6" ht="18.75" customHeight="1">
      <c r="A1367" s="165">
        <v>2210101</v>
      </c>
      <c r="B1367" s="165" t="s">
        <v>1416</v>
      </c>
      <c r="C1367" s="166">
        <v>0</v>
      </c>
      <c r="D1367" s="171">
        <v>0</v>
      </c>
      <c r="E1367" s="168"/>
      <c r="F1367" s="168"/>
    </row>
    <row r="1368" spans="1:6" ht="18.75" customHeight="1">
      <c r="A1368" s="165">
        <v>2210102</v>
      </c>
      <c r="B1368" s="165" t="s">
        <v>1417</v>
      </c>
      <c r="C1368" s="166">
        <v>0</v>
      </c>
      <c r="D1368" s="171">
        <v>0</v>
      </c>
      <c r="E1368" s="168"/>
      <c r="F1368" s="168"/>
    </row>
    <row r="1369" spans="1:6" ht="18.75" customHeight="1">
      <c r="A1369" s="165">
        <v>2210103</v>
      </c>
      <c r="B1369" s="165" t="s">
        <v>1418</v>
      </c>
      <c r="C1369" s="166">
        <v>1034</v>
      </c>
      <c r="D1369" s="188">
        <v>1141</v>
      </c>
      <c r="E1369" s="168"/>
      <c r="F1369" s="168"/>
    </row>
    <row r="1370" spans="1:6" ht="18.75" customHeight="1">
      <c r="A1370" s="165">
        <v>2210104</v>
      </c>
      <c r="B1370" s="165" t="s">
        <v>1419</v>
      </c>
      <c r="C1370" s="166">
        <v>0</v>
      </c>
      <c r="D1370" s="171"/>
      <c r="E1370" s="168"/>
      <c r="F1370" s="168"/>
    </row>
    <row r="1371" spans="1:6" ht="18.75" customHeight="1">
      <c r="A1371" s="165">
        <v>2210105</v>
      </c>
      <c r="B1371" s="165" t="s">
        <v>1420</v>
      </c>
      <c r="C1371" s="166">
        <v>5653</v>
      </c>
      <c r="D1371" s="170">
        <f>120+1165</f>
        <v>1285</v>
      </c>
      <c r="E1371" s="168"/>
      <c r="F1371" s="168"/>
    </row>
    <row r="1372" spans="1:6" ht="18.75" customHeight="1">
      <c r="A1372" s="165">
        <v>2210106</v>
      </c>
      <c r="B1372" s="165" t="s">
        <v>1421</v>
      </c>
      <c r="C1372" s="166">
        <v>240</v>
      </c>
      <c r="D1372" s="171">
        <v>0</v>
      </c>
      <c r="E1372" s="168"/>
      <c r="F1372" s="168"/>
    </row>
    <row r="1373" spans="1:6" ht="18.75" customHeight="1">
      <c r="A1373" s="165">
        <v>2210107</v>
      </c>
      <c r="B1373" s="165" t="s">
        <v>1422</v>
      </c>
      <c r="C1373" s="166">
        <v>24</v>
      </c>
      <c r="D1373" s="171">
        <v>21</v>
      </c>
      <c r="E1373" s="168"/>
      <c r="F1373" s="168"/>
    </row>
    <row r="1374" spans="1:6" ht="18.75" customHeight="1">
      <c r="A1374" s="165">
        <v>2210199</v>
      </c>
      <c r="B1374" s="165" t="s">
        <v>1423</v>
      </c>
      <c r="C1374" s="166">
        <v>0</v>
      </c>
      <c r="D1374" s="171">
        <v>0</v>
      </c>
      <c r="E1374" s="168"/>
      <c r="F1374" s="168"/>
    </row>
    <row r="1375" spans="1:6" ht="18.75" customHeight="1">
      <c r="A1375" s="165">
        <v>22102</v>
      </c>
      <c r="B1375" s="162" t="s">
        <v>1424</v>
      </c>
      <c r="C1375" s="166">
        <f>SUM(C1376:C1378)</f>
        <v>4766</v>
      </c>
      <c r="D1375" s="167">
        <f>SUM(D1376:D1378)</f>
        <v>5110.6037999999999</v>
      </c>
      <c r="E1375" s="168"/>
      <c r="F1375" s="168"/>
    </row>
    <row r="1376" spans="1:6" ht="18.75" customHeight="1">
      <c r="A1376" s="165">
        <v>2210201</v>
      </c>
      <c r="B1376" s="165" t="s">
        <v>1425</v>
      </c>
      <c r="C1376" s="166">
        <v>4766</v>
      </c>
      <c r="D1376" s="170">
        <v>5110.6037999999999</v>
      </c>
      <c r="E1376" s="168"/>
      <c r="F1376" s="168"/>
    </row>
    <row r="1377" spans="1:6" ht="18.75" customHeight="1">
      <c r="A1377" s="165">
        <v>2210202</v>
      </c>
      <c r="B1377" s="165" t="s">
        <v>1426</v>
      </c>
      <c r="C1377" s="166">
        <v>0</v>
      </c>
      <c r="D1377" s="171">
        <v>0</v>
      </c>
      <c r="E1377" s="168"/>
      <c r="F1377" s="168"/>
    </row>
    <row r="1378" spans="1:6" ht="18.75" customHeight="1">
      <c r="A1378" s="165">
        <v>2210203</v>
      </c>
      <c r="B1378" s="165" t="s">
        <v>1427</v>
      </c>
      <c r="C1378" s="166">
        <v>0</v>
      </c>
      <c r="D1378" s="171">
        <v>0</v>
      </c>
      <c r="E1378" s="191"/>
      <c r="F1378" s="191"/>
    </row>
    <row r="1379" spans="1:6" ht="18.75" customHeight="1">
      <c r="A1379" s="165">
        <v>22103</v>
      </c>
      <c r="B1379" s="162" t="s">
        <v>1428</v>
      </c>
      <c r="C1379" s="166">
        <f>SUM(C1380:C1382)</f>
        <v>47</v>
      </c>
      <c r="D1379" s="167">
        <f>SUM(D1380:D1382)</f>
        <v>51.818899999999999</v>
      </c>
      <c r="E1379" s="191"/>
      <c r="F1379" s="191"/>
    </row>
    <row r="1380" spans="1:6" ht="18.75" customHeight="1">
      <c r="A1380" s="165">
        <v>2210301</v>
      </c>
      <c r="B1380" s="165" t="s">
        <v>1429</v>
      </c>
      <c r="C1380" s="166">
        <v>0</v>
      </c>
      <c r="D1380" s="171">
        <v>0</v>
      </c>
      <c r="E1380" s="191"/>
      <c r="F1380" s="191"/>
    </row>
    <row r="1381" spans="1:6" ht="18.75" customHeight="1">
      <c r="A1381" s="165">
        <v>2210302</v>
      </c>
      <c r="B1381" s="165" t="s">
        <v>1430</v>
      </c>
      <c r="C1381" s="166">
        <v>0</v>
      </c>
      <c r="D1381" s="171">
        <v>0</v>
      </c>
      <c r="E1381" s="191"/>
      <c r="F1381" s="191"/>
    </row>
    <row r="1382" spans="1:6" ht="18.75" customHeight="1">
      <c r="A1382" s="165">
        <v>2210399</v>
      </c>
      <c r="B1382" s="165" t="s">
        <v>1431</v>
      </c>
      <c r="C1382" s="166">
        <v>47</v>
      </c>
      <c r="D1382" s="170">
        <v>51.818899999999999</v>
      </c>
      <c r="E1382" s="191"/>
      <c r="F1382" s="191"/>
    </row>
    <row r="1383" spans="1:6" ht="18.75" customHeight="1">
      <c r="A1383" s="165">
        <v>222</v>
      </c>
      <c r="B1383" s="162" t="s">
        <v>1432</v>
      </c>
      <c r="C1383" s="166">
        <f>SUM(C1384,C1399,C1413,C1419,C1425)</f>
        <v>780</v>
      </c>
      <c r="D1383" s="167">
        <f>SUM(D1384,D1399,D1413,D1419,D1425)</f>
        <v>351.57909999999998</v>
      </c>
      <c r="E1383" s="191"/>
      <c r="F1383" s="191"/>
    </row>
    <row r="1384" spans="1:6" ht="18.75" customHeight="1">
      <c r="A1384" s="165">
        <v>22201</v>
      </c>
      <c r="B1384" s="162" t="s">
        <v>1433</v>
      </c>
      <c r="C1384" s="166">
        <f>SUM(C1385:C1398)</f>
        <v>480</v>
      </c>
      <c r="D1384" s="167">
        <f>SUM(D1385:D1398)</f>
        <v>351.57909999999998</v>
      </c>
      <c r="E1384" s="191"/>
      <c r="F1384" s="191"/>
    </row>
    <row r="1385" spans="1:6" ht="18.75" customHeight="1">
      <c r="A1385" s="165">
        <v>2220101</v>
      </c>
      <c r="B1385" s="165" t="s">
        <v>251</v>
      </c>
      <c r="C1385" s="166">
        <v>97</v>
      </c>
      <c r="D1385" s="171"/>
      <c r="E1385" s="191"/>
      <c r="F1385" s="191"/>
    </row>
    <row r="1386" spans="1:6" ht="18.75" customHeight="1">
      <c r="A1386" s="165">
        <v>2220102</v>
      </c>
      <c r="B1386" s="165" t="s">
        <v>252</v>
      </c>
      <c r="C1386" s="166">
        <v>4</v>
      </c>
      <c r="D1386" s="171"/>
      <c r="E1386" s="191"/>
      <c r="F1386" s="191"/>
    </row>
    <row r="1387" spans="1:6" ht="18.75" customHeight="1">
      <c r="A1387" s="165">
        <v>2220103</v>
      </c>
      <c r="B1387" s="165" t="s">
        <v>253</v>
      </c>
      <c r="C1387" s="166">
        <v>0</v>
      </c>
      <c r="D1387" s="171">
        <v>0</v>
      </c>
      <c r="E1387" s="191"/>
      <c r="F1387" s="191"/>
    </row>
    <row r="1388" spans="1:6" ht="18.75" customHeight="1">
      <c r="A1388" s="165">
        <v>2220104</v>
      </c>
      <c r="B1388" s="165" t="s">
        <v>1434</v>
      </c>
      <c r="C1388" s="166">
        <v>0</v>
      </c>
      <c r="D1388" s="171">
        <v>0</v>
      </c>
      <c r="E1388" s="191"/>
      <c r="F1388" s="191"/>
    </row>
    <row r="1389" spans="1:6" ht="18.75" customHeight="1">
      <c r="A1389" s="165">
        <v>2220105</v>
      </c>
      <c r="B1389" s="165" t="s">
        <v>1435</v>
      </c>
      <c r="C1389" s="166">
        <v>0</v>
      </c>
      <c r="D1389" s="171">
        <v>0</v>
      </c>
      <c r="E1389" s="191"/>
      <c r="F1389" s="191"/>
    </row>
    <row r="1390" spans="1:6" ht="18.75" customHeight="1">
      <c r="A1390" s="165">
        <v>2220106</v>
      </c>
      <c r="B1390" s="165" t="s">
        <v>1436</v>
      </c>
      <c r="C1390" s="166">
        <v>0</v>
      </c>
      <c r="D1390" s="171">
        <v>0</v>
      </c>
      <c r="E1390" s="191"/>
      <c r="F1390" s="191"/>
    </row>
    <row r="1391" spans="1:6" ht="18.75" customHeight="1">
      <c r="A1391" s="165">
        <v>2220107</v>
      </c>
      <c r="B1391" s="165" t="s">
        <v>1437</v>
      </c>
      <c r="C1391" s="166">
        <v>0</v>
      </c>
      <c r="D1391" s="171">
        <v>0</v>
      </c>
      <c r="E1391" s="191"/>
      <c r="F1391" s="191"/>
    </row>
    <row r="1392" spans="1:6" ht="18.75" customHeight="1">
      <c r="A1392" s="165">
        <v>2220112</v>
      </c>
      <c r="B1392" s="165" t="s">
        <v>1438</v>
      </c>
      <c r="C1392" s="166">
        <v>0</v>
      </c>
      <c r="D1392" s="171">
        <v>0</v>
      </c>
      <c r="E1392" s="191"/>
      <c r="F1392" s="191"/>
    </row>
    <row r="1393" spans="1:6" ht="18.75" customHeight="1">
      <c r="A1393" s="165">
        <v>2220113</v>
      </c>
      <c r="B1393" s="165" t="s">
        <v>1439</v>
      </c>
      <c r="C1393" s="166">
        <v>0</v>
      </c>
      <c r="D1393" s="171">
        <v>0</v>
      </c>
      <c r="E1393" s="191"/>
      <c r="F1393" s="191"/>
    </row>
    <row r="1394" spans="1:6" ht="18.75" customHeight="1">
      <c r="A1394" s="165">
        <v>2220114</v>
      </c>
      <c r="B1394" s="165" t="s">
        <v>1440</v>
      </c>
      <c r="C1394" s="166">
        <v>0</v>
      </c>
      <c r="D1394" s="171">
        <v>0</v>
      </c>
      <c r="E1394" s="191"/>
      <c r="F1394" s="191"/>
    </row>
    <row r="1395" spans="1:6" ht="18.75" customHeight="1">
      <c r="A1395" s="165">
        <v>2220115</v>
      </c>
      <c r="B1395" s="165" t="s">
        <v>1441</v>
      </c>
      <c r="C1395" s="166">
        <v>0</v>
      </c>
      <c r="D1395" s="171">
        <v>0</v>
      </c>
      <c r="E1395" s="191"/>
      <c r="F1395" s="191"/>
    </row>
    <row r="1396" spans="1:6" ht="18.75" customHeight="1">
      <c r="A1396" s="165">
        <v>2220118</v>
      </c>
      <c r="B1396" s="165" t="s">
        <v>1442</v>
      </c>
      <c r="C1396" s="166">
        <v>0</v>
      </c>
      <c r="D1396" s="171">
        <v>0</v>
      </c>
      <c r="E1396" s="191"/>
      <c r="F1396" s="191"/>
    </row>
    <row r="1397" spans="1:6" ht="18.75" customHeight="1">
      <c r="A1397" s="165">
        <v>2220150</v>
      </c>
      <c r="B1397" s="165" t="s">
        <v>260</v>
      </c>
      <c r="C1397" s="166">
        <v>352</v>
      </c>
      <c r="D1397" s="170">
        <v>351.57909999999998</v>
      </c>
      <c r="E1397" s="191"/>
      <c r="F1397" s="191"/>
    </row>
    <row r="1398" spans="1:6" ht="18.75" customHeight="1">
      <c r="A1398" s="165">
        <v>2220199</v>
      </c>
      <c r="B1398" s="165" t="s">
        <v>1443</v>
      </c>
      <c r="C1398" s="166">
        <v>27</v>
      </c>
      <c r="D1398" s="171">
        <v>0</v>
      </c>
      <c r="E1398" s="191"/>
      <c r="F1398" s="191"/>
    </row>
    <row r="1399" spans="1:6" ht="18.75" customHeight="1">
      <c r="A1399" s="165">
        <v>22202</v>
      </c>
      <c r="B1399" s="162" t="s">
        <v>1444</v>
      </c>
      <c r="C1399" s="166">
        <f>SUM(C1400:C1412)</f>
        <v>0</v>
      </c>
      <c r="D1399" s="167">
        <f>SUM(D1400:D1412)</f>
        <v>0</v>
      </c>
      <c r="E1399" s="191"/>
      <c r="F1399" s="191"/>
    </row>
    <row r="1400" spans="1:6" ht="18.75" customHeight="1">
      <c r="A1400" s="165">
        <v>2220201</v>
      </c>
      <c r="B1400" s="165" t="s">
        <v>251</v>
      </c>
      <c r="C1400" s="166"/>
      <c r="D1400" s="171"/>
      <c r="E1400" s="191"/>
      <c r="F1400" s="191"/>
    </row>
    <row r="1401" spans="1:6" ht="18.75" customHeight="1">
      <c r="A1401" s="165">
        <v>2220202</v>
      </c>
      <c r="B1401" s="165" t="s">
        <v>252</v>
      </c>
      <c r="C1401" s="166"/>
      <c r="D1401" s="171">
        <v>0</v>
      </c>
      <c r="E1401" s="191"/>
      <c r="F1401" s="191"/>
    </row>
    <row r="1402" spans="1:6" ht="18.75" customHeight="1">
      <c r="A1402" s="165">
        <v>2220203</v>
      </c>
      <c r="B1402" s="165" t="s">
        <v>253</v>
      </c>
      <c r="C1402" s="166"/>
      <c r="D1402" s="171">
        <v>0</v>
      </c>
      <c r="E1402" s="191"/>
      <c r="F1402" s="191"/>
    </row>
    <row r="1403" spans="1:6" ht="18.75" customHeight="1">
      <c r="A1403" s="165">
        <v>2220204</v>
      </c>
      <c r="B1403" s="165" t="s">
        <v>1445</v>
      </c>
      <c r="C1403" s="166"/>
      <c r="D1403" s="171">
        <v>0</v>
      </c>
      <c r="E1403" s="191"/>
      <c r="F1403" s="191"/>
    </row>
    <row r="1404" spans="1:6" ht="18.75" customHeight="1">
      <c r="A1404" s="165">
        <v>2220205</v>
      </c>
      <c r="B1404" s="165" t="s">
        <v>1446</v>
      </c>
      <c r="C1404" s="166"/>
      <c r="D1404" s="171">
        <v>0</v>
      </c>
      <c r="E1404" s="191"/>
      <c r="F1404" s="191"/>
    </row>
    <row r="1405" spans="1:6" ht="18.75" customHeight="1">
      <c r="A1405" s="165">
        <v>2220206</v>
      </c>
      <c r="B1405" s="165" t="s">
        <v>1447</v>
      </c>
      <c r="C1405" s="166"/>
      <c r="D1405" s="171">
        <v>0</v>
      </c>
      <c r="E1405" s="191"/>
      <c r="F1405" s="191"/>
    </row>
    <row r="1406" spans="1:6" ht="18.75" customHeight="1">
      <c r="A1406" s="165">
        <v>2220207</v>
      </c>
      <c r="B1406" s="165" t="s">
        <v>1448</v>
      </c>
      <c r="C1406" s="166"/>
      <c r="D1406" s="171">
        <v>0</v>
      </c>
      <c r="E1406" s="191"/>
      <c r="F1406" s="191"/>
    </row>
    <row r="1407" spans="1:6" ht="18.75" customHeight="1">
      <c r="A1407" s="165">
        <v>2220209</v>
      </c>
      <c r="B1407" s="165" t="s">
        <v>1449</v>
      </c>
      <c r="C1407" s="166"/>
      <c r="D1407" s="171">
        <v>0</v>
      </c>
      <c r="E1407" s="191"/>
      <c r="F1407" s="191"/>
    </row>
    <row r="1408" spans="1:6" ht="18.75" customHeight="1">
      <c r="A1408" s="165">
        <v>2220210</v>
      </c>
      <c r="B1408" s="165" t="s">
        <v>1450</v>
      </c>
      <c r="C1408" s="166"/>
      <c r="D1408" s="171">
        <v>0</v>
      </c>
      <c r="E1408" s="191"/>
      <c r="F1408" s="191"/>
    </row>
    <row r="1409" spans="1:6" ht="18.75" customHeight="1">
      <c r="A1409" s="165">
        <v>2220211</v>
      </c>
      <c r="B1409" s="165" t="s">
        <v>1451</v>
      </c>
      <c r="C1409" s="166"/>
      <c r="D1409" s="171">
        <v>0</v>
      </c>
      <c r="E1409" s="191"/>
      <c r="F1409" s="191"/>
    </row>
    <row r="1410" spans="1:6" ht="18.75" customHeight="1">
      <c r="A1410" s="165">
        <v>2220212</v>
      </c>
      <c r="B1410" s="165" t="s">
        <v>1452</v>
      </c>
      <c r="C1410" s="166"/>
      <c r="D1410" s="171">
        <v>0</v>
      </c>
      <c r="E1410" s="191"/>
      <c r="F1410" s="191"/>
    </row>
    <row r="1411" spans="1:6" ht="18.75" customHeight="1">
      <c r="A1411" s="165">
        <v>2220250</v>
      </c>
      <c r="B1411" s="165" t="s">
        <v>260</v>
      </c>
      <c r="C1411" s="166"/>
      <c r="D1411" s="171">
        <v>0</v>
      </c>
      <c r="E1411" s="191"/>
      <c r="F1411" s="191"/>
    </row>
    <row r="1412" spans="1:6" ht="18.75" customHeight="1">
      <c r="A1412" s="165">
        <v>2220299</v>
      </c>
      <c r="B1412" s="165" t="s">
        <v>1453</v>
      </c>
      <c r="C1412" s="166"/>
      <c r="D1412" s="171">
        <v>0</v>
      </c>
      <c r="E1412" s="191"/>
      <c r="F1412" s="191"/>
    </row>
    <row r="1413" spans="1:6" ht="18.75" customHeight="1">
      <c r="A1413" s="165">
        <v>22203</v>
      </c>
      <c r="B1413" s="162" t="s">
        <v>1454</v>
      </c>
      <c r="C1413" s="166">
        <f>SUM(C1414:C1418)</f>
        <v>0</v>
      </c>
      <c r="D1413" s="171">
        <v>0</v>
      </c>
      <c r="E1413" s="191"/>
      <c r="F1413" s="191"/>
    </row>
    <row r="1414" spans="1:6" ht="18.75" customHeight="1">
      <c r="A1414" s="165">
        <v>2220301</v>
      </c>
      <c r="B1414" s="165" t="s">
        <v>1455</v>
      </c>
      <c r="C1414" s="166"/>
      <c r="D1414" s="171">
        <v>0</v>
      </c>
      <c r="E1414" s="191"/>
      <c r="F1414" s="191"/>
    </row>
    <row r="1415" spans="1:6" ht="18.75" customHeight="1">
      <c r="A1415" s="165">
        <v>2220302</v>
      </c>
      <c r="B1415" s="165" t="s">
        <v>1456</v>
      </c>
      <c r="C1415" s="166"/>
      <c r="D1415" s="171">
        <v>0</v>
      </c>
      <c r="E1415" s="191"/>
      <c r="F1415" s="191"/>
    </row>
    <row r="1416" spans="1:6" ht="18.75" customHeight="1">
      <c r="A1416" s="165">
        <v>2220303</v>
      </c>
      <c r="B1416" s="165" t="s">
        <v>1457</v>
      </c>
      <c r="C1416" s="166"/>
      <c r="D1416" s="171">
        <v>0</v>
      </c>
      <c r="E1416" s="191"/>
      <c r="F1416" s="191"/>
    </row>
    <row r="1417" spans="1:6" ht="18.75" customHeight="1">
      <c r="A1417" s="165">
        <v>2220304</v>
      </c>
      <c r="B1417" s="165" t="s">
        <v>1458</v>
      </c>
      <c r="C1417" s="166"/>
      <c r="D1417" s="171">
        <v>0</v>
      </c>
      <c r="E1417" s="191"/>
      <c r="F1417" s="191"/>
    </row>
    <row r="1418" spans="1:6" ht="18.75" customHeight="1">
      <c r="A1418" s="165">
        <v>2220399</v>
      </c>
      <c r="B1418" s="165" t="s">
        <v>1459</v>
      </c>
      <c r="C1418" s="166"/>
      <c r="D1418" s="171">
        <v>0</v>
      </c>
      <c r="E1418" s="191"/>
      <c r="F1418" s="191"/>
    </row>
    <row r="1419" spans="1:6" ht="18.75" customHeight="1">
      <c r="A1419" s="165">
        <v>22204</v>
      </c>
      <c r="B1419" s="162" t="s">
        <v>1460</v>
      </c>
      <c r="C1419" s="166">
        <f>SUM(C1420:C1424)</f>
        <v>300</v>
      </c>
      <c r="D1419" s="167">
        <f>SUM(D1420:D1424)</f>
        <v>0</v>
      </c>
      <c r="E1419" s="191"/>
      <c r="F1419" s="191"/>
    </row>
    <row r="1420" spans="1:6" ht="18.75" customHeight="1">
      <c r="A1420" s="165">
        <v>2220401</v>
      </c>
      <c r="B1420" s="165" t="s">
        <v>1461</v>
      </c>
      <c r="C1420" s="166">
        <v>0</v>
      </c>
      <c r="D1420" s="171">
        <v>0</v>
      </c>
      <c r="E1420" s="191"/>
      <c r="F1420" s="191"/>
    </row>
    <row r="1421" spans="1:6" ht="18.75" customHeight="1">
      <c r="A1421" s="165">
        <v>2220402</v>
      </c>
      <c r="B1421" s="165" t="s">
        <v>1462</v>
      </c>
      <c r="C1421" s="166">
        <v>0</v>
      </c>
      <c r="D1421" s="171">
        <v>0</v>
      </c>
      <c r="E1421" s="191"/>
      <c r="F1421" s="191"/>
    </row>
    <row r="1422" spans="1:6" ht="18.75" customHeight="1">
      <c r="A1422" s="165">
        <v>2220403</v>
      </c>
      <c r="B1422" s="165" t="s">
        <v>1463</v>
      </c>
      <c r="C1422" s="166">
        <v>300</v>
      </c>
      <c r="D1422" s="171">
        <v>0</v>
      </c>
      <c r="E1422" s="191"/>
      <c r="F1422" s="191"/>
    </row>
    <row r="1423" spans="1:6" ht="18.75" customHeight="1">
      <c r="A1423" s="165">
        <v>2220404</v>
      </c>
      <c r="B1423" s="165" t="s">
        <v>1464</v>
      </c>
      <c r="C1423" s="166">
        <v>0</v>
      </c>
      <c r="D1423" s="171">
        <v>0</v>
      </c>
      <c r="E1423" s="191"/>
      <c r="F1423" s="191"/>
    </row>
    <row r="1424" spans="1:6" ht="18.75" customHeight="1">
      <c r="A1424" s="165">
        <v>2220499</v>
      </c>
      <c r="B1424" s="165" t="s">
        <v>1465</v>
      </c>
      <c r="C1424" s="166"/>
      <c r="D1424" s="171"/>
      <c r="E1424" s="191"/>
      <c r="F1424" s="191"/>
    </row>
    <row r="1425" spans="1:6" ht="18.75" customHeight="1">
      <c r="A1425" s="165">
        <v>22205</v>
      </c>
      <c r="B1425" s="162" t="s">
        <v>1466</v>
      </c>
      <c r="C1425" s="166">
        <v>0</v>
      </c>
      <c r="D1425" s="171">
        <v>0</v>
      </c>
      <c r="E1425" s="191"/>
      <c r="F1425" s="191"/>
    </row>
    <row r="1426" spans="1:6" ht="18.75" customHeight="1">
      <c r="A1426" s="165">
        <v>2220501</v>
      </c>
      <c r="B1426" s="165" t="s">
        <v>1467</v>
      </c>
      <c r="C1426" s="166"/>
      <c r="D1426" s="171">
        <v>0</v>
      </c>
      <c r="E1426" s="191"/>
      <c r="F1426" s="191"/>
    </row>
    <row r="1427" spans="1:6" ht="18.75" customHeight="1">
      <c r="A1427" s="165">
        <v>2220502</v>
      </c>
      <c r="B1427" s="165" t="s">
        <v>1468</v>
      </c>
      <c r="C1427" s="166"/>
      <c r="D1427" s="171">
        <v>0</v>
      </c>
      <c r="E1427" s="191"/>
      <c r="F1427" s="191"/>
    </row>
    <row r="1428" spans="1:6" ht="18.75" customHeight="1">
      <c r="A1428" s="165">
        <v>2220503</v>
      </c>
      <c r="B1428" s="165" t="s">
        <v>1469</v>
      </c>
      <c r="C1428" s="166"/>
      <c r="D1428" s="171">
        <v>0</v>
      </c>
      <c r="E1428" s="191"/>
      <c r="F1428" s="191"/>
    </row>
    <row r="1429" spans="1:6" ht="18.75" customHeight="1">
      <c r="A1429" s="165">
        <v>2220504</v>
      </c>
      <c r="B1429" s="165" t="s">
        <v>1470</v>
      </c>
      <c r="C1429" s="166"/>
      <c r="D1429" s="171">
        <v>0</v>
      </c>
      <c r="E1429" s="191"/>
      <c r="F1429" s="191"/>
    </row>
    <row r="1430" spans="1:6" ht="18.75" customHeight="1">
      <c r="A1430" s="165">
        <v>2220505</v>
      </c>
      <c r="B1430" s="165" t="s">
        <v>1471</v>
      </c>
      <c r="C1430" s="166"/>
      <c r="D1430" s="171">
        <v>0</v>
      </c>
      <c r="E1430" s="191"/>
      <c r="F1430" s="191"/>
    </row>
    <row r="1431" spans="1:6" ht="18.75" customHeight="1">
      <c r="A1431" s="165">
        <v>2220506</v>
      </c>
      <c r="B1431" s="165" t="s">
        <v>1472</v>
      </c>
      <c r="C1431" s="166"/>
      <c r="D1431" s="171">
        <v>0</v>
      </c>
      <c r="E1431" s="191"/>
      <c r="F1431" s="191"/>
    </row>
    <row r="1432" spans="1:6" ht="18.75" customHeight="1">
      <c r="A1432" s="165">
        <v>2220507</v>
      </c>
      <c r="B1432" s="165" t="s">
        <v>1473</v>
      </c>
      <c r="C1432" s="166"/>
      <c r="D1432" s="171">
        <v>0</v>
      </c>
      <c r="E1432" s="191"/>
      <c r="F1432" s="191"/>
    </row>
    <row r="1433" spans="1:6" ht="18.75" customHeight="1">
      <c r="A1433" s="165">
        <v>2220508</v>
      </c>
      <c r="B1433" s="165" t="s">
        <v>1474</v>
      </c>
      <c r="C1433" s="166"/>
      <c r="D1433" s="171">
        <v>0</v>
      </c>
      <c r="E1433" s="191"/>
      <c r="F1433" s="191"/>
    </row>
    <row r="1434" spans="1:6" ht="18.75" customHeight="1">
      <c r="A1434" s="165">
        <v>2220509</v>
      </c>
      <c r="B1434" s="165" t="s">
        <v>1475</v>
      </c>
      <c r="C1434" s="166"/>
      <c r="D1434" s="171">
        <v>0</v>
      </c>
      <c r="E1434" s="191"/>
      <c r="F1434" s="191"/>
    </row>
    <row r="1435" spans="1:6" ht="18.75" customHeight="1">
      <c r="A1435" s="165">
        <v>2220510</v>
      </c>
      <c r="B1435" s="165" t="s">
        <v>1476</v>
      </c>
      <c r="C1435" s="166"/>
      <c r="D1435" s="171">
        <v>0</v>
      </c>
      <c r="E1435" s="191"/>
      <c r="F1435" s="191"/>
    </row>
    <row r="1436" spans="1:6" ht="18.75" customHeight="1">
      <c r="A1436" s="165">
        <v>2220599</v>
      </c>
      <c r="B1436" s="165" t="s">
        <v>1477</v>
      </c>
      <c r="C1436" s="166"/>
      <c r="D1436" s="171">
        <v>0</v>
      </c>
      <c r="E1436" s="191"/>
      <c r="F1436" s="191"/>
    </row>
    <row r="1437" spans="1:6" ht="18.75" customHeight="1">
      <c r="A1437" s="165">
        <v>224</v>
      </c>
      <c r="B1437" s="193" t="s">
        <v>1478</v>
      </c>
      <c r="C1437" s="166">
        <f>SUM(C1438,C1450,C1452,C1458,C1462)</f>
        <v>2128</v>
      </c>
      <c r="D1437" s="171">
        <f>SUM(D1438,D1450,D1452)</f>
        <v>1686.4982</v>
      </c>
      <c r="E1437" s="191"/>
      <c r="F1437" s="191"/>
    </row>
    <row r="1438" spans="1:6" ht="18.75" customHeight="1">
      <c r="A1438" s="165">
        <v>22401</v>
      </c>
      <c r="B1438" s="193" t="s">
        <v>1479</v>
      </c>
      <c r="C1438" s="166">
        <f>SUM(C1439:C1449)</f>
        <v>985</v>
      </c>
      <c r="D1438" s="171">
        <f>SUM(D1439:D1449)</f>
        <v>1070.4982</v>
      </c>
      <c r="E1438" s="191"/>
      <c r="F1438" s="191"/>
    </row>
    <row r="1439" spans="1:6" ht="18.75" customHeight="1">
      <c r="A1439" s="165">
        <v>2240101</v>
      </c>
      <c r="B1439" s="165" t="s">
        <v>901</v>
      </c>
      <c r="C1439" s="166">
        <v>432</v>
      </c>
      <c r="D1439" s="170">
        <v>1038.0981999999999</v>
      </c>
      <c r="E1439" s="191"/>
      <c r="F1439" s="191"/>
    </row>
    <row r="1440" spans="1:6" ht="18.75" customHeight="1">
      <c r="A1440" s="165">
        <v>2240102</v>
      </c>
      <c r="B1440" s="165" t="s">
        <v>789</v>
      </c>
      <c r="C1440" s="166">
        <v>73</v>
      </c>
      <c r="D1440" s="170"/>
      <c r="E1440" s="191"/>
      <c r="F1440" s="191"/>
    </row>
    <row r="1441" spans="1:6" ht="18.75" customHeight="1">
      <c r="A1441" s="165">
        <v>2240103</v>
      </c>
      <c r="B1441" s="165" t="s">
        <v>902</v>
      </c>
      <c r="C1441" s="166">
        <v>0</v>
      </c>
      <c r="D1441" s="170"/>
      <c r="E1441" s="191"/>
      <c r="F1441" s="191"/>
    </row>
    <row r="1442" spans="1:6" ht="18.75" customHeight="1">
      <c r="A1442" s="165">
        <v>2240104</v>
      </c>
      <c r="B1442" s="165" t="s">
        <v>1480</v>
      </c>
      <c r="C1442" s="166">
        <v>340</v>
      </c>
      <c r="D1442" s="171"/>
      <c r="E1442" s="191"/>
      <c r="F1442" s="191"/>
    </row>
    <row r="1443" spans="1:6" ht="18.75" customHeight="1">
      <c r="A1443" s="165">
        <v>2240105</v>
      </c>
      <c r="B1443" s="165" t="s">
        <v>1481</v>
      </c>
      <c r="C1443" s="166">
        <v>0</v>
      </c>
      <c r="D1443" s="171"/>
      <c r="E1443" s="191"/>
      <c r="F1443" s="191"/>
    </row>
    <row r="1444" spans="1:6" ht="18.75" customHeight="1">
      <c r="A1444" s="165">
        <v>2240106</v>
      </c>
      <c r="B1444" s="165" t="s">
        <v>1482</v>
      </c>
      <c r="C1444" s="166">
        <v>31</v>
      </c>
      <c r="D1444" s="170">
        <v>17.399999999999999</v>
      </c>
      <c r="E1444" s="191"/>
      <c r="F1444" s="191"/>
    </row>
    <row r="1445" spans="1:6" ht="18.75" customHeight="1">
      <c r="A1445" s="165">
        <v>2240107</v>
      </c>
      <c r="B1445" s="165" t="s">
        <v>1483</v>
      </c>
      <c r="C1445" s="166">
        <v>0</v>
      </c>
      <c r="E1445" s="191"/>
      <c r="F1445" s="191"/>
    </row>
    <row r="1446" spans="1:6" ht="18.75" customHeight="1">
      <c r="A1446" s="165">
        <v>2240108</v>
      </c>
      <c r="B1446" s="165" t="s">
        <v>1484</v>
      </c>
      <c r="C1446" s="166">
        <v>0</v>
      </c>
      <c r="D1446" s="171"/>
      <c r="E1446" s="191"/>
      <c r="F1446" s="191"/>
    </row>
    <row r="1447" spans="1:6" ht="18.75" customHeight="1">
      <c r="A1447" s="165">
        <v>2240109</v>
      </c>
      <c r="B1447" s="165" t="s">
        <v>1485</v>
      </c>
      <c r="C1447" s="166">
        <v>0</v>
      </c>
      <c r="D1447" s="171"/>
      <c r="E1447" s="191"/>
      <c r="F1447" s="191"/>
    </row>
    <row r="1448" spans="1:6" ht="18.75" customHeight="1">
      <c r="A1448" s="165">
        <v>2240150</v>
      </c>
      <c r="B1448" s="165" t="s">
        <v>905</v>
      </c>
      <c r="C1448" s="166">
        <v>25</v>
      </c>
      <c r="D1448" s="171"/>
      <c r="E1448" s="191"/>
      <c r="F1448" s="191"/>
    </row>
    <row r="1449" spans="1:6" ht="18.75" customHeight="1">
      <c r="A1449" s="165">
        <v>2240199</v>
      </c>
      <c r="B1449" s="165" t="s">
        <v>1486</v>
      </c>
      <c r="C1449" s="166">
        <v>84</v>
      </c>
      <c r="D1449" s="170">
        <v>15</v>
      </c>
      <c r="E1449" s="191"/>
      <c r="F1449" s="191"/>
    </row>
    <row r="1450" spans="1:6" ht="18.75" customHeight="1">
      <c r="A1450" s="165">
        <v>22402</v>
      </c>
      <c r="B1450" s="193" t="s">
        <v>1487</v>
      </c>
      <c r="C1450" s="166">
        <f>C1451</f>
        <v>600</v>
      </c>
      <c r="D1450" s="171">
        <f>SUM(D1451)</f>
        <v>616</v>
      </c>
      <c r="E1450" s="191"/>
      <c r="F1450" s="191"/>
    </row>
    <row r="1451" spans="1:6" ht="18.75" customHeight="1">
      <c r="A1451" s="165">
        <v>2240204</v>
      </c>
      <c r="B1451" s="165" t="s">
        <v>1488</v>
      </c>
      <c r="C1451" s="166">
        <v>600</v>
      </c>
      <c r="D1451" s="170">
        <v>616</v>
      </c>
      <c r="E1451" s="191"/>
      <c r="F1451" s="191"/>
    </row>
    <row r="1452" spans="1:6" ht="18.75" customHeight="1">
      <c r="A1452" s="165">
        <v>22405</v>
      </c>
      <c r="B1452" s="193" t="s">
        <v>1390</v>
      </c>
      <c r="C1452" s="166">
        <f>SUM(C1453:C1457)</f>
        <v>46</v>
      </c>
      <c r="D1452" s="171">
        <f>SUM(D1453:D1457)</f>
        <v>0</v>
      </c>
      <c r="E1452" s="191"/>
      <c r="F1452" s="191"/>
    </row>
    <row r="1453" spans="1:6" ht="18.75" customHeight="1">
      <c r="A1453" s="165">
        <v>2240501</v>
      </c>
      <c r="B1453" s="165" t="s">
        <v>251</v>
      </c>
      <c r="C1453" s="166">
        <v>44</v>
      </c>
      <c r="D1453" s="171"/>
      <c r="E1453" s="191"/>
      <c r="F1453" s="191"/>
    </row>
    <row r="1454" spans="1:6" ht="18.75" customHeight="1">
      <c r="A1454" s="165">
        <v>2240504</v>
      </c>
      <c r="B1454" s="165" t="s">
        <v>1391</v>
      </c>
      <c r="C1454" s="166">
        <v>1</v>
      </c>
      <c r="D1454" s="171"/>
      <c r="E1454" s="191"/>
      <c r="F1454" s="191"/>
    </row>
    <row r="1455" spans="1:6">
      <c r="A1455" s="165">
        <v>2240505</v>
      </c>
      <c r="B1455" s="165" t="s">
        <v>1392</v>
      </c>
      <c r="C1455" s="166"/>
      <c r="D1455" s="171"/>
      <c r="E1455" s="191"/>
      <c r="F1455" s="191"/>
    </row>
    <row r="1456" spans="1:6">
      <c r="A1456" s="165">
        <v>2240506</v>
      </c>
      <c r="B1456" s="165" t="s">
        <v>1393</v>
      </c>
      <c r="C1456" s="166"/>
      <c r="D1456" s="171">
        <v>0</v>
      </c>
      <c r="E1456" s="191"/>
      <c r="F1456" s="191"/>
    </row>
    <row r="1457" spans="1:6">
      <c r="A1457" s="165">
        <v>2240507</v>
      </c>
      <c r="B1457" s="165" t="s">
        <v>1394</v>
      </c>
      <c r="C1457" s="166">
        <v>1</v>
      </c>
      <c r="D1457" s="171"/>
      <c r="E1457" s="191"/>
      <c r="F1457" s="191"/>
    </row>
    <row r="1458" spans="1:6">
      <c r="A1458" s="165">
        <v>22406</v>
      </c>
      <c r="B1458" s="162" t="s">
        <v>1489</v>
      </c>
      <c r="C1458" s="166">
        <f>SUM(C1459:C1461)</f>
        <v>63</v>
      </c>
      <c r="D1458" s="171"/>
      <c r="E1458" s="191"/>
      <c r="F1458" s="191"/>
    </row>
    <row r="1459" spans="1:6">
      <c r="A1459" s="165">
        <v>2240601</v>
      </c>
      <c r="B1459" s="165" t="s">
        <v>1490</v>
      </c>
      <c r="C1459" s="166">
        <v>63</v>
      </c>
      <c r="D1459" s="171"/>
      <c r="E1459" s="191"/>
      <c r="F1459" s="191"/>
    </row>
    <row r="1460" spans="1:6">
      <c r="A1460" s="165">
        <v>2240602</v>
      </c>
      <c r="B1460" s="165" t="s">
        <v>1491</v>
      </c>
      <c r="C1460" s="166"/>
      <c r="D1460" s="171"/>
      <c r="E1460" s="191"/>
      <c r="F1460" s="191"/>
    </row>
    <row r="1461" spans="1:6">
      <c r="A1461" s="165">
        <v>2240699</v>
      </c>
      <c r="B1461" s="165" t="s">
        <v>1492</v>
      </c>
      <c r="C1461" s="166"/>
      <c r="D1461" s="171"/>
      <c r="E1461" s="191"/>
      <c r="F1461" s="191"/>
    </row>
    <row r="1462" spans="1:6">
      <c r="A1462" s="165">
        <v>22407</v>
      </c>
      <c r="B1462" s="162" t="s">
        <v>1493</v>
      </c>
      <c r="C1462" s="166">
        <f>SUM(C1463:C1467)</f>
        <v>434</v>
      </c>
      <c r="D1462" s="171"/>
      <c r="E1462" s="191"/>
      <c r="F1462" s="191"/>
    </row>
    <row r="1463" spans="1:6">
      <c r="A1463" s="165">
        <v>2240701</v>
      </c>
      <c r="B1463" s="165" t="s">
        <v>1494</v>
      </c>
      <c r="C1463" s="166"/>
      <c r="D1463" s="171"/>
      <c r="E1463" s="191"/>
      <c r="F1463" s="191"/>
    </row>
    <row r="1464" spans="1:6">
      <c r="A1464" s="165">
        <v>2240702</v>
      </c>
      <c r="B1464" s="165" t="s">
        <v>1495</v>
      </c>
      <c r="C1464" s="166"/>
      <c r="D1464" s="171"/>
      <c r="E1464" s="191"/>
      <c r="F1464" s="191"/>
    </row>
    <row r="1465" spans="1:6">
      <c r="A1465" s="165">
        <v>2240703</v>
      </c>
      <c r="B1465" s="165" t="s">
        <v>1496</v>
      </c>
      <c r="C1465" s="166">
        <v>405</v>
      </c>
      <c r="D1465" s="171"/>
      <c r="E1465" s="191"/>
      <c r="F1465" s="191"/>
    </row>
    <row r="1466" spans="1:6">
      <c r="A1466" s="165">
        <v>2240704</v>
      </c>
      <c r="B1466" s="165" t="s">
        <v>1497</v>
      </c>
      <c r="C1466" s="166">
        <v>0</v>
      </c>
      <c r="D1466" s="171"/>
      <c r="E1466" s="191"/>
      <c r="F1466" s="191"/>
    </row>
    <row r="1467" spans="1:6">
      <c r="A1467" s="165">
        <v>2240799</v>
      </c>
      <c r="B1467" s="165" t="s">
        <v>1498</v>
      </c>
      <c r="C1467" s="166">
        <v>29</v>
      </c>
      <c r="D1467" s="171"/>
      <c r="E1467" s="191"/>
      <c r="F1467" s="191"/>
    </row>
    <row r="1468" spans="1:6">
      <c r="A1468" s="181">
        <v>227</v>
      </c>
      <c r="B1468" s="193" t="s">
        <v>1499</v>
      </c>
      <c r="C1468" s="166"/>
      <c r="D1468" s="170">
        <v>3000</v>
      </c>
      <c r="E1468" s="191"/>
      <c r="F1468" s="191"/>
    </row>
    <row r="1469" spans="1:6">
      <c r="A1469" s="165">
        <v>229</v>
      </c>
      <c r="B1469" s="162" t="s">
        <v>1500</v>
      </c>
      <c r="C1469" s="166">
        <f>C1471</f>
        <v>-11439</v>
      </c>
      <c r="D1469" s="167">
        <f>SUM(D1470)</f>
        <v>2399.5</v>
      </c>
      <c r="E1469" s="191"/>
      <c r="F1469" s="191"/>
    </row>
    <row r="1470" spans="1:6">
      <c r="A1470" s="185">
        <v>22902</v>
      </c>
      <c r="B1470" s="187" t="s">
        <v>1501</v>
      </c>
      <c r="C1470" s="166"/>
      <c r="D1470" s="170">
        <v>2399.5</v>
      </c>
      <c r="E1470" s="191"/>
      <c r="F1470" s="191"/>
    </row>
    <row r="1471" spans="1:6">
      <c r="A1471" s="165">
        <v>22999</v>
      </c>
      <c r="B1471" s="162" t="s">
        <v>1502</v>
      </c>
      <c r="C1471" s="166">
        <f>C1472</f>
        <v>-11439</v>
      </c>
      <c r="D1471" s="166">
        <f>D1472</f>
        <v>1236</v>
      </c>
      <c r="E1471" s="191"/>
      <c r="F1471" s="191"/>
    </row>
    <row r="1472" spans="1:6">
      <c r="A1472" s="165">
        <v>2299901</v>
      </c>
      <c r="B1472" s="180" t="s">
        <v>1503</v>
      </c>
      <c r="C1472" s="166">
        <v>-11439</v>
      </c>
      <c r="D1472" s="171">
        <v>1236</v>
      </c>
      <c r="E1472" s="191"/>
      <c r="F1472" s="191"/>
    </row>
    <row r="1473" spans="1:6">
      <c r="A1473" s="165">
        <v>232</v>
      </c>
      <c r="B1473" s="162" t="s">
        <v>1504</v>
      </c>
      <c r="C1473" s="166">
        <f>SUM(C1474,C1475,C1480)</f>
        <v>3400</v>
      </c>
      <c r="D1473" s="171">
        <f>SUM(D1474:D1475,D1480)</f>
        <v>6400</v>
      </c>
      <c r="E1473" s="191"/>
      <c r="F1473" s="191"/>
    </row>
    <row r="1474" spans="1:6">
      <c r="A1474" s="165">
        <v>23201</v>
      </c>
      <c r="B1474" s="162" t="s">
        <v>1505</v>
      </c>
      <c r="C1474" s="166">
        <v>0</v>
      </c>
      <c r="D1474" s="171">
        <v>0</v>
      </c>
      <c r="E1474" s="191"/>
      <c r="F1474" s="191"/>
    </row>
    <row r="1475" spans="1:6">
      <c r="A1475" s="165">
        <v>23202</v>
      </c>
      <c r="B1475" s="162" t="s">
        <v>1506</v>
      </c>
      <c r="C1475" s="166">
        <f>SUM(C1476:C1479)</f>
        <v>0</v>
      </c>
      <c r="D1475" s="171">
        <v>0</v>
      </c>
      <c r="E1475" s="191"/>
      <c r="F1475" s="191"/>
    </row>
    <row r="1476" spans="1:6">
      <c r="A1476" s="165">
        <v>2320201</v>
      </c>
      <c r="B1476" s="165" t="s">
        <v>1507</v>
      </c>
      <c r="C1476" s="166"/>
      <c r="D1476" s="171">
        <v>0</v>
      </c>
      <c r="E1476" s="191"/>
      <c r="F1476" s="191"/>
    </row>
    <row r="1477" spans="1:6">
      <c r="A1477" s="165">
        <v>2320202</v>
      </c>
      <c r="B1477" s="165" t="s">
        <v>1508</v>
      </c>
      <c r="C1477" s="166"/>
      <c r="D1477" s="171">
        <v>0</v>
      </c>
      <c r="E1477" s="191"/>
      <c r="F1477" s="191"/>
    </row>
    <row r="1478" spans="1:6">
      <c r="A1478" s="165">
        <v>2320203</v>
      </c>
      <c r="B1478" s="165" t="s">
        <v>1509</v>
      </c>
      <c r="C1478" s="166"/>
      <c r="D1478" s="171">
        <v>0</v>
      </c>
      <c r="E1478" s="191"/>
      <c r="F1478" s="191"/>
    </row>
    <row r="1479" spans="1:6">
      <c r="A1479" s="165">
        <v>2320299</v>
      </c>
      <c r="B1479" s="165" t="s">
        <v>1510</v>
      </c>
      <c r="C1479" s="166"/>
      <c r="D1479" s="171">
        <v>0</v>
      </c>
      <c r="E1479" s="191"/>
      <c r="F1479" s="191"/>
    </row>
    <row r="1480" spans="1:6">
      <c r="A1480" s="165">
        <v>23203</v>
      </c>
      <c r="B1480" s="162" t="s">
        <v>1511</v>
      </c>
      <c r="C1480" s="166">
        <f>SUM(C1481:C1484)</f>
        <v>3400</v>
      </c>
      <c r="D1480" s="171">
        <f>SUM(D1481:D1484)</f>
        <v>6400</v>
      </c>
      <c r="E1480" s="191"/>
      <c r="F1480" s="191"/>
    </row>
    <row r="1481" spans="1:6">
      <c r="A1481" s="165">
        <v>2320301</v>
      </c>
      <c r="B1481" s="165" t="s">
        <v>1512</v>
      </c>
      <c r="C1481" s="166">
        <v>3400</v>
      </c>
      <c r="D1481" s="170">
        <v>6400</v>
      </c>
      <c r="E1481" s="191"/>
      <c r="F1481" s="191"/>
    </row>
    <row r="1482" spans="1:6">
      <c r="A1482" s="165">
        <v>2320302</v>
      </c>
      <c r="B1482" s="165" t="s">
        <v>1513</v>
      </c>
      <c r="C1482" s="166">
        <v>0</v>
      </c>
      <c r="D1482" s="171">
        <v>0</v>
      </c>
      <c r="E1482" s="191"/>
      <c r="F1482" s="191"/>
    </row>
    <row r="1483" spans="1:6">
      <c r="A1483" s="165">
        <v>2320303</v>
      </c>
      <c r="B1483" s="165" t="s">
        <v>1514</v>
      </c>
      <c r="C1483" s="166">
        <v>0</v>
      </c>
      <c r="D1483" s="171">
        <v>0</v>
      </c>
      <c r="E1483" s="191"/>
      <c r="F1483" s="191"/>
    </row>
    <row r="1484" spans="1:6">
      <c r="A1484" s="165">
        <v>2320304</v>
      </c>
      <c r="B1484" s="165" t="s">
        <v>1515</v>
      </c>
      <c r="C1484" s="166">
        <v>0</v>
      </c>
      <c r="D1484" s="171">
        <v>0</v>
      </c>
      <c r="E1484" s="191"/>
      <c r="F1484" s="191"/>
    </row>
    <row r="1485" spans="1:6">
      <c r="A1485" s="165">
        <v>233</v>
      </c>
      <c r="B1485" s="162" t="s">
        <v>1516</v>
      </c>
      <c r="C1485" s="166">
        <f>C1486+C1487+C1488</f>
        <v>25</v>
      </c>
      <c r="D1485" s="171">
        <v>0</v>
      </c>
      <c r="E1485" s="191"/>
      <c r="F1485" s="191"/>
    </row>
    <row r="1486" spans="1:6">
      <c r="A1486" s="165">
        <v>23301</v>
      </c>
      <c r="B1486" s="165" t="s">
        <v>1517</v>
      </c>
      <c r="C1486" s="166">
        <v>0</v>
      </c>
      <c r="D1486" s="171">
        <v>0</v>
      </c>
      <c r="E1486" s="191"/>
      <c r="F1486" s="191"/>
    </row>
    <row r="1487" spans="1:6">
      <c r="A1487" s="165">
        <v>23302</v>
      </c>
      <c r="B1487" s="165" t="s">
        <v>1518</v>
      </c>
      <c r="C1487" s="166">
        <v>0</v>
      </c>
      <c r="D1487" s="171">
        <v>0</v>
      </c>
      <c r="E1487" s="191"/>
      <c r="F1487" s="191"/>
    </row>
    <row r="1488" spans="1:6">
      <c r="A1488" s="165">
        <v>23303</v>
      </c>
      <c r="B1488" s="165" t="s">
        <v>1519</v>
      </c>
      <c r="C1488" s="166">
        <v>25</v>
      </c>
      <c r="D1488" s="171">
        <v>0</v>
      </c>
      <c r="E1488" s="191"/>
      <c r="F1488" s="191"/>
    </row>
  </sheetData>
  <sheetProtection password="DE82" sheet="1" objects="1" scenarios="1"/>
  <mergeCells count="1">
    <mergeCell ref="A2:F2"/>
  </mergeCells>
  <phoneticPr fontId="112" type="noConversion"/>
  <pageMargins left="0.7" right="0.7" top="0.75" bottom="0.75" header="0.3" footer="0.3"/>
  <pageSetup paperSize="9" orientation="portrait"/>
  <ignoredErrors>
    <ignoredError sqref="D175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dimension ref="A1:B52"/>
  <sheetViews>
    <sheetView workbookViewId="0">
      <pane xSplit="1" ySplit="8" topLeftCell="B9" activePane="bottomRight" state="frozen"/>
      <selection pane="topRight"/>
      <selection pane="bottomLeft"/>
      <selection pane="bottomRight" activeCell="G23" sqref="G23"/>
    </sheetView>
  </sheetViews>
  <sheetFormatPr defaultColWidth="6.875" defaultRowHeight="11.25"/>
  <cols>
    <col min="1" max="1" width="38.25" style="141" customWidth="1"/>
    <col min="2" max="2" width="39.25" style="141" customWidth="1"/>
    <col min="3" max="3" width="7.5" style="141" customWidth="1"/>
    <col min="4" max="16384" width="6.875" style="141"/>
  </cols>
  <sheetData>
    <row r="1" spans="1:2" ht="18" customHeight="1">
      <c r="A1" s="25" t="s">
        <v>1520</v>
      </c>
      <c r="B1" s="142"/>
    </row>
    <row r="2" spans="1:2" ht="18.75" customHeight="1">
      <c r="A2" s="143" t="s">
        <v>1521</v>
      </c>
      <c r="B2" s="144"/>
    </row>
    <row r="3" spans="1:2" ht="16.5" customHeight="1">
      <c r="A3" s="145"/>
      <c r="B3" s="145"/>
    </row>
    <row r="4" spans="1:2" s="140" customFormat="1" ht="10.5" customHeight="1">
      <c r="A4" s="146" t="s">
        <v>24</v>
      </c>
      <c r="B4" s="147"/>
    </row>
    <row r="5" spans="1:2" s="140" customFormat="1" ht="15" customHeight="1">
      <c r="A5" s="148" t="s">
        <v>26</v>
      </c>
      <c r="B5" s="148"/>
    </row>
    <row r="6" spans="1:2" s="140" customFormat="1" ht="13.5" customHeight="1">
      <c r="A6" s="149" t="s">
        <v>28</v>
      </c>
      <c r="B6" s="149"/>
    </row>
    <row r="7" spans="1:2" s="140" customFormat="1" ht="15" customHeight="1">
      <c r="A7" s="150" t="s">
        <v>112</v>
      </c>
      <c r="B7" s="151">
        <v>266137</v>
      </c>
    </row>
    <row r="8" spans="1:2" s="140" customFormat="1" ht="15" customHeight="1">
      <c r="A8" s="150" t="s">
        <v>115</v>
      </c>
      <c r="B8" s="151">
        <v>266137</v>
      </c>
    </row>
    <row r="9" spans="1:2" s="140" customFormat="1" ht="12.75" customHeight="1">
      <c r="A9" s="150" t="s">
        <v>117</v>
      </c>
      <c r="B9" s="151">
        <v>5513</v>
      </c>
    </row>
    <row r="10" spans="1:2" s="140" customFormat="1" ht="15" customHeight="1">
      <c r="A10" s="150" t="s">
        <v>120</v>
      </c>
      <c r="B10" s="151">
        <v>3605</v>
      </c>
    </row>
    <row r="11" spans="1:2" s="140" customFormat="1" ht="15" customHeight="1">
      <c r="A11" s="150" t="s">
        <v>121</v>
      </c>
      <c r="B11" s="151">
        <v>433</v>
      </c>
    </row>
    <row r="12" spans="1:2" s="140" customFormat="1" ht="12.75" customHeight="1">
      <c r="A12" s="150" t="s">
        <v>124</v>
      </c>
      <c r="B12" s="151">
        <v>285</v>
      </c>
    </row>
    <row r="13" spans="1:2" s="140" customFormat="1" ht="15" customHeight="1">
      <c r="A13" s="150" t="s">
        <v>125</v>
      </c>
      <c r="B13" s="151">
        <v>1190</v>
      </c>
    </row>
    <row r="14" spans="1:2" s="140" customFormat="1" ht="12.75" customHeight="1">
      <c r="A14" s="150" t="s">
        <v>126</v>
      </c>
      <c r="B14" s="151">
        <v>226514</v>
      </c>
    </row>
    <row r="15" spans="1:2" s="140" customFormat="1" ht="15" customHeight="1">
      <c r="A15" s="150" t="s">
        <v>127</v>
      </c>
      <c r="B15" s="151">
        <v>1786</v>
      </c>
    </row>
    <row r="16" spans="1:2" s="140" customFormat="1" ht="15" customHeight="1">
      <c r="A16" s="152" t="s">
        <v>128</v>
      </c>
      <c r="B16" s="151">
        <v>57046</v>
      </c>
    </row>
    <row r="17" spans="1:2" s="140" customFormat="1" ht="15" customHeight="1">
      <c r="A17" s="152" t="s">
        <v>129</v>
      </c>
      <c r="B17" s="151">
        <v>10435</v>
      </c>
    </row>
    <row r="18" spans="1:2" s="140" customFormat="1" ht="15" customHeight="1">
      <c r="A18" s="152" t="s">
        <v>130</v>
      </c>
      <c r="B18" s="151">
        <v>113</v>
      </c>
    </row>
    <row r="19" spans="1:2" s="140" customFormat="1" ht="15" customHeight="1">
      <c r="A19" s="152" t="s">
        <v>131</v>
      </c>
      <c r="B19" s="151">
        <v>11393</v>
      </c>
    </row>
    <row r="20" spans="1:2" s="140" customFormat="1" ht="15" customHeight="1">
      <c r="A20" s="152" t="s">
        <v>132</v>
      </c>
      <c r="B20" s="151">
        <v>737</v>
      </c>
    </row>
    <row r="21" spans="1:2" s="140" customFormat="1" ht="15" customHeight="1">
      <c r="A21" s="152" t="s">
        <v>133</v>
      </c>
      <c r="B21" s="151">
        <v>628</v>
      </c>
    </row>
    <row r="22" spans="1:2" s="140" customFormat="1" ht="12.75" customHeight="1">
      <c r="A22" s="152" t="s">
        <v>134</v>
      </c>
      <c r="B22" s="151"/>
    </row>
    <row r="23" spans="1:2" s="140" customFormat="1" ht="12.75" customHeight="1">
      <c r="A23" s="152" t="s">
        <v>135</v>
      </c>
      <c r="B23" s="151"/>
    </row>
    <row r="24" spans="1:2" s="140" customFormat="1" ht="12.75" customHeight="1">
      <c r="A24" s="152" t="s">
        <v>136</v>
      </c>
      <c r="B24" s="151"/>
    </row>
    <row r="25" spans="1:2" s="140" customFormat="1" ht="12.75" customHeight="1">
      <c r="A25" s="152" t="s">
        <v>137</v>
      </c>
      <c r="B25" s="151">
        <v>13751</v>
      </c>
    </row>
    <row r="26" spans="1:2" s="140" customFormat="1" ht="12.75" customHeight="1">
      <c r="A26" s="152" t="s">
        <v>138</v>
      </c>
      <c r="B26" s="151"/>
    </row>
    <row r="27" spans="1:2" s="140" customFormat="1" ht="12.75" customHeight="1">
      <c r="A27" s="152" t="s">
        <v>139</v>
      </c>
      <c r="B27" s="151"/>
    </row>
    <row r="28" spans="1:2" s="140" customFormat="1" ht="12.75" customHeight="1">
      <c r="A28" s="152" t="s">
        <v>140</v>
      </c>
      <c r="B28" s="151">
        <v>8733</v>
      </c>
    </row>
    <row r="29" spans="1:2" s="140" customFormat="1" ht="12.75" customHeight="1">
      <c r="A29" s="152" t="s">
        <v>141</v>
      </c>
      <c r="B29" s="151"/>
    </row>
    <row r="30" spans="1:2" s="140" customFormat="1" ht="15" customHeight="1">
      <c r="A30" s="152" t="s">
        <v>142</v>
      </c>
      <c r="B30" s="151">
        <v>18433</v>
      </c>
    </row>
    <row r="31" spans="1:2" s="140" customFormat="1" ht="15" customHeight="1">
      <c r="A31" s="152" t="s">
        <v>143</v>
      </c>
      <c r="B31" s="151">
        <v>608</v>
      </c>
    </row>
    <row r="32" spans="1:2" s="140" customFormat="1" ht="15" customHeight="1">
      <c r="A32" s="153" t="s">
        <v>144</v>
      </c>
      <c r="B32" s="151">
        <v>70</v>
      </c>
    </row>
    <row r="33" spans="1:2" s="140" customFormat="1" ht="15" customHeight="1">
      <c r="A33" s="153" t="s">
        <v>145</v>
      </c>
      <c r="B33" s="151">
        <v>12327</v>
      </c>
    </row>
    <row r="34" spans="1:2" s="140" customFormat="1" ht="12.75" customHeight="1">
      <c r="A34" s="153" t="s">
        <v>146</v>
      </c>
      <c r="B34" s="151">
        <v>1704</v>
      </c>
    </row>
    <row r="35" spans="1:2" s="140" customFormat="1" ht="12.75" customHeight="1">
      <c r="A35" s="153" t="s">
        <v>147</v>
      </c>
      <c r="B35" s="151">
        <v>15445</v>
      </c>
    </row>
    <row r="36" spans="1:2" s="140" customFormat="1" ht="12.75" customHeight="1">
      <c r="A36" s="153" t="s">
        <v>148</v>
      </c>
      <c r="B36" s="151">
        <v>28757</v>
      </c>
    </row>
    <row r="37" spans="1:2" s="140" customFormat="1" ht="12.75" customHeight="1">
      <c r="A37" s="153" t="s">
        <v>149</v>
      </c>
      <c r="B37" s="151">
        <v>2327</v>
      </c>
    </row>
    <row r="38" spans="1:2" s="140" customFormat="1" ht="12.75" customHeight="1">
      <c r="A38" s="153" t="s">
        <v>150</v>
      </c>
      <c r="B38" s="151">
        <v>1369</v>
      </c>
    </row>
    <row r="39" spans="1:2" s="140" customFormat="1" ht="12.75" customHeight="1">
      <c r="A39" s="150" t="s">
        <v>151</v>
      </c>
      <c r="B39" s="151">
        <v>40852</v>
      </c>
    </row>
    <row r="40" spans="1:2" s="140" customFormat="1" ht="12.75" customHeight="1">
      <c r="A40" s="150" t="s">
        <v>152</v>
      </c>
      <c r="B40" s="151">
        <v>34110</v>
      </c>
    </row>
    <row r="41" spans="1:2" s="140" customFormat="1" ht="12.75" customHeight="1">
      <c r="A41" s="150" t="s">
        <v>153</v>
      </c>
      <c r="B41" s="151"/>
    </row>
    <row r="42" spans="1:2" s="140" customFormat="1" ht="12.75" customHeight="1">
      <c r="A42" s="150" t="s">
        <v>154</v>
      </c>
      <c r="B42" s="151"/>
    </row>
    <row r="43" spans="1:2" s="140" customFormat="1" ht="12.75" customHeight="1">
      <c r="A43" s="152" t="s">
        <v>155</v>
      </c>
      <c r="B43" s="151"/>
    </row>
    <row r="44" spans="1:2" s="140" customFormat="1" ht="12.75" customHeight="1">
      <c r="A44" s="152" t="s">
        <v>156</v>
      </c>
      <c r="B44" s="151"/>
    </row>
    <row r="45" spans="1:2" s="140" customFormat="1" ht="12.75" customHeight="1">
      <c r="A45" s="152" t="s">
        <v>157</v>
      </c>
      <c r="B45" s="151"/>
    </row>
    <row r="46" spans="1:2" s="140" customFormat="1" ht="12.75" customHeight="1">
      <c r="A46" s="152" t="s">
        <v>158</v>
      </c>
      <c r="B46" s="151"/>
    </row>
    <row r="47" spans="1:2" s="140" customFormat="1" ht="15" customHeight="1">
      <c r="A47" s="152" t="s">
        <v>159</v>
      </c>
      <c r="B47" s="151">
        <v>3296</v>
      </c>
    </row>
    <row r="48" spans="1:2" s="140" customFormat="1" ht="15" customHeight="1">
      <c r="A48" s="152" t="s">
        <v>162</v>
      </c>
      <c r="B48" s="151"/>
    </row>
    <row r="49" spans="1:2" s="140" customFormat="1" ht="15" customHeight="1">
      <c r="A49" s="152" t="s">
        <v>163</v>
      </c>
      <c r="B49" s="151"/>
    </row>
    <row r="50" spans="1:2" s="140" customFormat="1" ht="15" customHeight="1">
      <c r="A50" s="152" t="s">
        <v>164</v>
      </c>
      <c r="B50" s="151">
        <v>3296</v>
      </c>
    </row>
    <row r="51" spans="1:2" s="140" customFormat="1" ht="15" customHeight="1">
      <c r="A51" s="152" t="s">
        <v>166</v>
      </c>
      <c r="B51" s="151">
        <v>52917</v>
      </c>
    </row>
    <row r="52" spans="1:2" s="140" customFormat="1" ht="15" customHeight="1">
      <c r="A52" s="152" t="s">
        <v>168</v>
      </c>
      <c r="B52" s="151"/>
    </row>
  </sheetData>
  <sheetProtection password="DE82" sheet="1" objects="1" scenarios="1"/>
  <phoneticPr fontId="112" type="noConversion"/>
  <pageMargins left="0.75" right="0.75" top="1" bottom="1" header="0.5" footer="0.5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N1999"/>
  <sheetViews>
    <sheetView showGridLines="0" showZeros="0" workbookViewId="0">
      <selection activeCell="R12" sqref="R12"/>
    </sheetView>
  </sheetViews>
  <sheetFormatPr defaultColWidth="6.875" defaultRowHeight="20.100000000000001" customHeight="1"/>
  <cols>
    <col min="1" max="3" width="3.5" style="84" customWidth="1"/>
    <col min="4" max="4" width="9" style="84" customWidth="1"/>
    <col min="5" max="5" width="15.75" style="84" customWidth="1"/>
    <col min="6" max="6" width="13.125" style="84" customWidth="1"/>
    <col min="7" max="9" width="11.25" style="84" customWidth="1"/>
    <col min="10" max="10" width="10.25" style="84" customWidth="1"/>
    <col min="11" max="12" width="11.25" style="84" customWidth="1"/>
    <col min="13" max="13" width="10.25" style="84" customWidth="1"/>
    <col min="14" max="16" width="9.375" style="84" customWidth="1"/>
    <col min="17" max="17" width="7.625" style="84" customWidth="1"/>
    <col min="18" max="18" width="4.875" style="84" customWidth="1"/>
    <col min="19" max="19" width="11.125" style="84" customWidth="1"/>
    <col min="20" max="21" width="6.75" style="84" customWidth="1"/>
    <col min="22" max="22" width="14.125" style="84" customWidth="1"/>
    <col min="23" max="23" width="15" style="84" customWidth="1"/>
    <col min="24" max="244" width="6.75" style="84" customWidth="1"/>
    <col min="245" max="256" width="6.875" style="84"/>
    <col min="257" max="259" width="3.5" style="84" customWidth="1"/>
    <col min="260" max="260" width="9" style="84" customWidth="1"/>
    <col min="261" max="261" width="15.75" style="84" customWidth="1"/>
    <col min="262" max="274" width="7" style="84" customWidth="1"/>
    <col min="275" max="276" width="6.875" style="84" customWidth="1"/>
    <col min="277" max="279" width="7" style="84" customWidth="1"/>
    <col min="280" max="500" width="6.75" style="84" customWidth="1"/>
    <col min="501" max="512" width="6.875" style="84"/>
    <col min="513" max="515" width="3.5" style="84" customWidth="1"/>
    <col min="516" max="516" width="9" style="84" customWidth="1"/>
    <col min="517" max="517" width="15.75" style="84" customWidth="1"/>
    <col min="518" max="530" width="7" style="84" customWidth="1"/>
    <col min="531" max="532" width="6.875" style="84" customWidth="1"/>
    <col min="533" max="535" width="7" style="84" customWidth="1"/>
    <col min="536" max="756" width="6.75" style="84" customWidth="1"/>
    <col min="757" max="768" width="6.875" style="84"/>
    <col min="769" max="771" width="3.5" style="84" customWidth="1"/>
    <col min="772" max="772" width="9" style="84" customWidth="1"/>
    <col min="773" max="773" width="15.75" style="84" customWidth="1"/>
    <col min="774" max="786" width="7" style="84" customWidth="1"/>
    <col min="787" max="788" width="6.875" style="84" customWidth="1"/>
    <col min="789" max="791" width="7" style="84" customWidth="1"/>
    <col min="792" max="1012" width="6.75" style="84" customWidth="1"/>
    <col min="1013" max="1024" width="6.875" style="84"/>
    <col min="1025" max="1027" width="3.5" style="84" customWidth="1"/>
    <col min="1028" max="1028" width="9" style="84" customWidth="1"/>
    <col min="1029" max="1029" width="15.75" style="84" customWidth="1"/>
    <col min="1030" max="1042" width="7" style="84" customWidth="1"/>
    <col min="1043" max="1044" width="6.875" style="84" customWidth="1"/>
    <col min="1045" max="1047" width="7" style="84" customWidth="1"/>
    <col min="1048" max="1268" width="6.75" style="84" customWidth="1"/>
    <col min="1269" max="1280" width="6.875" style="84"/>
    <col min="1281" max="1283" width="3.5" style="84" customWidth="1"/>
    <col min="1284" max="1284" width="9" style="84" customWidth="1"/>
    <col min="1285" max="1285" width="15.75" style="84" customWidth="1"/>
    <col min="1286" max="1298" width="7" style="84" customWidth="1"/>
    <col min="1299" max="1300" width="6.875" style="84" customWidth="1"/>
    <col min="1301" max="1303" width="7" style="84" customWidth="1"/>
    <col min="1304" max="1524" width="6.75" style="84" customWidth="1"/>
    <col min="1525" max="1536" width="6.875" style="84"/>
    <col min="1537" max="1539" width="3.5" style="84" customWidth="1"/>
    <col min="1540" max="1540" width="9" style="84" customWidth="1"/>
    <col min="1541" max="1541" width="15.75" style="84" customWidth="1"/>
    <col min="1542" max="1554" width="7" style="84" customWidth="1"/>
    <col min="1555" max="1556" width="6.875" style="84" customWidth="1"/>
    <col min="1557" max="1559" width="7" style="84" customWidth="1"/>
    <col min="1560" max="1780" width="6.75" style="84" customWidth="1"/>
    <col min="1781" max="1792" width="6.875" style="84"/>
    <col min="1793" max="1795" width="3.5" style="84" customWidth="1"/>
    <col min="1796" max="1796" width="9" style="84" customWidth="1"/>
    <col min="1797" max="1797" width="15.75" style="84" customWidth="1"/>
    <col min="1798" max="1810" width="7" style="84" customWidth="1"/>
    <col min="1811" max="1812" width="6.875" style="84" customWidth="1"/>
    <col min="1813" max="1815" width="7" style="84" customWidth="1"/>
    <col min="1816" max="2036" width="6.75" style="84" customWidth="1"/>
    <col min="2037" max="2048" width="6.875" style="84"/>
    <col min="2049" max="2051" width="3.5" style="84" customWidth="1"/>
    <col min="2052" max="2052" width="9" style="84" customWidth="1"/>
    <col min="2053" max="2053" width="15.75" style="84" customWidth="1"/>
    <col min="2054" max="2066" width="7" style="84" customWidth="1"/>
    <col min="2067" max="2068" width="6.875" style="84" customWidth="1"/>
    <col min="2069" max="2071" width="7" style="84" customWidth="1"/>
    <col min="2072" max="2292" width="6.75" style="84" customWidth="1"/>
    <col min="2293" max="2304" width="6.875" style="84"/>
    <col min="2305" max="2307" width="3.5" style="84" customWidth="1"/>
    <col min="2308" max="2308" width="9" style="84" customWidth="1"/>
    <col min="2309" max="2309" width="15.75" style="84" customWidth="1"/>
    <col min="2310" max="2322" width="7" style="84" customWidth="1"/>
    <col min="2323" max="2324" width="6.875" style="84" customWidth="1"/>
    <col min="2325" max="2327" width="7" style="84" customWidth="1"/>
    <col min="2328" max="2548" width="6.75" style="84" customWidth="1"/>
    <col min="2549" max="2560" width="6.875" style="84"/>
    <col min="2561" max="2563" width="3.5" style="84" customWidth="1"/>
    <col min="2564" max="2564" width="9" style="84" customWidth="1"/>
    <col min="2565" max="2565" width="15.75" style="84" customWidth="1"/>
    <col min="2566" max="2578" width="7" style="84" customWidth="1"/>
    <col min="2579" max="2580" width="6.875" style="84" customWidth="1"/>
    <col min="2581" max="2583" width="7" style="84" customWidth="1"/>
    <col min="2584" max="2804" width="6.75" style="84" customWidth="1"/>
    <col min="2805" max="2816" width="6.875" style="84"/>
    <col min="2817" max="2819" width="3.5" style="84" customWidth="1"/>
    <col min="2820" max="2820" width="9" style="84" customWidth="1"/>
    <col min="2821" max="2821" width="15.75" style="84" customWidth="1"/>
    <col min="2822" max="2834" width="7" style="84" customWidth="1"/>
    <col min="2835" max="2836" width="6.875" style="84" customWidth="1"/>
    <col min="2837" max="2839" width="7" style="84" customWidth="1"/>
    <col min="2840" max="3060" width="6.75" style="84" customWidth="1"/>
    <col min="3061" max="3072" width="6.875" style="84"/>
    <col min="3073" max="3075" width="3.5" style="84" customWidth="1"/>
    <col min="3076" max="3076" width="9" style="84" customWidth="1"/>
    <col min="3077" max="3077" width="15.75" style="84" customWidth="1"/>
    <col min="3078" max="3090" width="7" style="84" customWidth="1"/>
    <col min="3091" max="3092" width="6.875" style="84" customWidth="1"/>
    <col min="3093" max="3095" width="7" style="84" customWidth="1"/>
    <col min="3096" max="3316" width="6.75" style="84" customWidth="1"/>
    <col min="3317" max="3328" width="6.875" style="84"/>
    <col min="3329" max="3331" width="3.5" style="84" customWidth="1"/>
    <col min="3332" max="3332" width="9" style="84" customWidth="1"/>
    <col min="3333" max="3333" width="15.75" style="84" customWidth="1"/>
    <col min="3334" max="3346" width="7" style="84" customWidth="1"/>
    <col min="3347" max="3348" width="6.875" style="84" customWidth="1"/>
    <col min="3349" max="3351" width="7" style="84" customWidth="1"/>
    <col min="3352" max="3572" width="6.75" style="84" customWidth="1"/>
    <col min="3573" max="3584" width="6.875" style="84"/>
    <col min="3585" max="3587" width="3.5" style="84" customWidth="1"/>
    <col min="3588" max="3588" width="9" style="84" customWidth="1"/>
    <col min="3589" max="3589" width="15.75" style="84" customWidth="1"/>
    <col min="3590" max="3602" width="7" style="84" customWidth="1"/>
    <col min="3603" max="3604" width="6.875" style="84" customWidth="1"/>
    <col min="3605" max="3607" width="7" style="84" customWidth="1"/>
    <col min="3608" max="3828" width="6.75" style="84" customWidth="1"/>
    <col min="3829" max="3840" width="6.875" style="84"/>
    <col min="3841" max="3843" width="3.5" style="84" customWidth="1"/>
    <col min="3844" max="3844" width="9" style="84" customWidth="1"/>
    <col min="3845" max="3845" width="15.75" style="84" customWidth="1"/>
    <col min="3846" max="3858" width="7" style="84" customWidth="1"/>
    <col min="3859" max="3860" width="6.875" style="84" customWidth="1"/>
    <col min="3861" max="3863" width="7" style="84" customWidth="1"/>
    <col min="3864" max="4084" width="6.75" style="84" customWidth="1"/>
    <col min="4085" max="4096" width="6.875" style="84"/>
    <col min="4097" max="4099" width="3.5" style="84" customWidth="1"/>
    <col min="4100" max="4100" width="9" style="84" customWidth="1"/>
    <col min="4101" max="4101" width="15.75" style="84" customWidth="1"/>
    <col min="4102" max="4114" width="7" style="84" customWidth="1"/>
    <col min="4115" max="4116" width="6.875" style="84" customWidth="1"/>
    <col min="4117" max="4119" width="7" style="84" customWidth="1"/>
    <col min="4120" max="4340" width="6.75" style="84" customWidth="1"/>
    <col min="4341" max="4352" width="6.875" style="84"/>
    <col min="4353" max="4355" width="3.5" style="84" customWidth="1"/>
    <col min="4356" max="4356" width="9" style="84" customWidth="1"/>
    <col min="4357" max="4357" width="15.75" style="84" customWidth="1"/>
    <col min="4358" max="4370" width="7" style="84" customWidth="1"/>
    <col min="4371" max="4372" width="6.875" style="84" customWidth="1"/>
    <col min="4373" max="4375" width="7" style="84" customWidth="1"/>
    <col min="4376" max="4596" width="6.75" style="84" customWidth="1"/>
    <col min="4597" max="4608" width="6.875" style="84"/>
    <col min="4609" max="4611" width="3.5" style="84" customWidth="1"/>
    <col min="4612" max="4612" width="9" style="84" customWidth="1"/>
    <col min="4613" max="4613" width="15.75" style="84" customWidth="1"/>
    <col min="4614" max="4626" width="7" style="84" customWidth="1"/>
    <col min="4627" max="4628" width="6.875" style="84" customWidth="1"/>
    <col min="4629" max="4631" width="7" style="84" customWidth="1"/>
    <col min="4632" max="4852" width="6.75" style="84" customWidth="1"/>
    <col min="4853" max="4864" width="6.875" style="84"/>
    <col min="4865" max="4867" width="3.5" style="84" customWidth="1"/>
    <col min="4868" max="4868" width="9" style="84" customWidth="1"/>
    <col min="4869" max="4869" width="15.75" style="84" customWidth="1"/>
    <col min="4870" max="4882" width="7" style="84" customWidth="1"/>
    <col min="4883" max="4884" width="6.875" style="84" customWidth="1"/>
    <col min="4885" max="4887" width="7" style="84" customWidth="1"/>
    <col min="4888" max="5108" width="6.75" style="84" customWidth="1"/>
    <col min="5109" max="5120" width="6.875" style="84"/>
    <col min="5121" max="5123" width="3.5" style="84" customWidth="1"/>
    <col min="5124" max="5124" width="9" style="84" customWidth="1"/>
    <col min="5125" max="5125" width="15.75" style="84" customWidth="1"/>
    <col min="5126" max="5138" width="7" style="84" customWidth="1"/>
    <col min="5139" max="5140" width="6.875" style="84" customWidth="1"/>
    <col min="5141" max="5143" width="7" style="84" customWidth="1"/>
    <col min="5144" max="5364" width="6.75" style="84" customWidth="1"/>
    <col min="5365" max="5376" width="6.875" style="84"/>
    <col min="5377" max="5379" width="3.5" style="84" customWidth="1"/>
    <col min="5380" max="5380" width="9" style="84" customWidth="1"/>
    <col min="5381" max="5381" width="15.75" style="84" customWidth="1"/>
    <col min="5382" max="5394" width="7" style="84" customWidth="1"/>
    <col min="5395" max="5396" width="6.875" style="84" customWidth="1"/>
    <col min="5397" max="5399" width="7" style="84" customWidth="1"/>
    <col min="5400" max="5620" width="6.75" style="84" customWidth="1"/>
    <col min="5621" max="5632" width="6.875" style="84"/>
    <col min="5633" max="5635" width="3.5" style="84" customWidth="1"/>
    <col min="5636" max="5636" width="9" style="84" customWidth="1"/>
    <col min="5637" max="5637" width="15.75" style="84" customWidth="1"/>
    <col min="5638" max="5650" width="7" style="84" customWidth="1"/>
    <col min="5651" max="5652" width="6.875" style="84" customWidth="1"/>
    <col min="5653" max="5655" width="7" style="84" customWidth="1"/>
    <col min="5656" max="5876" width="6.75" style="84" customWidth="1"/>
    <col min="5877" max="5888" width="6.875" style="84"/>
    <col min="5889" max="5891" width="3.5" style="84" customWidth="1"/>
    <col min="5892" max="5892" width="9" style="84" customWidth="1"/>
    <col min="5893" max="5893" width="15.75" style="84" customWidth="1"/>
    <col min="5894" max="5906" width="7" style="84" customWidth="1"/>
    <col min="5907" max="5908" width="6.875" style="84" customWidth="1"/>
    <col min="5909" max="5911" width="7" style="84" customWidth="1"/>
    <col min="5912" max="6132" width="6.75" style="84" customWidth="1"/>
    <col min="6133" max="6144" width="6.875" style="84"/>
    <col min="6145" max="6147" width="3.5" style="84" customWidth="1"/>
    <col min="6148" max="6148" width="9" style="84" customWidth="1"/>
    <col min="6149" max="6149" width="15.75" style="84" customWidth="1"/>
    <col min="6150" max="6162" width="7" style="84" customWidth="1"/>
    <col min="6163" max="6164" width="6.875" style="84" customWidth="1"/>
    <col min="6165" max="6167" width="7" style="84" customWidth="1"/>
    <col min="6168" max="6388" width="6.75" style="84" customWidth="1"/>
    <col min="6389" max="6400" width="6.875" style="84"/>
    <col min="6401" max="6403" width="3.5" style="84" customWidth="1"/>
    <col min="6404" max="6404" width="9" style="84" customWidth="1"/>
    <col min="6405" max="6405" width="15.75" style="84" customWidth="1"/>
    <col min="6406" max="6418" width="7" style="84" customWidth="1"/>
    <col min="6419" max="6420" width="6.875" style="84" customWidth="1"/>
    <col min="6421" max="6423" width="7" style="84" customWidth="1"/>
    <col min="6424" max="6644" width="6.75" style="84" customWidth="1"/>
    <col min="6645" max="6656" width="6.875" style="84"/>
    <col min="6657" max="6659" width="3.5" style="84" customWidth="1"/>
    <col min="6660" max="6660" width="9" style="84" customWidth="1"/>
    <col min="6661" max="6661" width="15.75" style="84" customWidth="1"/>
    <col min="6662" max="6674" width="7" style="84" customWidth="1"/>
    <col min="6675" max="6676" width="6.875" style="84" customWidth="1"/>
    <col min="6677" max="6679" width="7" style="84" customWidth="1"/>
    <col min="6680" max="6900" width="6.75" style="84" customWidth="1"/>
    <col min="6901" max="6912" width="6.875" style="84"/>
    <col min="6913" max="6915" width="3.5" style="84" customWidth="1"/>
    <col min="6916" max="6916" width="9" style="84" customWidth="1"/>
    <col min="6917" max="6917" width="15.75" style="84" customWidth="1"/>
    <col min="6918" max="6930" width="7" style="84" customWidth="1"/>
    <col min="6931" max="6932" width="6.875" style="84" customWidth="1"/>
    <col min="6933" max="6935" width="7" style="84" customWidth="1"/>
    <col min="6936" max="7156" width="6.75" style="84" customWidth="1"/>
    <col min="7157" max="7168" width="6.875" style="84"/>
    <col min="7169" max="7171" width="3.5" style="84" customWidth="1"/>
    <col min="7172" max="7172" width="9" style="84" customWidth="1"/>
    <col min="7173" max="7173" width="15.75" style="84" customWidth="1"/>
    <col min="7174" max="7186" width="7" style="84" customWidth="1"/>
    <col min="7187" max="7188" width="6.875" style="84" customWidth="1"/>
    <col min="7189" max="7191" width="7" style="84" customWidth="1"/>
    <col min="7192" max="7412" width="6.75" style="84" customWidth="1"/>
    <col min="7413" max="7424" width="6.875" style="84"/>
    <col min="7425" max="7427" width="3.5" style="84" customWidth="1"/>
    <col min="7428" max="7428" width="9" style="84" customWidth="1"/>
    <col min="7429" max="7429" width="15.75" style="84" customWidth="1"/>
    <col min="7430" max="7442" width="7" style="84" customWidth="1"/>
    <col min="7443" max="7444" width="6.875" style="84" customWidth="1"/>
    <col min="7445" max="7447" width="7" style="84" customWidth="1"/>
    <col min="7448" max="7668" width="6.75" style="84" customWidth="1"/>
    <col min="7669" max="7680" width="6.875" style="84"/>
    <col min="7681" max="7683" width="3.5" style="84" customWidth="1"/>
    <col min="7684" max="7684" width="9" style="84" customWidth="1"/>
    <col min="7685" max="7685" width="15.75" style="84" customWidth="1"/>
    <col min="7686" max="7698" width="7" style="84" customWidth="1"/>
    <col min="7699" max="7700" width="6.875" style="84" customWidth="1"/>
    <col min="7701" max="7703" width="7" style="84" customWidth="1"/>
    <col min="7704" max="7924" width="6.75" style="84" customWidth="1"/>
    <col min="7925" max="7936" width="6.875" style="84"/>
    <col min="7937" max="7939" width="3.5" style="84" customWidth="1"/>
    <col min="7940" max="7940" width="9" style="84" customWidth="1"/>
    <col min="7941" max="7941" width="15.75" style="84" customWidth="1"/>
    <col min="7942" max="7954" width="7" style="84" customWidth="1"/>
    <col min="7955" max="7956" width="6.875" style="84" customWidth="1"/>
    <col min="7957" max="7959" width="7" style="84" customWidth="1"/>
    <col min="7960" max="8180" width="6.75" style="84" customWidth="1"/>
    <col min="8181" max="8192" width="6.875" style="84"/>
    <col min="8193" max="8195" width="3.5" style="84" customWidth="1"/>
    <col min="8196" max="8196" width="9" style="84" customWidth="1"/>
    <col min="8197" max="8197" width="15.75" style="84" customWidth="1"/>
    <col min="8198" max="8210" width="7" style="84" customWidth="1"/>
    <col min="8211" max="8212" width="6.875" style="84" customWidth="1"/>
    <col min="8213" max="8215" width="7" style="84" customWidth="1"/>
    <col min="8216" max="8436" width="6.75" style="84" customWidth="1"/>
    <col min="8437" max="8448" width="6.875" style="84"/>
    <col min="8449" max="8451" width="3.5" style="84" customWidth="1"/>
    <col min="8452" max="8452" width="9" style="84" customWidth="1"/>
    <col min="8453" max="8453" width="15.75" style="84" customWidth="1"/>
    <col min="8454" max="8466" width="7" style="84" customWidth="1"/>
    <col min="8467" max="8468" width="6.875" style="84" customWidth="1"/>
    <col min="8469" max="8471" width="7" style="84" customWidth="1"/>
    <col min="8472" max="8692" width="6.75" style="84" customWidth="1"/>
    <col min="8693" max="8704" width="6.875" style="84"/>
    <col min="8705" max="8707" width="3.5" style="84" customWidth="1"/>
    <col min="8708" max="8708" width="9" style="84" customWidth="1"/>
    <col min="8709" max="8709" width="15.75" style="84" customWidth="1"/>
    <col min="8710" max="8722" width="7" style="84" customWidth="1"/>
    <col min="8723" max="8724" width="6.875" style="84" customWidth="1"/>
    <col min="8725" max="8727" width="7" style="84" customWidth="1"/>
    <col min="8728" max="8948" width="6.75" style="84" customWidth="1"/>
    <col min="8949" max="8960" width="6.875" style="84"/>
    <col min="8961" max="8963" width="3.5" style="84" customWidth="1"/>
    <col min="8964" max="8964" width="9" style="84" customWidth="1"/>
    <col min="8965" max="8965" width="15.75" style="84" customWidth="1"/>
    <col min="8966" max="8978" width="7" style="84" customWidth="1"/>
    <col min="8979" max="8980" width="6.875" style="84" customWidth="1"/>
    <col min="8981" max="8983" width="7" style="84" customWidth="1"/>
    <col min="8984" max="9204" width="6.75" style="84" customWidth="1"/>
    <col min="9205" max="9216" width="6.875" style="84"/>
    <col min="9217" max="9219" width="3.5" style="84" customWidth="1"/>
    <col min="9220" max="9220" width="9" style="84" customWidth="1"/>
    <col min="9221" max="9221" width="15.75" style="84" customWidth="1"/>
    <col min="9222" max="9234" width="7" style="84" customWidth="1"/>
    <col min="9235" max="9236" width="6.875" style="84" customWidth="1"/>
    <col min="9237" max="9239" width="7" style="84" customWidth="1"/>
    <col min="9240" max="9460" width="6.75" style="84" customWidth="1"/>
    <col min="9461" max="9472" width="6.875" style="84"/>
    <col min="9473" max="9475" width="3.5" style="84" customWidth="1"/>
    <col min="9476" max="9476" width="9" style="84" customWidth="1"/>
    <col min="9477" max="9477" width="15.75" style="84" customWidth="1"/>
    <col min="9478" max="9490" width="7" style="84" customWidth="1"/>
    <col min="9491" max="9492" width="6.875" style="84" customWidth="1"/>
    <col min="9493" max="9495" width="7" style="84" customWidth="1"/>
    <col min="9496" max="9716" width="6.75" style="84" customWidth="1"/>
    <col min="9717" max="9728" width="6.875" style="84"/>
    <col min="9729" max="9731" width="3.5" style="84" customWidth="1"/>
    <col min="9732" max="9732" width="9" style="84" customWidth="1"/>
    <col min="9733" max="9733" width="15.75" style="84" customWidth="1"/>
    <col min="9734" max="9746" width="7" style="84" customWidth="1"/>
    <col min="9747" max="9748" width="6.875" style="84" customWidth="1"/>
    <col min="9749" max="9751" width="7" style="84" customWidth="1"/>
    <col min="9752" max="9972" width="6.75" style="84" customWidth="1"/>
    <col min="9973" max="9984" width="6.875" style="84"/>
    <col min="9985" max="9987" width="3.5" style="84" customWidth="1"/>
    <col min="9988" max="9988" width="9" style="84" customWidth="1"/>
    <col min="9989" max="9989" width="15.75" style="84" customWidth="1"/>
    <col min="9990" max="10002" width="7" style="84" customWidth="1"/>
    <col min="10003" max="10004" width="6.875" style="84" customWidth="1"/>
    <col min="10005" max="10007" width="7" style="84" customWidth="1"/>
    <col min="10008" max="10228" width="6.75" style="84" customWidth="1"/>
    <col min="10229" max="10240" width="6.875" style="84"/>
    <col min="10241" max="10243" width="3.5" style="84" customWidth="1"/>
    <col min="10244" max="10244" width="9" style="84" customWidth="1"/>
    <col min="10245" max="10245" width="15.75" style="84" customWidth="1"/>
    <col min="10246" max="10258" width="7" style="84" customWidth="1"/>
    <col min="10259" max="10260" width="6.875" style="84" customWidth="1"/>
    <col min="10261" max="10263" width="7" style="84" customWidth="1"/>
    <col min="10264" max="10484" width="6.75" style="84" customWidth="1"/>
    <col min="10485" max="10496" width="6.875" style="84"/>
    <col min="10497" max="10499" width="3.5" style="84" customWidth="1"/>
    <col min="10500" max="10500" width="9" style="84" customWidth="1"/>
    <col min="10501" max="10501" width="15.75" style="84" customWidth="1"/>
    <col min="10502" max="10514" width="7" style="84" customWidth="1"/>
    <col min="10515" max="10516" width="6.875" style="84" customWidth="1"/>
    <col min="10517" max="10519" width="7" style="84" customWidth="1"/>
    <col min="10520" max="10740" width="6.75" style="84" customWidth="1"/>
    <col min="10741" max="10752" width="6.875" style="84"/>
    <col min="10753" max="10755" width="3.5" style="84" customWidth="1"/>
    <col min="10756" max="10756" width="9" style="84" customWidth="1"/>
    <col min="10757" max="10757" width="15.75" style="84" customWidth="1"/>
    <col min="10758" max="10770" width="7" style="84" customWidth="1"/>
    <col min="10771" max="10772" width="6.875" style="84" customWidth="1"/>
    <col min="10773" max="10775" width="7" style="84" customWidth="1"/>
    <col min="10776" max="10996" width="6.75" style="84" customWidth="1"/>
    <col min="10997" max="11008" width="6.875" style="84"/>
    <col min="11009" max="11011" width="3.5" style="84" customWidth="1"/>
    <col min="11012" max="11012" width="9" style="84" customWidth="1"/>
    <col min="11013" max="11013" width="15.75" style="84" customWidth="1"/>
    <col min="11014" max="11026" width="7" style="84" customWidth="1"/>
    <col min="11027" max="11028" width="6.875" style="84" customWidth="1"/>
    <col min="11029" max="11031" width="7" style="84" customWidth="1"/>
    <col min="11032" max="11252" width="6.75" style="84" customWidth="1"/>
    <col min="11253" max="11264" width="6.875" style="84"/>
    <col min="11265" max="11267" width="3.5" style="84" customWidth="1"/>
    <col min="11268" max="11268" width="9" style="84" customWidth="1"/>
    <col min="11269" max="11269" width="15.75" style="84" customWidth="1"/>
    <col min="11270" max="11282" width="7" style="84" customWidth="1"/>
    <col min="11283" max="11284" width="6.875" style="84" customWidth="1"/>
    <col min="11285" max="11287" width="7" style="84" customWidth="1"/>
    <col min="11288" max="11508" width="6.75" style="84" customWidth="1"/>
    <col min="11509" max="11520" width="6.875" style="84"/>
    <col min="11521" max="11523" width="3.5" style="84" customWidth="1"/>
    <col min="11524" max="11524" width="9" style="84" customWidth="1"/>
    <col min="11525" max="11525" width="15.75" style="84" customWidth="1"/>
    <col min="11526" max="11538" width="7" style="84" customWidth="1"/>
    <col min="11539" max="11540" width="6.875" style="84" customWidth="1"/>
    <col min="11541" max="11543" width="7" style="84" customWidth="1"/>
    <col min="11544" max="11764" width="6.75" style="84" customWidth="1"/>
    <col min="11765" max="11776" width="6.875" style="84"/>
    <col min="11777" max="11779" width="3.5" style="84" customWidth="1"/>
    <col min="11780" max="11780" width="9" style="84" customWidth="1"/>
    <col min="11781" max="11781" width="15.75" style="84" customWidth="1"/>
    <col min="11782" max="11794" width="7" style="84" customWidth="1"/>
    <col min="11795" max="11796" width="6.875" style="84" customWidth="1"/>
    <col min="11797" max="11799" width="7" style="84" customWidth="1"/>
    <col min="11800" max="12020" width="6.75" style="84" customWidth="1"/>
    <col min="12021" max="12032" width="6.875" style="84"/>
    <col min="12033" max="12035" width="3.5" style="84" customWidth="1"/>
    <col min="12036" max="12036" width="9" style="84" customWidth="1"/>
    <col min="12037" max="12037" width="15.75" style="84" customWidth="1"/>
    <col min="12038" max="12050" width="7" style="84" customWidth="1"/>
    <col min="12051" max="12052" width="6.875" style="84" customWidth="1"/>
    <col min="12053" max="12055" width="7" style="84" customWidth="1"/>
    <col min="12056" max="12276" width="6.75" style="84" customWidth="1"/>
    <col min="12277" max="12288" width="6.875" style="84"/>
    <col min="12289" max="12291" width="3.5" style="84" customWidth="1"/>
    <col min="12292" max="12292" width="9" style="84" customWidth="1"/>
    <col min="12293" max="12293" width="15.75" style="84" customWidth="1"/>
    <col min="12294" max="12306" width="7" style="84" customWidth="1"/>
    <col min="12307" max="12308" width="6.875" style="84" customWidth="1"/>
    <col min="12309" max="12311" width="7" style="84" customWidth="1"/>
    <col min="12312" max="12532" width="6.75" style="84" customWidth="1"/>
    <col min="12533" max="12544" width="6.875" style="84"/>
    <col min="12545" max="12547" width="3.5" style="84" customWidth="1"/>
    <col min="12548" max="12548" width="9" style="84" customWidth="1"/>
    <col min="12549" max="12549" width="15.75" style="84" customWidth="1"/>
    <col min="12550" max="12562" width="7" style="84" customWidth="1"/>
    <col min="12563" max="12564" width="6.875" style="84" customWidth="1"/>
    <col min="12565" max="12567" width="7" style="84" customWidth="1"/>
    <col min="12568" max="12788" width="6.75" style="84" customWidth="1"/>
    <col min="12789" max="12800" width="6.875" style="84"/>
    <col min="12801" max="12803" width="3.5" style="84" customWidth="1"/>
    <col min="12804" max="12804" width="9" style="84" customWidth="1"/>
    <col min="12805" max="12805" width="15.75" style="84" customWidth="1"/>
    <col min="12806" max="12818" width="7" style="84" customWidth="1"/>
    <col min="12819" max="12820" width="6.875" style="84" customWidth="1"/>
    <col min="12821" max="12823" width="7" style="84" customWidth="1"/>
    <col min="12824" max="13044" width="6.75" style="84" customWidth="1"/>
    <col min="13045" max="13056" width="6.875" style="84"/>
    <col min="13057" max="13059" width="3.5" style="84" customWidth="1"/>
    <col min="13060" max="13060" width="9" style="84" customWidth="1"/>
    <col min="13061" max="13061" width="15.75" style="84" customWidth="1"/>
    <col min="13062" max="13074" width="7" style="84" customWidth="1"/>
    <col min="13075" max="13076" width="6.875" style="84" customWidth="1"/>
    <col min="13077" max="13079" width="7" style="84" customWidth="1"/>
    <col min="13080" max="13300" width="6.75" style="84" customWidth="1"/>
    <col min="13301" max="13312" width="6.875" style="84"/>
    <col min="13313" max="13315" width="3.5" style="84" customWidth="1"/>
    <col min="13316" max="13316" width="9" style="84" customWidth="1"/>
    <col min="13317" max="13317" width="15.75" style="84" customWidth="1"/>
    <col min="13318" max="13330" width="7" style="84" customWidth="1"/>
    <col min="13331" max="13332" width="6.875" style="84" customWidth="1"/>
    <col min="13333" max="13335" width="7" style="84" customWidth="1"/>
    <col min="13336" max="13556" width="6.75" style="84" customWidth="1"/>
    <col min="13557" max="13568" width="6.875" style="84"/>
    <col min="13569" max="13571" width="3.5" style="84" customWidth="1"/>
    <col min="13572" max="13572" width="9" style="84" customWidth="1"/>
    <col min="13573" max="13573" width="15.75" style="84" customWidth="1"/>
    <col min="13574" max="13586" width="7" style="84" customWidth="1"/>
    <col min="13587" max="13588" width="6.875" style="84" customWidth="1"/>
    <col min="13589" max="13591" width="7" style="84" customWidth="1"/>
    <col min="13592" max="13812" width="6.75" style="84" customWidth="1"/>
    <col min="13813" max="13824" width="6.875" style="84"/>
    <col min="13825" max="13827" width="3.5" style="84" customWidth="1"/>
    <col min="13828" max="13828" width="9" style="84" customWidth="1"/>
    <col min="13829" max="13829" width="15.75" style="84" customWidth="1"/>
    <col min="13830" max="13842" width="7" style="84" customWidth="1"/>
    <col min="13843" max="13844" width="6.875" style="84" customWidth="1"/>
    <col min="13845" max="13847" width="7" style="84" customWidth="1"/>
    <col min="13848" max="14068" width="6.75" style="84" customWidth="1"/>
    <col min="14069" max="14080" width="6.875" style="84"/>
    <col min="14081" max="14083" width="3.5" style="84" customWidth="1"/>
    <col min="14084" max="14084" width="9" style="84" customWidth="1"/>
    <col min="14085" max="14085" width="15.75" style="84" customWidth="1"/>
    <col min="14086" max="14098" width="7" style="84" customWidth="1"/>
    <col min="14099" max="14100" width="6.875" style="84" customWidth="1"/>
    <col min="14101" max="14103" width="7" style="84" customWidth="1"/>
    <col min="14104" max="14324" width="6.75" style="84" customWidth="1"/>
    <col min="14325" max="14336" width="6.875" style="84"/>
    <col min="14337" max="14339" width="3.5" style="84" customWidth="1"/>
    <col min="14340" max="14340" width="9" style="84" customWidth="1"/>
    <col min="14341" max="14341" width="15.75" style="84" customWidth="1"/>
    <col min="14342" max="14354" width="7" style="84" customWidth="1"/>
    <col min="14355" max="14356" width="6.875" style="84" customWidth="1"/>
    <col min="14357" max="14359" width="7" style="84" customWidth="1"/>
    <col min="14360" max="14580" width="6.75" style="84" customWidth="1"/>
    <col min="14581" max="14592" width="6.875" style="84"/>
    <col min="14593" max="14595" width="3.5" style="84" customWidth="1"/>
    <col min="14596" max="14596" width="9" style="84" customWidth="1"/>
    <col min="14597" max="14597" width="15.75" style="84" customWidth="1"/>
    <col min="14598" max="14610" width="7" style="84" customWidth="1"/>
    <col min="14611" max="14612" width="6.875" style="84" customWidth="1"/>
    <col min="14613" max="14615" width="7" style="84" customWidth="1"/>
    <col min="14616" max="14836" width="6.75" style="84" customWidth="1"/>
    <col min="14837" max="14848" width="6.875" style="84"/>
    <col min="14849" max="14851" width="3.5" style="84" customWidth="1"/>
    <col min="14852" max="14852" width="9" style="84" customWidth="1"/>
    <col min="14853" max="14853" width="15.75" style="84" customWidth="1"/>
    <col min="14854" max="14866" width="7" style="84" customWidth="1"/>
    <col min="14867" max="14868" width="6.875" style="84" customWidth="1"/>
    <col min="14869" max="14871" width="7" style="84" customWidth="1"/>
    <col min="14872" max="15092" width="6.75" style="84" customWidth="1"/>
    <col min="15093" max="15104" width="6.875" style="84"/>
    <col min="15105" max="15107" width="3.5" style="84" customWidth="1"/>
    <col min="15108" max="15108" width="9" style="84" customWidth="1"/>
    <col min="15109" max="15109" width="15.75" style="84" customWidth="1"/>
    <col min="15110" max="15122" width="7" style="84" customWidth="1"/>
    <col min="15123" max="15124" width="6.875" style="84" customWidth="1"/>
    <col min="15125" max="15127" width="7" style="84" customWidth="1"/>
    <col min="15128" max="15348" width="6.75" style="84" customWidth="1"/>
    <col min="15349" max="15360" width="6.875" style="84"/>
    <col min="15361" max="15363" width="3.5" style="84" customWidth="1"/>
    <col min="15364" max="15364" width="9" style="84" customWidth="1"/>
    <col min="15365" max="15365" width="15.75" style="84" customWidth="1"/>
    <col min="15366" max="15378" width="7" style="84" customWidth="1"/>
    <col min="15379" max="15380" width="6.875" style="84" customWidth="1"/>
    <col min="15381" max="15383" width="7" style="84" customWidth="1"/>
    <col min="15384" max="15604" width="6.75" style="84" customWidth="1"/>
    <col min="15605" max="15616" width="6.875" style="84"/>
    <col min="15617" max="15619" width="3.5" style="84" customWidth="1"/>
    <col min="15620" max="15620" width="9" style="84" customWidth="1"/>
    <col min="15621" max="15621" width="15.75" style="84" customWidth="1"/>
    <col min="15622" max="15634" width="7" style="84" customWidth="1"/>
    <col min="15635" max="15636" width="6.875" style="84" customWidth="1"/>
    <col min="15637" max="15639" width="7" style="84" customWidth="1"/>
    <col min="15640" max="15860" width="6.75" style="84" customWidth="1"/>
    <col min="15861" max="15872" width="6.875" style="84"/>
    <col min="15873" max="15875" width="3.5" style="84" customWidth="1"/>
    <col min="15876" max="15876" width="9" style="84" customWidth="1"/>
    <col min="15877" max="15877" width="15.75" style="84" customWidth="1"/>
    <col min="15878" max="15890" width="7" style="84" customWidth="1"/>
    <col min="15891" max="15892" width="6.875" style="84" customWidth="1"/>
    <col min="15893" max="15895" width="7" style="84" customWidth="1"/>
    <col min="15896" max="16116" width="6.75" style="84" customWidth="1"/>
    <col min="16117" max="16128" width="6.875" style="84"/>
    <col min="16129" max="16131" width="3.5" style="84" customWidth="1"/>
    <col min="16132" max="16132" width="9" style="84" customWidth="1"/>
    <col min="16133" max="16133" width="15.75" style="84" customWidth="1"/>
    <col min="16134" max="16146" width="7" style="84" customWidth="1"/>
    <col min="16147" max="16148" width="6.875" style="84" customWidth="1"/>
    <col min="16149" max="16151" width="7" style="84" customWidth="1"/>
    <col min="16152" max="16372" width="6.75" style="84" customWidth="1"/>
    <col min="16373" max="16384" width="6.875" style="84"/>
  </cols>
  <sheetData>
    <row r="1" spans="1:248" ht="20.100000000000001" customHeight="1">
      <c r="A1" s="25" t="s">
        <v>1522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111"/>
      <c r="W1" s="111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8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B1" s="138"/>
      <c r="CC1" s="138"/>
      <c r="CD1" s="138"/>
      <c r="CE1" s="138"/>
      <c r="CF1" s="138"/>
      <c r="CG1" s="138"/>
      <c r="CH1" s="138"/>
      <c r="CI1" s="138"/>
      <c r="CJ1" s="138"/>
      <c r="CK1" s="138"/>
      <c r="CL1" s="138"/>
      <c r="CM1" s="138"/>
      <c r="CN1" s="138"/>
      <c r="CO1" s="138"/>
      <c r="CP1" s="138"/>
      <c r="CQ1" s="138"/>
      <c r="CR1" s="138"/>
      <c r="CS1" s="138"/>
      <c r="CT1" s="138"/>
      <c r="CU1" s="138"/>
      <c r="CV1" s="138"/>
      <c r="CW1" s="138"/>
      <c r="CX1" s="138"/>
      <c r="CY1" s="138"/>
      <c r="CZ1" s="138"/>
      <c r="DA1" s="138"/>
      <c r="DB1" s="138"/>
      <c r="DC1" s="138"/>
      <c r="DD1" s="138"/>
      <c r="DE1" s="138"/>
      <c r="DF1" s="138"/>
      <c r="DG1" s="138"/>
      <c r="DH1" s="138"/>
      <c r="DI1" s="138"/>
      <c r="DJ1" s="138"/>
      <c r="DK1" s="138"/>
      <c r="DL1" s="138"/>
      <c r="DM1" s="138"/>
      <c r="DN1" s="138"/>
      <c r="DO1" s="138"/>
      <c r="DP1" s="138"/>
      <c r="DQ1" s="138"/>
      <c r="DR1" s="138"/>
      <c r="DS1" s="138"/>
      <c r="DT1" s="138"/>
      <c r="DU1" s="138"/>
      <c r="DV1" s="138"/>
      <c r="DW1" s="138"/>
      <c r="DX1" s="138"/>
      <c r="DY1" s="138"/>
      <c r="DZ1" s="138"/>
      <c r="EA1" s="138"/>
      <c r="EB1" s="138"/>
      <c r="EC1" s="138"/>
      <c r="ED1" s="138"/>
      <c r="EE1" s="138"/>
      <c r="EF1" s="138"/>
      <c r="EG1" s="138"/>
      <c r="EH1" s="138"/>
      <c r="EI1" s="138"/>
      <c r="EJ1" s="138"/>
      <c r="EK1" s="138"/>
      <c r="EL1" s="138"/>
      <c r="EM1" s="138"/>
      <c r="EN1" s="138"/>
      <c r="EO1" s="138"/>
      <c r="EP1" s="138"/>
      <c r="EQ1" s="138"/>
      <c r="ER1" s="138"/>
      <c r="ES1" s="138"/>
      <c r="ET1" s="138"/>
      <c r="EU1" s="138"/>
      <c r="EV1" s="138"/>
      <c r="EW1" s="138"/>
      <c r="EX1" s="138"/>
      <c r="EY1" s="138"/>
      <c r="EZ1" s="138"/>
      <c r="FA1" s="138"/>
      <c r="FB1" s="138"/>
      <c r="FC1" s="138"/>
      <c r="FD1" s="138"/>
      <c r="FE1" s="138"/>
      <c r="FF1" s="138"/>
      <c r="FG1" s="138"/>
      <c r="FH1" s="138"/>
      <c r="FI1" s="138"/>
      <c r="FJ1" s="138"/>
      <c r="FK1" s="138"/>
      <c r="FL1" s="138"/>
      <c r="FM1" s="138"/>
      <c r="FN1" s="138"/>
      <c r="FO1" s="138"/>
      <c r="FP1" s="138"/>
      <c r="FQ1" s="138"/>
      <c r="FR1" s="138"/>
      <c r="FS1" s="138"/>
      <c r="FT1" s="138"/>
      <c r="FU1" s="138"/>
      <c r="FV1" s="138"/>
      <c r="FW1" s="138"/>
      <c r="FX1" s="138"/>
      <c r="FY1" s="138"/>
      <c r="FZ1" s="138"/>
      <c r="GA1" s="138"/>
      <c r="GB1" s="138"/>
      <c r="GC1" s="138"/>
      <c r="GD1" s="138"/>
      <c r="GE1" s="138"/>
      <c r="GF1" s="138"/>
      <c r="GG1" s="138"/>
      <c r="GH1" s="138"/>
      <c r="GI1" s="138"/>
      <c r="GJ1" s="138"/>
      <c r="GK1" s="138"/>
      <c r="GL1" s="138"/>
      <c r="GM1" s="138"/>
      <c r="GN1" s="138"/>
      <c r="GO1" s="138"/>
      <c r="GP1" s="138"/>
      <c r="GQ1" s="138"/>
      <c r="GR1" s="138"/>
      <c r="GS1" s="138"/>
      <c r="GT1" s="138"/>
      <c r="GU1" s="138"/>
      <c r="GV1" s="138"/>
      <c r="GW1" s="138"/>
      <c r="GX1" s="138"/>
      <c r="GY1" s="138"/>
      <c r="GZ1" s="138"/>
      <c r="HA1" s="138"/>
      <c r="HB1" s="138"/>
      <c r="HC1" s="138"/>
      <c r="HD1" s="138"/>
      <c r="HE1" s="138"/>
      <c r="HF1" s="138"/>
      <c r="HG1" s="138"/>
      <c r="HH1" s="138"/>
      <c r="HI1" s="138"/>
      <c r="HJ1" s="138"/>
      <c r="HK1" s="138"/>
      <c r="HL1" s="138"/>
      <c r="HM1" s="138"/>
      <c r="HN1" s="138"/>
      <c r="HO1" s="138"/>
      <c r="HP1" s="138"/>
      <c r="HQ1" s="138"/>
      <c r="HR1" s="138"/>
      <c r="HS1" s="138"/>
      <c r="HT1" s="138"/>
      <c r="HU1" s="138"/>
      <c r="HV1" s="138"/>
      <c r="HW1" s="138"/>
      <c r="HX1" s="138"/>
      <c r="HY1" s="138"/>
      <c r="HZ1" s="138"/>
      <c r="IA1" s="138"/>
      <c r="IB1" s="138"/>
      <c r="IC1" s="138"/>
      <c r="ID1" s="138"/>
      <c r="IE1" s="138"/>
      <c r="IF1" s="138"/>
      <c r="IG1" s="138"/>
      <c r="IH1" s="138"/>
      <c r="II1" s="138"/>
      <c r="IJ1" s="138"/>
    </row>
    <row r="2" spans="1:248" ht="43.5" customHeight="1">
      <c r="A2" s="304" t="s">
        <v>1523</v>
      </c>
      <c r="B2" s="304"/>
      <c r="C2" s="304"/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  <c r="P2" s="304"/>
      <c r="Q2" s="304"/>
      <c r="R2" s="304"/>
      <c r="S2" s="304"/>
      <c r="T2" s="304"/>
      <c r="U2" s="304"/>
      <c r="V2" s="304"/>
      <c r="W2" s="304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8"/>
      <c r="AS2" s="138"/>
      <c r="AT2" s="138"/>
      <c r="AU2" s="138"/>
      <c r="AV2" s="138"/>
      <c r="AW2" s="138"/>
      <c r="AX2" s="138"/>
      <c r="AY2" s="138"/>
      <c r="AZ2" s="138"/>
      <c r="BA2" s="138"/>
      <c r="BB2" s="138"/>
      <c r="BC2" s="138"/>
      <c r="BD2" s="138"/>
      <c r="BE2" s="138"/>
      <c r="BF2" s="138"/>
      <c r="BG2" s="138"/>
      <c r="BH2" s="138"/>
      <c r="BI2" s="138"/>
      <c r="BJ2" s="138"/>
      <c r="BK2" s="138"/>
      <c r="BL2" s="138"/>
      <c r="BM2" s="138"/>
      <c r="BN2" s="138"/>
      <c r="BO2" s="138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A2" s="138"/>
      <c r="CB2" s="138"/>
      <c r="CC2" s="138"/>
      <c r="CD2" s="138"/>
      <c r="CE2" s="138"/>
      <c r="CF2" s="138"/>
      <c r="CG2" s="138"/>
      <c r="CH2" s="138"/>
      <c r="CI2" s="138"/>
      <c r="CJ2" s="138"/>
      <c r="CK2" s="138"/>
      <c r="CL2" s="138"/>
      <c r="CM2" s="138"/>
      <c r="CN2" s="138"/>
      <c r="CO2" s="138"/>
      <c r="CP2" s="138"/>
      <c r="CQ2" s="138"/>
      <c r="CR2" s="138"/>
      <c r="CS2" s="138"/>
      <c r="CT2" s="138"/>
      <c r="CU2" s="138"/>
      <c r="CV2" s="138"/>
      <c r="CW2" s="138"/>
      <c r="CX2" s="138"/>
      <c r="CY2" s="138"/>
      <c r="CZ2" s="138"/>
      <c r="DA2" s="138"/>
      <c r="DB2" s="138"/>
      <c r="DC2" s="138"/>
      <c r="DD2" s="138"/>
      <c r="DE2" s="138"/>
      <c r="DF2" s="138"/>
      <c r="DG2" s="138"/>
      <c r="DH2" s="138"/>
      <c r="DI2" s="138"/>
      <c r="DJ2" s="138"/>
      <c r="DK2" s="138"/>
      <c r="DL2" s="138"/>
      <c r="DM2" s="138"/>
      <c r="DN2" s="138"/>
      <c r="DO2" s="138"/>
      <c r="DP2" s="138"/>
      <c r="DQ2" s="138"/>
      <c r="DR2" s="138"/>
      <c r="DS2" s="138"/>
      <c r="DT2" s="138"/>
      <c r="DU2" s="138"/>
      <c r="DV2" s="138"/>
      <c r="DW2" s="138"/>
      <c r="DX2" s="138"/>
      <c r="DY2" s="138"/>
      <c r="DZ2" s="138"/>
      <c r="EA2" s="138"/>
      <c r="EB2" s="138"/>
      <c r="EC2" s="138"/>
      <c r="ED2" s="138"/>
      <c r="EE2" s="138"/>
      <c r="EF2" s="138"/>
      <c r="EG2" s="138"/>
      <c r="EH2" s="138"/>
      <c r="EI2" s="138"/>
      <c r="EJ2" s="138"/>
      <c r="EK2" s="138"/>
      <c r="EL2" s="138"/>
      <c r="EM2" s="138"/>
      <c r="EN2" s="138"/>
      <c r="EO2" s="138"/>
      <c r="EP2" s="138"/>
      <c r="EQ2" s="138"/>
      <c r="ER2" s="138"/>
      <c r="ES2" s="138"/>
      <c r="ET2" s="138"/>
      <c r="EU2" s="138"/>
      <c r="EV2" s="138"/>
      <c r="EW2" s="138"/>
      <c r="EX2" s="138"/>
      <c r="EY2" s="138"/>
      <c r="EZ2" s="138"/>
      <c r="FA2" s="138"/>
      <c r="FB2" s="138"/>
      <c r="FC2" s="138"/>
      <c r="FD2" s="138"/>
      <c r="FE2" s="138"/>
      <c r="FF2" s="138"/>
      <c r="FG2" s="138"/>
      <c r="FH2" s="138"/>
      <c r="FI2" s="138"/>
      <c r="FJ2" s="138"/>
      <c r="FK2" s="138"/>
      <c r="FL2" s="138"/>
      <c r="FM2" s="138"/>
      <c r="FN2" s="138"/>
      <c r="FO2" s="138"/>
      <c r="FP2" s="138"/>
      <c r="FQ2" s="138"/>
      <c r="FR2" s="138"/>
      <c r="FS2" s="138"/>
      <c r="FT2" s="138"/>
      <c r="FU2" s="138"/>
      <c r="FV2" s="138"/>
      <c r="FW2" s="138"/>
      <c r="FX2" s="138"/>
      <c r="FY2" s="138"/>
      <c r="FZ2" s="138"/>
      <c r="GA2" s="138"/>
      <c r="GB2" s="138"/>
      <c r="GC2" s="138"/>
      <c r="GD2" s="138"/>
      <c r="GE2" s="138"/>
      <c r="GF2" s="138"/>
      <c r="GG2" s="138"/>
      <c r="GH2" s="138"/>
      <c r="GI2" s="138"/>
      <c r="GJ2" s="138"/>
      <c r="GK2" s="138"/>
      <c r="GL2" s="138"/>
      <c r="GM2" s="138"/>
      <c r="GN2" s="138"/>
      <c r="GO2" s="138"/>
      <c r="GP2" s="138"/>
      <c r="GQ2" s="138"/>
      <c r="GR2" s="138"/>
      <c r="GS2" s="138"/>
      <c r="GT2" s="138"/>
      <c r="GU2" s="138"/>
      <c r="GV2" s="138"/>
      <c r="GW2" s="138"/>
      <c r="GX2" s="138"/>
      <c r="GY2" s="138"/>
      <c r="GZ2" s="138"/>
      <c r="HA2" s="138"/>
      <c r="HB2" s="138"/>
      <c r="HC2" s="138"/>
      <c r="HD2" s="138"/>
      <c r="HE2" s="138"/>
      <c r="HF2" s="138"/>
      <c r="HG2" s="138"/>
      <c r="HH2" s="138"/>
      <c r="HI2" s="138"/>
      <c r="HJ2" s="138"/>
      <c r="HK2" s="138"/>
      <c r="HL2" s="138"/>
      <c r="HM2" s="138"/>
      <c r="HN2" s="138"/>
      <c r="HO2" s="138"/>
      <c r="HP2" s="138"/>
      <c r="HQ2" s="138"/>
      <c r="HR2" s="138"/>
      <c r="HS2" s="138"/>
      <c r="HT2" s="138"/>
      <c r="HU2" s="138"/>
      <c r="HV2" s="138"/>
      <c r="HW2" s="138"/>
      <c r="HX2" s="138"/>
      <c r="HY2" s="138"/>
      <c r="HZ2" s="138"/>
      <c r="IA2" s="138"/>
      <c r="IB2" s="138"/>
      <c r="IC2" s="138"/>
      <c r="ID2" s="138"/>
      <c r="IE2" s="138"/>
      <c r="IF2" s="138"/>
      <c r="IG2" s="138"/>
      <c r="IH2" s="138"/>
      <c r="II2" s="138"/>
      <c r="IJ2" s="138"/>
    </row>
    <row r="3" spans="1:248" ht="18.75" customHeigh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13" t="s">
        <v>1524</v>
      </c>
      <c r="X3" s="138"/>
      <c r="Y3" s="138"/>
      <c r="Z3" s="138"/>
      <c r="AA3" s="138"/>
      <c r="AB3" s="138"/>
      <c r="AC3" s="138"/>
      <c r="AD3" s="138"/>
      <c r="AE3" s="138"/>
      <c r="AF3" s="138"/>
      <c r="AG3" s="138"/>
      <c r="AH3" s="138"/>
      <c r="AI3" s="138"/>
      <c r="AJ3" s="138"/>
      <c r="AK3" s="138"/>
      <c r="AL3" s="138"/>
      <c r="AM3" s="138"/>
      <c r="AN3" s="138"/>
      <c r="AO3" s="138"/>
      <c r="AP3" s="138"/>
      <c r="AQ3" s="138"/>
      <c r="AR3" s="138"/>
      <c r="AS3" s="138"/>
      <c r="AT3" s="138"/>
      <c r="AU3" s="138"/>
      <c r="AV3" s="138"/>
      <c r="AW3" s="138"/>
      <c r="AX3" s="138"/>
      <c r="AY3" s="138"/>
      <c r="AZ3" s="138"/>
      <c r="BA3" s="138"/>
      <c r="BB3" s="138"/>
      <c r="BC3" s="138"/>
      <c r="BD3" s="138"/>
      <c r="BE3" s="138"/>
      <c r="BF3" s="138"/>
      <c r="BG3" s="138"/>
      <c r="BH3" s="138"/>
      <c r="BI3" s="138"/>
      <c r="BJ3" s="138"/>
      <c r="BK3" s="138"/>
      <c r="BL3" s="138"/>
      <c r="BM3" s="138"/>
      <c r="BN3" s="138"/>
      <c r="BO3" s="138"/>
      <c r="BP3" s="138"/>
      <c r="BQ3" s="138"/>
      <c r="BR3" s="138"/>
      <c r="BS3" s="138"/>
      <c r="BT3" s="138"/>
      <c r="BU3" s="138"/>
      <c r="BV3" s="138"/>
      <c r="BW3" s="138"/>
      <c r="BX3" s="138"/>
      <c r="BY3" s="138"/>
      <c r="BZ3" s="138"/>
      <c r="CA3" s="138"/>
      <c r="CB3" s="138"/>
      <c r="CC3" s="138"/>
      <c r="CD3" s="138"/>
      <c r="CE3" s="138"/>
      <c r="CF3" s="138"/>
      <c r="CG3" s="138"/>
      <c r="CH3" s="138"/>
      <c r="CI3" s="138"/>
      <c r="CJ3" s="138"/>
      <c r="CK3" s="138"/>
      <c r="CL3" s="138"/>
      <c r="CM3" s="138"/>
      <c r="CN3" s="138"/>
      <c r="CO3" s="138"/>
      <c r="CP3" s="138"/>
      <c r="CQ3" s="138"/>
      <c r="CR3" s="138"/>
      <c r="CS3" s="138"/>
      <c r="CT3" s="138"/>
      <c r="CU3" s="138"/>
      <c r="CV3" s="138"/>
      <c r="CW3" s="138"/>
      <c r="CX3" s="138"/>
      <c r="CY3" s="138"/>
      <c r="CZ3" s="138"/>
      <c r="DA3" s="138"/>
      <c r="DB3" s="138"/>
      <c r="DC3" s="138"/>
      <c r="DD3" s="138"/>
      <c r="DE3" s="138"/>
      <c r="DF3" s="138"/>
      <c r="DG3" s="138"/>
      <c r="DH3" s="138"/>
      <c r="DI3" s="138"/>
      <c r="DJ3" s="138"/>
      <c r="DK3" s="138"/>
      <c r="DL3" s="138"/>
      <c r="DM3" s="138"/>
      <c r="DN3" s="138"/>
      <c r="DO3" s="138"/>
      <c r="DP3" s="138"/>
      <c r="DQ3" s="138"/>
      <c r="DR3" s="138"/>
      <c r="DS3" s="138"/>
      <c r="DT3" s="138"/>
      <c r="DU3" s="138"/>
      <c r="DV3" s="138"/>
      <c r="DW3" s="138"/>
      <c r="DX3" s="138"/>
      <c r="DY3" s="138"/>
      <c r="DZ3" s="138"/>
      <c r="EA3" s="138"/>
      <c r="EB3" s="138"/>
      <c r="EC3" s="138"/>
      <c r="ED3" s="138"/>
      <c r="EE3" s="138"/>
      <c r="EF3" s="138"/>
      <c r="EG3" s="138"/>
      <c r="EH3" s="138"/>
      <c r="EI3" s="138"/>
      <c r="EJ3" s="138"/>
      <c r="EK3" s="138"/>
      <c r="EL3" s="138"/>
      <c r="EM3" s="138"/>
      <c r="EN3" s="138"/>
      <c r="EO3" s="138"/>
      <c r="EP3" s="138"/>
      <c r="EQ3" s="138"/>
      <c r="ER3" s="138"/>
      <c r="ES3" s="138"/>
      <c r="ET3" s="138"/>
      <c r="EU3" s="138"/>
      <c r="EV3" s="138"/>
      <c r="EW3" s="138"/>
      <c r="EX3" s="138"/>
      <c r="EY3" s="138"/>
      <c r="EZ3" s="138"/>
      <c r="FA3" s="138"/>
      <c r="FB3" s="138"/>
      <c r="FC3" s="138"/>
      <c r="FD3" s="138"/>
      <c r="FE3" s="138"/>
      <c r="FF3" s="138"/>
      <c r="FG3" s="138"/>
      <c r="FH3" s="138"/>
      <c r="FI3" s="138"/>
      <c r="FJ3" s="138"/>
      <c r="FK3" s="138"/>
      <c r="FL3" s="138"/>
      <c r="FM3" s="138"/>
      <c r="FN3" s="138"/>
      <c r="FO3" s="138"/>
      <c r="FP3" s="138"/>
      <c r="FQ3" s="138"/>
      <c r="FR3" s="138"/>
      <c r="FS3" s="138"/>
      <c r="FT3" s="138"/>
      <c r="FU3" s="138"/>
      <c r="FV3" s="138"/>
      <c r="FW3" s="138"/>
      <c r="FX3" s="138"/>
      <c r="FY3" s="138"/>
      <c r="FZ3" s="138"/>
      <c r="GA3" s="138"/>
      <c r="GB3" s="138"/>
      <c r="GC3" s="138"/>
      <c r="GD3" s="138"/>
      <c r="GE3" s="138"/>
      <c r="GF3" s="138"/>
      <c r="GG3" s="138"/>
      <c r="GH3" s="138"/>
      <c r="GI3" s="138"/>
      <c r="GJ3" s="138"/>
      <c r="GK3" s="138"/>
      <c r="GL3" s="138"/>
      <c r="GM3" s="138"/>
      <c r="GN3" s="138"/>
      <c r="GO3" s="138"/>
      <c r="GP3" s="138"/>
      <c r="GQ3" s="138"/>
      <c r="GR3" s="138"/>
      <c r="GS3" s="138"/>
      <c r="GT3" s="138"/>
      <c r="GU3" s="138"/>
      <c r="GV3" s="138"/>
      <c r="GW3" s="138"/>
      <c r="GX3" s="138"/>
      <c r="GY3" s="138"/>
      <c r="GZ3" s="138"/>
      <c r="HA3" s="138"/>
      <c r="HB3" s="138"/>
      <c r="HC3" s="138"/>
      <c r="HD3" s="138"/>
      <c r="HE3" s="138"/>
      <c r="HF3" s="138"/>
      <c r="HG3" s="138"/>
      <c r="HH3" s="138"/>
      <c r="HI3" s="138"/>
      <c r="HJ3" s="138"/>
      <c r="HK3" s="138"/>
      <c r="HL3" s="138"/>
      <c r="HM3" s="138"/>
      <c r="HN3" s="138"/>
      <c r="HO3" s="138"/>
      <c r="HP3" s="138"/>
      <c r="HQ3" s="138"/>
      <c r="HR3" s="138"/>
      <c r="HS3" s="138"/>
      <c r="HT3" s="138"/>
      <c r="HU3" s="138"/>
      <c r="HV3" s="138"/>
      <c r="HW3" s="138"/>
      <c r="HX3" s="138"/>
      <c r="HY3" s="138"/>
      <c r="HZ3" s="138"/>
      <c r="IA3" s="138"/>
      <c r="IB3" s="138"/>
      <c r="IC3" s="138"/>
      <c r="ID3" s="138"/>
      <c r="IE3" s="138"/>
      <c r="IF3" s="138"/>
      <c r="IG3" s="138"/>
      <c r="IH3" s="138"/>
      <c r="II3" s="138"/>
      <c r="IJ3" s="138"/>
    </row>
    <row r="4" spans="1:248" ht="20.100000000000001" customHeight="1">
      <c r="A4" s="305" t="s">
        <v>242</v>
      </c>
      <c r="B4" s="305"/>
      <c r="C4" s="305"/>
      <c r="D4" s="310" t="s">
        <v>1525</v>
      </c>
      <c r="E4" s="311" t="s">
        <v>1526</v>
      </c>
      <c r="F4" s="309" t="s">
        <v>31</v>
      </c>
      <c r="G4" s="306" t="s">
        <v>1527</v>
      </c>
      <c r="H4" s="307"/>
      <c r="I4" s="307"/>
      <c r="J4" s="308"/>
      <c r="K4" s="309" t="s">
        <v>1528</v>
      </c>
      <c r="L4" s="309"/>
      <c r="M4" s="309"/>
      <c r="N4" s="309"/>
      <c r="O4" s="309"/>
      <c r="P4" s="309"/>
      <c r="Q4" s="309"/>
      <c r="R4" s="309" t="s">
        <v>1529</v>
      </c>
      <c r="S4" s="309" t="s">
        <v>1530</v>
      </c>
      <c r="T4" s="309" t="s">
        <v>1531</v>
      </c>
      <c r="U4" s="309" t="s">
        <v>1532</v>
      </c>
      <c r="V4" s="309" t="s">
        <v>1533</v>
      </c>
      <c r="W4" s="311" t="s">
        <v>1534</v>
      </c>
      <c r="X4" s="138"/>
      <c r="Y4" s="138"/>
      <c r="Z4" s="138"/>
      <c r="AA4" s="138"/>
      <c r="AB4" s="138"/>
      <c r="AC4" s="138"/>
      <c r="AD4" s="138"/>
      <c r="AE4" s="138"/>
      <c r="AF4" s="138"/>
      <c r="AG4" s="138"/>
      <c r="AH4" s="138"/>
      <c r="AI4" s="138"/>
      <c r="AJ4" s="138"/>
      <c r="AK4" s="138"/>
      <c r="AL4" s="138"/>
      <c r="AM4" s="138"/>
      <c r="AN4" s="138"/>
      <c r="AO4" s="138"/>
      <c r="AP4" s="138"/>
      <c r="AQ4" s="138"/>
      <c r="AR4" s="138"/>
      <c r="AS4" s="138"/>
      <c r="AT4" s="138"/>
      <c r="AU4" s="138"/>
      <c r="AV4" s="138"/>
      <c r="AW4" s="138"/>
      <c r="AX4" s="138"/>
      <c r="AY4" s="138"/>
      <c r="AZ4" s="138"/>
      <c r="BA4" s="138"/>
      <c r="BB4" s="138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8"/>
      <c r="BO4" s="138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/>
      <c r="CA4" s="138"/>
      <c r="CB4" s="138"/>
      <c r="CC4" s="138"/>
      <c r="CD4" s="138"/>
      <c r="CE4" s="138"/>
      <c r="CF4" s="138"/>
      <c r="CG4" s="138"/>
      <c r="CH4" s="138"/>
      <c r="CI4" s="138"/>
      <c r="CJ4" s="138"/>
      <c r="CK4" s="138"/>
      <c r="CL4" s="138"/>
      <c r="CM4" s="138"/>
      <c r="CN4" s="138"/>
      <c r="CO4" s="138"/>
      <c r="CP4" s="138"/>
      <c r="CQ4" s="138"/>
      <c r="CR4" s="138"/>
      <c r="CS4" s="138"/>
      <c r="CT4" s="138"/>
      <c r="CU4" s="138"/>
      <c r="CV4" s="138"/>
      <c r="CW4" s="138"/>
      <c r="CX4" s="138"/>
      <c r="CY4" s="138"/>
      <c r="CZ4" s="138"/>
      <c r="DA4" s="138"/>
      <c r="DB4" s="138"/>
      <c r="DC4" s="138"/>
      <c r="DD4" s="138"/>
      <c r="DE4" s="138"/>
      <c r="DF4" s="138"/>
      <c r="DG4" s="138"/>
      <c r="DH4" s="138"/>
      <c r="DI4" s="138"/>
      <c r="DJ4" s="138"/>
      <c r="DK4" s="138"/>
      <c r="DL4" s="138"/>
      <c r="DM4" s="138"/>
      <c r="DN4" s="138"/>
      <c r="DO4" s="138"/>
      <c r="DP4" s="138"/>
      <c r="DQ4" s="138"/>
      <c r="DR4" s="138"/>
      <c r="DS4" s="138"/>
      <c r="DT4" s="138"/>
      <c r="DU4" s="138"/>
      <c r="DV4" s="138"/>
      <c r="DW4" s="138"/>
      <c r="DX4" s="138"/>
      <c r="DY4" s="138"/>
      <c r="DZ4" s="138"/>
      <c r="EA4" s="138"/>
      <c r="EB4" s="138"/>
      <c r="EC4" s="138"/>
      <c r="ED4" s="138"/>
      <c r="EE4" s="138"/>
      <c r="EF4" s="138"/>
      <c r="EG4" s="138"/>
      <c r="EH4" s="138"/>
      <c r="EI4" s="138"/>
      <c r="EJ4" s="138"/>
      <c r="EK4" s="138"/>
      <c r="EL4" s="138"/>
      <c r="EM4" s="138"/>
      <c r="EN4" s="138"/>
      <c r="EO4" s="138"/>
      <c r="EP4" s="138"/>
      <c r="EQ4" s="138"/>
      <c r="ER4" s="138"/>
      <c r="ES4" s="138"/>
      <c r="ET4" s="138"/>
      <c r="EU4" s="138"/>
      <c r="EV4" s="138"/>
      <c r="EW4" s="138"/>
      <c r="EX4" s="138"/>
      <c r="EY4" s="138"/>
      <c r="EZ4" s="138"/>
      <c r="FA4" s="138"/>
      <c r="FB4" s="138"/>
      <c r="FC4" s="138"/>
      <c r="FD4" s="138"/>
      <c r="FE4" s="138"/>
      <c r="FF4" s="138"/>
      <c r="FG4" s="138"/>
      <c r="FH4" s="138"/>
      <c r="FI4" s="138"/>
      <c r="FJ4" s="138"/>
      <c r="FK4" s="138"/>
      <c r="FL4" s="138"/>
      <c r="FM4" s="138"/>
      <c r="FN4" s="138"/>
      <c r="FO4" s="138"/>
      <c r="FP4" s="138"/>
      <c r="FQ4" s="138"/>
      <c r="FR4" s="138"/>
      <c r="FS4" s="138"/>
      <c r="FT4" s="138"/>
      <c r="FU4" s="138"/>
      <c r="FV4" s="138"/>
      <c r="FW4" s="138"/>
      <c r="FX4" s="138"/>
      <c r="FY4" s="138"/>
      <c r="FZ4" s="138"/>
      <c r="GA4" s="138"/>
      <c r="GB4" s="138"/>
      <c r="GC4" s="138"/>
      <c r="GD4" s="138"/>
      <c r="GE4" s="138"/>
      <c r="GF4" s="138"/>
      <c r="GG4" s="138"/>
      <c r="GH4" s="138"/>
      <c r="GI4" s="138"/>
      <c r="GJ4" s="138"/>
      <c r="GK4" s="138"/>
      <c r="GL4" s="138"/>
      <c r="GM4" s="138"/>
      <c r="GN4" s="138"/>
      <c r="GO4" s="138"/>
      <c r="GP4" s="138"/>
      <c r="GQ4" s="138"/>
      <c r="GR4" s="138"/>
      <c r="GS4" s="138"/>
      <c r="GT4" s="138"/>
      <c r="GU4" s="138"/>
      <c r="GV4" s="138"/>
      <c r="GW4" s="138"/>
      <c r="GX4" s="138"/>
      <c r="GY4" s="138"/>
      <c r="GZ4" s="138"/>
      <c r="HA4" s="138"/>
      <c r="HB4" s="138"/>
      <c r="HC4" s="138"/>
      <c r="HD4" s="138"/>
      <c r="HE4" s="138"/>
      <c r="HF4" s="138"/>
      <c r="HG4" s="138"/>
      <c r="HH4" s="138"/>
      <c r="HI4" s="138"/>
      <c r="HJ4" s="138"/>
      <c r="HK4" s="138"/>
      <c r="HL4" s="138"/>
      <c r="HM4" s="138"/>
      <c r="HN4" s="138"/>
      <c r="HO4" s="138"/>
      <c r="HP4" s="138"/>
      <c r="HQ4" s="138"/>
      <c r="HR4" s="138"/>
      <c r="HS4" s="138"/>
      <c r="HT4" s="138"/>
      <c r="HU4" s="138"/>
      <c r="HV4" s="138"/>
      <c r="HW4" s="138"/>
      <c r="HX4" s="138"/>
      <c r="HY4" s="138"/>
      <c r="HZ4" s="138"/>
      <c r="IA4" s="138"/>
      <c r="IB4" s="138"/>
      <c r="IC4" s="138"/>
      <c r="ID4" s="138"/>
      <c r="IE4" s="138"/>
      <c r="IF4" s="138"/>
      <c r="IG4" s="138"/>
      <c r="IH4" s="138"/>
      <c r="II4" s="138"/>
      <c r="IJ4" s="138"/>
    </row>
    <row r="5" spans="1:248" ht="42.75" customHeight="1">
      <c r="A5" s="88" t="s">
        <v>1535</v>
      </c>
      <c r="B5" s="88" t="s">
        <v>1536</v>
      </c>
      <c r="C5" s="88" t="s">
        <v>1537</v>
      </c>
      <c r="D5" s="310"/>
      <c r="E5" s="311"/>
      <c r="F5" s="309"/>
      <c r="G5" s="89" t="s">
        <v>1538</v>
      </c>
      <c r="H5" s="106" t="s">
        <v>1539</v>
      </c>
      <c r="I5" s="106" t="s">
        <v>1540</v>
      </c>
      <c r="J5" s="106" t="s">
        <v>1541</v>
      </c>
      <c r="K5" s="89" t="s">
        <v>1538</v>
      </c>
      <c r="L5" s="89" t="s">
        <v>1542</v>
      </c>
      <c r="M5" s="89" t="s">
        <v>1543</v>
      </c>
      <c r="N5" s="89" t="s">
        <v>1544</v>
      </c>
      <c r="O5" s="89" t="s">
        <v>1545</v>
      </c>
      <c r="P5" s="89" t="s">
        <v>1546</v>
      </c>
      <c r="Q5" s="89" t="s">
        <v>1547</v>
      </c>
      <c r="R5" s="309"/>
      <c r="S5" s="309"/>
      <c r="T5" s="309"/>
      <c r="U5" s="309"/>
      <c r="V5" s="309"/>
      <c r="W5" s="311"/>
      <c r="X5" s="138"/>
      <c r="Y5" s="138"/>
      <c r="Z5" s="138"/>
      <c r="AA5" s="138"/>
      <c r="AB5" s="138"/>
      <c r="AC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  <c r="AP5" s="138"/>
      <c r="AQ5" s="138"/>
      <c r="AR5" s="138"/>
      <c r="AS5" s="138"/>
      <c r="AT5" s="138"/>
      <c r="AU5" s="138"/>
      <c r="AV5" s="138"/>
      <c r="AW5" s="138"/>
      <c r="AX5" s="138"/>
      <c r="AY5" s="138"/>
      <c r="AZ5" s="138"/>
      <c r="BA5" s="138"/>
      <c r="BB5" s="138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8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A5" s="138"/>
      <c r="CB5" s="138"/>
      <c r="CC5" s="138"/>
      <c r="CD5" s="138"/>
      <c r="CE5" s="138"/>
      <c r="CF5" s="138"/>
      <c r="CG5" s="138"/>
      <c r="CH5" s="138"/>
      <c r="CI5" s="138"/>
      <c r="CJ5" s="138"/>
      <c r="CK5" s="138"/>
      <c r="CL5" s="138"/>
      <c r="CM5" s="138"/>
      <c r="CN5" s="138"/>
      <c r="CO5" s="138"/>
      <c r="CP5" s="138"/>
      <c r="CQ5" s="138"/>
      <c r="CR5" s="138"/>
      <c r="CS5" s="138"/>
      <c r="CT5" s="138"/>
      <c r="CU5" s="138"/>
      <c r="CV5" s="138"/>
      <c r="CW5" s="138"/>
      <c r="CX5" s="138"/>
      <c r="CY5" s="138"/>
      <c r="CZ5" s="138"/>
      <c r="DA5" s="138"/>
      <c r="DB5" s="138"/>
      <c r="DC5" s="138"/>
      <c r="DD5" s="138"/>
      <c r="DE5" s="138"/>
      <c r="DF5" s="138"/>
      <c r="DG5" s="138"/>
      <c r="DH5" s="138"/>
      <c r="DI5" s="138"/>
      <c r="DJ5" s="138"/>
      <c r="DK5" s="138"/>
      <c r="DL5" s="138"/>
      <c r="DM5" s="138"/>
      <c r="DN5" s="138"/>
      <c r="DO5" s="138"/>
      <c r="DP5" s="138"/>
      <c r="DQ5" s="138"/>
      <c r="DR5" s="138"/>
      <c r="DS5" s="138"/>
      <c r="DT5" s="138"/>
      <c r="DU5" s="138"/>
      <c r="DV5" s="138"/>
      <c r="DW5" s="138"/>
      <c r="DX5" s="138"/>
      <c r="DY5" s="138"/>
      <c r="DZ5" s="138"/>
      <c r="EA5" s="138"/>
      <c r="EB5" s="138"/>
      <c r="EC5" s="138"/>
      <c r="ED5" s="138"/>
      <c r="EE5" s="138"/>
      <c r="EF5" s="138"/>
      <c r="EG5" s="138"/>
      <c r="EH5" s="138"/>
      <c r="EI5" s="138"/>
      <c r="EJ5" s="138"/>
      <c r="EK5" s="138"/>
      <c r="EL5" s="138"/>
      <c r="EM5" s="138"/>
      <c r="EN5" s="138"/>
      <c r="EO5" s="138"/>
      <c r="EP5" s="138"/>
      <c r="EQ5" s="138"/>
      <c r="ER5" s="138"/>
      <c r="ES5" s="138"/>
      <c r="ET5" s="138"/>
      <c r="EU5" s="138"/>
      <c r="EV5" s="138"/>
      <c r="EW5" s="138"/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/>
      <c r="FJ5" s="138"/>
      <c r="FK5" s="138"/>
      <c r="FL5" s="138"/>
      <c r="FM5" s="138"/>
      <c r="FN5" s="138"/>
      <c r="FO5" s="138"/>
      <c r="FP5" s="138"/>
      <c r="FQ5" s="138"/>
      <c r="FR5" s="138"/>
      <c r="FS5" s="138"/>
      <c r="FT5" s="138"/>
      <c r="FU5" s="138"/>
      <c r="FV5" s="138"/>
      <c r="FW5" s="138"/>
      <c r="FX5" s="138"/>
      <c r="FY5" s="138"/>
      <c r="FZ5" s="138"/>
      <c r="GA5" s="138"/>
      <c r="GB5" s="138"/>
      <c r="GC5" s="138"/>
      <c r="GD5" s="138"/>
      <c r="GE5" s="138"/>
      <c r="GF5" s="138"/>
      <c r="GG5" s="138"/>
      <c r="GH5" s="138"/>
      <c r="GI5" s="138"/>
      <c r="GJ5" s="138"/>
      <c r="GK5" s="138"/>
      <c r="GL5" s="138"/>
      <c r="GM5" s="138"/>
      <c r="GN5" s="138"/>
      <c r="GO5" s="138"/>
      <c r="GP5" s="138"/>
      <c r="GQ5" s="138"/>
      <c r="GR5" s="138"/>
      <c r="GS5" s="138"/>
      <c r="GT5" s="138"/>
      <c r="GU5" s="138"/>
      <c r="GV5" s="138"/>
      <c r="GW5" s="138"/>
      <c r="GX5" s="138"/>
      <c r="GY5" s="138"/>
      <c r="GZ5" s="138"/>
      <c r="HA5" s="138"/>
      <c r="HB5" s="138"/>
      <c r="HC5" s="138"/>
      <c r="HD5" s="138"/>
      <c r="HE5" s="138"/>
      <c r="HF5" s="138"/>
      <c r="HG5" s="138"/>
      <c r="HH5" s="138"/>
      <c r="HI5" s="138"/>
      <c r="HJ5" s="138"/>
      <c r="HK5" s="138"/>
      <c r="HL5" s="138"/>
      <c r="HM5" s="138"/>
      <c r="HN5" s="138"/>
      <c r="HO5" s="138"/>
      <c r="HP5" s="138"/>
      <c r="HQ5" s="138"/>
      <c r="HR5" s="138"/>
      <c r="HS5" s="138"/>
      <c r="HT5" s="138"/>
      <c r="HU5" s="138"/>
      <c r="HV5" s="138"/>
      <c r="HW5" s="138"/>
      <c r="HX5" s="138"/>
      <c r="HY5" s="138"/>
      <c r="HZ5" s="138"/>
      <c r="IA5" s="138"/>
      <c r="IB5" s="138"/>
      <c r="IC5" s="138"/>
      <c r="ID5" s="138"/>
      <c r="IE5" s="138"/>
      <c r="IF5" s="138"/>
      <c r="IG5" s="138"/>
      <c r="IH5" s="138"/>
      <c r="II5" s="138"/>
      <c r="IJ5" s="138"/>
    </row>
    <row r="6" spans="1:248" ht="20.100000000000001" customHeight="1">
      <c r="A6" s="105" t="s">
        <v>1548</v>
      </c>
      <c r="B6" s="105" t="s">
        <v>1548</v>
      </c>
      <c r="C6" s="105" t="s">
        <v>1548</v>
      </c>
      <c r="D6" s="91" t="s">
        <v>1548</v>
      </c>
      <c r="E6" s="91" t="s">
        <v>1548</v>
      </c>
      <c r="F6" s="91">
        <v>1</v>
      </c>
      <c r="G6" s="91">
        <v>2</v>
      </c>
      <c r="H6" s="91">
        <v>3</v>
      </c>
      <c r="I6" s="91">
        <v>4</v>
      </c>
      <c r="J6" s="91">
        <v>5</v>
      </c>
      <c r="K6" s="91">
        <v>6</v>
      </c>
      <c r="L6" s="91">
        <v>7</v>
      </c>
      <c r="M6" s="91">
        <v>8</v>
      </c>
      <c r="N6" s="91">
        <v>9</v>
      </c>
      <c r="O6" s="91">
        <v>10</v>
      </c>
      <c r="P6" s="91">
        <v>11</v>
      </c>
      <c r="Q6" s="91">
        <v>12</v>
      </c>
      <c r="R6" s="91">
        <v>13</v>
      </c>
      <c r="S6" s="91">
        <v>14</v>
      </c>
      <c r="T6" s="91">
        <v>15</v>
      </c>
      <c r="U6" s="91">
        <v>16</v>
      </c>
      <c r="V6" s="91">
        <v>17</v>
      </c>
      <c r="W6" s="91">
        <v>18</v>
      </c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  <c r="CB6" s="138"/>
      <c r="CC6" s="138"/>
      <c r="CD6" s="138"/>
      <c r="CE6" s="138"/>
      <c r="CF6" s="138"/>
      <c r="CG6" s="138"/>
      <c r="CH6" s="138"/>
      <c r="CI6" s="138"/>
      <c r="CJ6" s="138"/>
      <c r="CK6" s="138"/>
      <c r="CL6" s="138"/>
      <c r="CM6" s="138"/>
      <c r="CN6" s="138"/>
      <c r="CO6" s="138"/>
      <c r="CP6" s="138"/>
      <c r="CQ6" s="138"/>
      <c r="CR6" s="138"/>
      <c r="CS6" s="138"/>
      <c r="CT6" s="138"/>
      <c r="CU6" s="138"/>
      <c r="CV6" s="138"/>
      <c r="CW6" s="138"/>
      <c r="CX6" s="138"/>
      <c r="CY6" s="138"/>
      <c r="CZ6" s="138"/>
      <c r="DA6" s="138"/>
      <c r="DB6" s="138"/>
      <c r="DC6" s="138"/>
      <c r="DD6" s="138"/>
      <c r="DE6" s="138"/>
      <c r="DF6" s="138"/>
      <c r="DG6" s="138"/>
      <c r="DH6" s="138"/>
      <c r="DI6" s="138"/>
      <c r="DJ6" s="138"/>
      <c r="DK6" s="138"/>
      <c r="DL6" s="138"/>
      <c r="DM6" s="138"/>
      <c r="DN6" s="138"/>
      <c r="DO6" s="138"/>
      <c r="DP6" s="138"/>
      <c r="DQ6" s="138"/>
      <c r="DR6" s="138"/>
      <c r="DS6" s="138"/>
      <c r="DT6" s="138"/>
      <c r="DU6" s="138"/>
      <c r="DV6" s="138"/>
      <c r="DW6" s="138"/>
      <c r="DX6" s="138"/>
      <c r="DY6" s="138"/>
      <c r="DZ6" s="138"/>
      <c r="EA6" s="138"/>
      <c r="EB6" s="138"/>
      <c r="EC6" s="138"/>
      <c r="ED6" s="138"/>
      <c r="EE6" s="138"/>
      <c r="EF6" s="138"/>
      <c r="EG6" s="138"/>
      <c r="EH6" s="138"/>
      <c r="EI6" s="138"/>
      <c r="EJ6" s="138"/>
      <c r="EK6" s="138"/>
      <c r="EL6" s="138"/>
      <c r="EM6" s="138"/>
      <c r="EN6" s="138"/>
      <c r="EO6" s="138"/>
      <c r="EP6" s="138"/>
      <c r="EQ6" s="138"/>
      <c r="ER6" s="138"/>
      <c r="ES6" s="138"/>
      <c r="ET6" s="138"/>
      <c r="EU6" s="138"/>
      <c r="EV6" s="138"/>
      <c r="EW6" s="138"/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  <c r="FL6" s="138"/>
      <c r="FM6" s="138"/>
      <c r="FN6" s="138"/>
      <c r="FO6" s="138"/>
      <c r="FP6" s="138"/>
      <c r="FQ6" s="138"/>
      <c r="FR6" s="138"/>
      <c r="FS6" s="138"/>
      <c r="FT6" s="138"/>
      <c r="FU6" s="138"/>
      <c r="FV6" s="138"/>
      <c r="FW6" s="138"/>
      <c r="FX6" s="138"/>
      <c r="FY6" s="138"/>
      <c r="FZ6" s="138"/>
      <c r="GA6" s="138"/>
      <c r="GB6" s="138"/>
      <c r="GC6" s="138"/>
      <c r="GD6" s="138"/>
      <c r="GE6" s="138"/>
      <c r="GF6" s="138"/>
      <c r="GG6" s="138"/>
      <c r="GH6" s="138"/>
      <c r="GI6" s="138"/>
      <c r="GJ6" s="138"/>
      <c r="GK6" s="138"/>
      <c r="GL6" s="138"/>
      <c r="GM6" s="138"/>
      <c r="GN6" s="138"/>
      <c r="GO6" s="138"/>
      <c r="GP6" s="138"/>
      <c r="GQ6" s="138"/>
      <c r="GR6" s="138"/>
      <c r="GS6" s="138"/>
      <c r="GT6" s="138"/>
      <c r="GU6" s="138"/>
      <c r="GV6" s="138"/>
      <c r="GW6" s="138"/>
      <c r="GX6" s="138"/>
      <c r="GY6" s="138"/>
      <c r="GZ6" s="138"/>
      <c r="HA6" s="138"/>
      <c r="HB6" s="138"/>
      <c r="HC6" s="138"/>
      <c r="HD6" s="138"/>
      <c r="HE6" s="138"/>
      <c r="HF6" s="138"/>
      <c r="HG6" s="138"/>
      <c r="HH6" s="138"/>
      <c r="HI6" s="138"/>
      <c r="HJ6" s="138"/>
      <c r="HK6" s="138"/>
      <c r="HL6" s="138"/>
      <c r="HM6" s="138"/>
      <c r="HN6" s="138"/>
      <c r="HO6" s="138"/>
      <c r="HP6" s="138"/>
      <c r="HQ6" s="138"/>
      <c r="HR6" s="138"/>
      <c r="HS6" s="138"/>
      <c r="HT6" s="138"/>
      <c r="HU6" s="138"/>
      <c r="HV6" s="138"/>
      <c r="HW6" s="138"/>
      <c r="HX6" s="138"/>
      <c r="HY6" s="138"/>
      <c r="HZ6" s="138"/>
      <c r="IA6" s="138"/>
      <c r="IB6" s="138"/>
      <c r="IC6" s="138"/>
      <c r="ID6" s="138"/>
      <c r="IE6" s="138"/>
      <c r="IF6" s="138"/>
      <c r="IG6" s="138"/>
      <c r="IH6" s="138"/>
      <c r="II6" s="138"/>
      <c r="IJ6" s="138"/>
    </row>
    <row r="7" spans="1:248" ht="20.100000000000001" customHeight="1">
      <c r="A7" s="135"/>
      <c r="B7" s="135"/>
      <c r="C7" s="136"/>
      <c r="D7" s="123"/>
      <c r="E7" s="92"/>
      <c r="F7" s="127">
        <v>1072338795</v>
      </c>
      <c r="G7" s="137">
        <v>587338130</v>
      </c>
      <c r="H7" s="127">
        <v>342960690</v>
      </c>
      <c r="I7" s="128">
        <v>167148447</v>
      </c>
      <c r="J7" s="128">
        <v>77228993</v>
      </c>
      <c r="K7" s="137">
        <v>218887611</v>
      </c>
      <c r="L7" s="124">
        <v>137227422</v>
      </c>
      <c r="M7" s="124">
        <v>51460307</v>
      </c>
      <c r="N7" s="124">
        <v>8294959</v>
      </c>
      <c r="O7" s="124">
        <v>1747045</v>
      </c>
      <c r="P7" s="124">
        <v>2058429</v>
      </c>
      <c r="Q7" s="127">
        <v>557064</v>
      </c>
      <c r="R7" s="127">
        <v>0</v>
      </c>
      <c r="S7" s="127">
        <v>82336439</v>
      </c>
      <c r="T7" s="127">
        <v>0</v>
      </c>
      <c r="U7" s="124">
        <v>0</v>
      </c>
      <c r="V7" s="139">
        <v>126278095</v>
      </c>
      <c r="W7" s="128">
        <v>57498520</v>
      </c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</row>
    <row r="8" spans="1:248" ht="20.100000000000001" customHeight="1">
      <c r="A8" s="135" t="s">
        <v>1549</v>
      </c>
      <c r="B8" s="135"/>
      <c r="C8" s="136"/>
      <c r="D8" s="123"/>
      <c r="E8" s="92" t="s">
        <v>249</v>
      </c>
      <c r="F8" s="127">
        <v>135770680</v>
      </c>
      <c r="G8" s="137">
        <v>113995929</v>
      </c>
      <c r="H8" s="127">
        <v>48001942</v>
      </c>
      <c r="I8" s="128">
        <v>42017498</v>
      </c>
      <c r="J8" s="128">
        <v>23976489</v>
      </c>
      <c r="K8" s="137">
        <v>1394353</v>
      </c>
      <c r="L8" s="124">
        <v>0</v>
      </c>
      <c r="M8" s="124">
        <v>0</v>
      </c>
      <c r="N8" s="124">
        <v>407729</v>
      </c>
      <c r="O8" s="124">
        <v>490979</v>
      </c>
      <c r="P8" s="124">
        <v>412429</v>
      </c>
      <c r="Q8" s="127">
        <v>216</v>
      </c>
      <c r="R8" s="127">
        <v>0</v>
      </c>
      <c r="S8" s="127">
        <v>0</v>
      </c>
      <c r="T8" s="127">
        <v>0</v>
      </c>
      <c r="U8" s="124">
        <v>0</v>
      </c>
      <c r="V8" s="139">
        <v>916044</v>
      </c>
      <c r="W8" s="128">
        <v>19464354</v>
      </c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  <c r="CT8" s="138"/>
      <c r="CU8" s="138"/>
      <c r="CV8" s="138"/>
      <c r="CW8" s="138"/>
      <c r="CX8" s="138"/>
      <c r="CY8" s="138"/>
      <c r="CZ8" s="138"/>
      <c r="DA8" s="138"/>
      <c r="DB8" s="138"/>
      <c r="DC8" s="138"/>
      <c r="DD8" s="138"/>
      <c r="DE8" s="138"/>
      <c r="DF8" s="138"/>
      <c r="DG8" s="138"/>
      <c r="DH8" s="138"/>
      <c r="DI8" s="138"/>
      <c r="DJ8" s="138"/>
      <c r="DK8" s="138"/>
      <c r="DL8" s="138"/>
      <c r="DM8" s="138"/>
      <c r="DN8" s="138"/>
      <c r="DO8" s="138"/>
      <c r="DP8" s="138"/>
      <c r="DQ8" s="138"/>
      <c r="DR8" s="138"/>
      <c r="DS8" s="138"/>
      <c r="DT8" s="138"/>
      <c r="DU8" s="138"/>
      <c r="DV8" s="138"/>
      <c r="DW8" s="138"/>
      <c r="DX8" s="138"/>
      <c r="DY8" s="138"/>
      <c r="DZ8" s="138"/>
      <c r="EA8" s="138"/>
      <c r="EB8" s="138"/>
      <c r="EC8" s="138"/>
      <c r="ED8" s="138"/>
      <c r="EE8" s="138"/>
      <c r="EF8" s="138"/>
      <c r="EG8" s="138"/>
      <c r="EH8" s="138"/>
      <c r="EI8" s="138"/>
      <c r="EJ8" s="138"/>
      <c r="EK8" s="138"/>
      <c r="EL8" s="138"/>
      <c r="EM8" s="138"/>
      <c r="EN8" s="138"/>
      <c r="EO8" s="138"/>
      <c r="EP8" s="138"/>
      <c r="EQ8" s="138"/>
      <c r="ER8" s="138"/>
      <c r="ES8" s="138"/>
      <c r="ET8" s="138"/>
      <c r="EU8" s="138"/>
      <c r="EV8" s="138"/>
      <c r="EW8" s="138"/>
      <c r="EX8" s="138"/>
      <c r="EY8" s="138"/>
      <c r="EZ8" s="138"/>
      <c r="FA8" s="138"/>
      <c r="FB8" s="138"/>
      <c r="FC8" s="138"/>
      <c r="FD8" s="138"/>
      <c r="FE8" s="138"/>
      <c r="FF8" s="138"/>
      <c r="FG8" s="138"/>
      <c r="FH8" s="138"/>
      <c r="FI8" s="138"/>
      <c r="FJ8" s="138"/>
      <c r="FK8" s="138"/>
      <c r="FL8" s="138"/>
      <c r="FM8" s="138"/>
      <c r="FN8" s="138"/>
      <c r="FO8" s="138"/>
      <c r="FP8" s="138"/>
      <c r="FQ8" s="138"/>
      <c r="FR8" s="138"/>
      <c r="FS8" s="138"/>
      <c r="FT8" s="138"/>
      <c r="FU8" s="138"/>
      <c r="FV8" s="138"/>
      <c r="FW8" s="138"/>
      <c r="FX8" s="138"/>
      <c r="FY8" s="138"/>
      <c r="FZ8" s="138"/>
      <c r="GA8" s="138"/>
      <c r="GB8" s="138"/>
      <c r="GC8" s="138"/>
      <c r="GD8" s="138"/>
      <c r="GE8" s="138"/>
      <c r="GF8" s="138"/>
      <c r="GG8" s="138"/>
      <c r="GH8" s="138"/>
      <c r="GI8" s="138"/>
      <c r="GJ8" s="138"/>
      <c r="GK8" s="138"/>
      <c r="GL8" s="138"/>
      <c r="GM8" s="138"/>
      <c r="GN8" s="138"/>
      <c r="GO8" s="138"/>
      <c r="GP8" s="138"/>
      <c r="GQ8" s="138"/>
      <c r="GR8" s="138"/>
      <c r="GS8" s="138"/>
      <c r="GT8" s="138"/>
      <c r="GU8" s="138"/>
      <c r="GV8" s="138"/>
      <c r="GW8" s="138"/>
      <c r="GX8" s="138"/>
      <c r="GY8" s="138"/>
      <c r="GZ8" s="138"/>
      <c r="HA8" s="138"/>
      <c r="HB8" s="138"/>
      <c r="HC8" s="138"/>
      <c r="HD8" s="138"/>
      <c r="HE8" s="138"/>
      <c r="HF8" s="138"/>
      <c r="HG8" s="138"/>
      <c r="HH8" s="138"/>
      <c r="HI8" s="138"/>
      <c r="HJ8" s="138"/>
      <c r="HK8" s="138"/>
      <c r="HL8" s="138"/>
      <c r="HM8" s="138"/>
      <c r="HN8" s="138"/>
      <c r="HO8" s="138"/>
      <c r="HP8" s="138"/>
      <c r="HQ8" s="138"/>
      <c r="HR8" s="138"/>
      <c r="HS8" s="138"/>
      <c r="HT8" s="138"/>
      <c r="HU8" s="138"/>
      <c r="HV8" s="138"/>
      <c r="HW8" s="138"/>
      <c r="HX8" s="138"/>
      <c r="HY8" s="138"/>
      <c r="HZ8" s="138"/>
      <c r="IA8" s="138"/>
      <c r="IB8" s="138"/>
      <c r="IC8" s="138"/>
      <c r="ID8" s="138"/>
      <c r="IE8" s="138"/>
      <c r="IF8" s="138"/>
      <c r="IG8" s="138"/>
      <c r="IH8" s="138"/>
      <c r="II8" s="138"/>
      <c r="IJ8" s="138"/>
    </row>
    <row r="9" spans="1:248" ht="20.100000000000001" customHeight="1">
      <c r="A9" s="135"/>
      <c r="B9" s="135" t="s">
        <v>1550</v>
      </c>
      <c r="C9" s="136"/>
      <c r="D9" s="123"/>
      <c r="E9" s="92" t="s">
        <v>250</v>
      </c>
      <c r="F9" s="127">
        <v>6994082</v>
      </c>
      <c r="G9" s="137">
        <v>6571581</v>
      </c>
      <c r="H9" s="127">
        <v>2833596</v>
      </c>
      <c r="I9" s="128">
        <v>2515452</v>
      </c>
      <c r="J9" s="128">
        <v>1222533</v>
      </c>
      <c r="K9" s="137">
        <v>64820</v>
      </c>
      <c r="L9" s="124">
        <v>0</v>
      </c>
      <c r="M9" s="124">
        <v>0</v>
      </c>
      <c r="N9" s="124">
        <v>0</v>
      </c>
      <c r="O9" s="124">
        <v>31885</v>
      </c>
      <c r="P9" s="124">
        <v>24935</v>
      </c>
      <c r="Q9" s="127">
        <v>0</v>
      </c>
      <c r="R9" s="127">
        <v>0</v>
      </c>
      <c r="S9" s="127">
        <v>0</v>
      </c>
      <c r="T9" s="127">
        <v>0</v>
      </c>
      <c r="U9" s="124">
        <v>0</v>
      </c>
      <c r="V9" s="139">
        <v>0</v>
      </c>
      <c r="W9" s="128">
        <v>357681</v>
      </c>
    </row>
    <row r="10" spans="1:248" ht="20.100000000000001" customHeight="1">
      <c r="A10" s="135"/>
      <c r="B10" s="135"/>
      <c r="C10" s="136" t="s">
        <v>1550</v>
      </c>
      <c r="D10" s="123"/>
      <c r="E10" s="92" t="s">
        <v>251</v>
      </c>
      <c r="F10" s="127">
        <v>6994082</v>
      </c>
      <c r="G10" s="137">
        <v>6571581</v>
      </c>
      <c r="H10" s="127">
        <v>2833596</v>
      </c>
      <c r="I10" s="128">
        <v>2515452</v>
      </c>
      <c r="J10" s="128">
        <v>1222533</v>
      </c>
      <c r="K10" s="137">
        <v>64820</v>
      </c>
      <c r="L10" s="124">
        <v>0</v>
      </c>
      <c r="M10" s="124">
        <v>0</v>
      </c>
      <c r="N10" s="124">
        <v>0</v>
      </c>
      <c r="O10" s="124">
        <v>31885</v>
      </c>
      <c r="P10" s="124">
        <v>24935</v>
      </c>
      <c r="Q10" s="127">
        <v>0</v>
      </c>
      <c r="R10" s="127">
        <v>0</v>
      </c>
      <c r="S10" s="127">
        <v>0</v>
      </c>
      <c r="T10" s="127">
        <v>0</v>
      </c>
      <c r="U10" s="124">
        <v>0</v>
      </c>
      <c r="V10" s="139">
        <v>0</v>
      </c>
      <c r="W10" s="128">
        <v>357681</v>
      </c>
    </row>
    <row r="11" spans="1:248" ht="20.100000000000001" customHeight="1">
      <c r="A11" s="135"/>
      <c r="B11" s="135" t="s">
        <v>1551</v>
      </c>
      <c r="C11" s="136"/>
      <c r="D11" s="123"/>
      <c r="E11" s="92" t="s">
        <v>262</v>
      </c>
      <c r="F11" s="127">
        <v>2617922</v>
      </c>
      <c r="G11" s="137">
        <v>2197953</v>
      </c>
      <c r="H11" s="127">
        <v>974268</v>
      </c>
      <c r="I11" s="128">
        <v>732096</v>
      </c>
      <c r="J11" s="128">
        <v>491589</v>
      </c>
      <c r="K11" s="137">
        <v>17264</v>
      </c>
      <c r="L11" s="124">
        <v>0</v>
      </c>
      <c r="M11" s="124">
        <v>0</v>
      </c>
      <c r="N11" s="124">
        <v>0</v>
      </c>
      <c r="O11" s="124">
        <v>9865</v>
      </c>
      <c r="P11" s="124">
        <v>7399</v>
      </c>
      <c r="Q11" s="127">
        <v>0</v>
      </c>
      <c r="R11" s="127">
        <v>0</v>
      </c>
      <c r="S11" s="127">
        <v>0</v>
      </c>
      <c r="T11" s="127">
        <v>0</v>
      </c>
      <c r="U11" s="124">
        <v>0</v>
      </c>
      <c r="V11" s="139">
        <v>0</v>
      </c>
      <c r="W11" s="128">
        <v>402705</v>
      </c>
    </row>
    <row r="12" spans="1:248" ht="20.100000000000001" customHeight="1">
      <c r="A12" s="135"/>
      <c r="B12" s="135"/>
      <c r="C12" s="136" t="s">
        <v>1550</v>
      </c>
      <c r="D12" s="123"/>
      <c r="E12" s="92" t="s">
        <v>251</v>
      </c>
      <c r="F12" s="127">
        <v>2617922</v>
      </c>
      <c r="G12" s="137">
        <v>2197953</v>
      </c>
      <c r="H12" s="127">
        <v>974268</v>
      </c>
      <c r="I12" s="128">
        <v>732096</v>
      </c>
      <c r="J12" s="128">
        <v>491589</v>
      </c>
      <c r="K12" s="137">
        <v>17264</v>
      </c>
      <c r="L12" s="124">
        <v>0</v>
      </c>
      <c r="M12" s="124">
        <v>0</v>
      </c>
      <c r="N12" s="124">
        <v>0</v>
      </c>
      <c r="O12" s="124">
        <v>9865</v>
      </c>
      <c r="P12" s="124">
        <v>7399</v>
      </c>
      <c r="Q12" s="127">
        <v>0</v>
      </c>
      <c r="R12" s="127">
        <v>0</v>
      </c>
      <c r="S12" s="127">
        <v>0</v>
      </c>
      <c r="T12" s="127">
        <v>0</v>
      </c>
      <c r="U12" s="124">
        <v>0</v>
      </c>
      <c r="V12" s="139">
        <v>0</v>
      </c>
      <c r="W12" s="128">
        <v>402705</v>
      </c>
    </row>
    <row r="13" spans="1:248" ht="20.100000000000001" customHeight="1">
      <c r="A13" s="135"/>
      <c r="B13" s="135" t="s">
        <v>1552</v>
      </c>
      <c r="C13" s="136"/>
      <c r="D13" s="123"/>
      <c r="E13" s="92" t="s">
        <v>1553</v>
      </c>
      <c r="F13" s="127">
        <v>46051841</v>
      </c>
      <c r="G13" s="137">
        <v>43562859</v>
      </c>
      <c r="H13" s="127">
        <v>17347236</v>
      </c>
      <c r="I13" s="128">
        <v>16181244</v>
      </c>
      <c r="J13" s="128">
        <v>10034379</v>
      </c>
      <c r="K13" s="137">
        <v>413831</v>
      </c>
      <c r="L13" s="124">
        <v>0</v>
      </c>
      <c r="M13" s="124">
        <v>0</v>
      </c>
      <c r="N13" s="124">
        <v>68213</v>
      </c>
      <c r="O13" s="124">
        <v>194200</v>
      </c>
      <c r="P13" s="124">
        <v>151418</v>
      </c>
      <c r="Q13" s="127">
        <v>0</v>
      </c>
      <c r="R13" s="127">
        <v>0</v>
      </c>
      <c r="S13" s="127">
        <v>0</v>
      </c>
      <c r="T13" s="127">
        <v>0</v>
      </c>
      <c r="U13" s="124">
        <v>0</v>
      </c>
      <c r="V13" s="139">
        <v>89760</v>
      </c>
      <c r="W13" s="128">
        <v>1985391</v>
      </c>
    </row>
    <row r="14" spans="1:248" ht="20.100000000000001" customHeight="1">
      <c r="A14" s="135"/>
      <c r="B14" s="135"/>
      <c r="C14" s="136" t="s">
        <v>1550</v>
      </c>
      <c r="D14" s="123"/>
      <c r="E14" s="92" t="s">
        <v>251</v>
      </c>
      <c r="F14" s="127">
        <v>40753784</v>
      </c>
      <c r="G14" s="137">
        <v>39128389</v>
      </c>
      <c r="H14" s="127">
        <v>15099372</v>
      </c>
      <c r="I14" s="128">
        <v>14804160</v>
      </c>
      <c r="J14" s="128">
        <v>9224857</v>
      </c>
      <c r="K14" s="137">
        <v>337124</v>
      </c>
      <c r="L14" s="124">
        <v>0</v>
      </c>
      <c r="M14" s="124">
        <v>0</v>
      </c>
      <c r="N14" s="124">
        <v>24519</v>
      </c>
      <c r="O14" s="124">
        <v>177695</v>
      </c>
      <c r="P14" s="124">
        <v>134910</v>
      </c>
      <c r="Q14" s="127">
        <v>0</v>
      </c>
      <c r="R14" s="127">
        <v>0</v>
      </c>
      <c r="S14" s="127">
        <v>0</v>
      </c>
      <c r="T14" s="127">
        <v>0</v>
      </c>
      <c r="U14" s="124">
        <v>0</v>
      </c>
      <c r="V14" s="139">
        <v>0</v>
      </c>
      <c r="W14" s="128">
        <v>1288271</v>
      </c>
    </row>
    <row r="15" spans="1:248" ht="20.100000000000001" customHeight="1">
      <c r="A15" s="135"/>
      <c r="B15" s="135"/>
      <c r="C15" s="136" t="s">
        <v>1552</v>
      </c>
      <c r="D15" s="123"/>
      <c r="E15" s="92" t="s">
        <v>253</v>
      </c>
      <c r="F15" s="127">
        <v>879943</v>
      </c>
      <c r="G15" s="137">
        <v>755163</v>
      </c>
      <c r="H15" s="127">
        <v>378252</v>
      </c>
      <c r="I15" s="128">
        <v>241560</v>
      </c>
      <c r="J15" s="128">
        <v>135351</v>
      </c>
      <c r="K15" s="137">
        <v>15034</v>
      </c>
      <c r="L15" s="124">
        <v>0</v>
      </c>
      <c r="M15" s="124">
        <v>0</v>
      </c>
      <c r="N15" s="124">
        <v>9519</v>
      </c>
      <c r="O15" s="124">
        <v>2619</v>
      </c>
      <c r="P15" s="124">
        <v>2896</v>
      </c>
      <c r="Q15" s="127">
        <v>0</v>
      </c>
      <c r="R15" s="127">
        <v>0</v>
      </c>
      <c r="S15" s="127">
        <v>0</v>
      </c>
      <c r="T15" s="127">
        <v>0</v>
      </c>
      <c r="U15" s="124">
        <v>0</v>
      </c>
      <c r="V15" s="139">
        <v>0</v>
      </c>
      <c r="W15" s="128">
        <v>109746</v>
      </c>
    </row>
    <row r="16" spans="1:248" ht="20.100000000000001" customHeight="1">
      <c r="A16" s="135"/>
      <c r="B16" s="135"/>
      <c r="C16" s="136" t="s">
        <v>1554</v>
      </c>
      <c r="D16" s="123"/>
      <c r="E16" s="92" t="s">
        <v>270</v>
      </c>
      <c r="F16" s="127">
        <v>3512204</v>
      </c>
      <c r="G16" s="137">
        <v>2869790</v>
      </c>
      <c r="H16" s="127">
        <v>1519728</v>
      </c>
      <c r="I16" s="128">
        <v>841848</v>
      </c>
      <c r="J16" s="128">
        <v>508214</v>
      </c>
      <c r="K16" s="137">
        <v>55040</v>
      </c>
      <c r="L16" s="124">
        <v>0</v>
      </c>
      <c r="M16" s="124">
        <v>0</v>
      </c>
      <c r="N16" s="124">
        <v>34175</v>
      </c>
      <c r="O16" s="124">
        <v>10096</v>
      </c>
      <c r="P16" s="124">
        <v>10769</v>
      </c>
      <c r="Q16" s="127">
        <v>0</v>
      </c>
      <c r="R16" s="127">
        <v>0</v>
      </c>
      <c r="S16" s="127">
        <v>0</v>
      </c>
      <c r="T16" s="127">
        <v>0</v>
      </c>
      <c r="U16" s="124">
        <v>0</v>
      </c>
      <c r="V16" s="139">
        <v>0</v>
      </c>
      <c r="W16" s="128">
        <v>587374</v>
      </c>
    </row>
    <row r="17" spans="1:23" ht="20.100000000000001" customHeight="1">
      <c r="A17" s="135"/>
      <c r="B17" s="135"/>
      <c r="C17" s="136" t="s">
        <v>1555</v>
      </c>
      <c r="D17" s="123"/>
      <c r="E17" s="92" t="s">
        <v>272</v>
      </c>
      <c r="F17" s="127">
        <v>816150</v>
      </c>
      <c r="G17" s="137">
        <v>809517</v>
      </c>
      <c r="H17" s="127">
        <v>349884</v>
      </c>
      <c r="I17" s="128">
        <v>293676</v>
      </c>
      <c r="J17" s="128">
        <v>165957</v>
      </c>
      <c r="K17" s="137">
        <v>6633</v>
      </c>
      <c r="L17" s="124">
        <v>0</v>
      </c>
      <c r="M17" s="124">
        <v>0</v>
      </c>
      <c r="N17" s="124">
        <v>0</v>
      </c>
      <c r="O17" s="124">
        <v>3790</v>
      </c>
      <c r="P17" s="124">
        <v>2843</v>
      </c>
      <c r="Q17" s="127">
        <v>0</v>
      </c>
      <c r="R17" s="127">
        <v>0</v>
      </c>
      <c r="S17" s="127">
        <v>0</v>
      </c>
      <c r="T17" s="127">
        <v>0</v>
      </c>
      <c r="U17" s="124">
        <v>0</v>
      </c>
      <c r="V17" s="139">
        <v>0</v>
      </c>
      <c r="W17" s="128">
        <v>0</v>
      </c>
    </row>
    <row r="18" spans="1:23" ht="20.100000000000001" customHeight="1">
      <c r="A18" s="135"/>
      <c r="B18" s="135"/>
      <c r="C18" s="136" t="s">
        <v>1556</v>
      </c>
      <c r="D18" s="123"/>
      <c r="E18" s="92" t="s">
        <v>260</v>
      </c>
      <c r="F18" s="127">
        <v>89760</v>
      </c>
      <c r="G18" s="137">
        <v>0</v>
      </c>
      <c r="H18" s="127">
        <v>0</v>
      </c>
      <c r="I18" s="128">
        <v>0</v>
      </c>
      <c r="J18" s="128">
        <v>0</v>
      </c>
      <c r="K18" s="137">
        <v>0</v>
      </c>
      <c r="L18" s="124">
        <v>0</v>
      </c>
      <c r="M18" s="124">
        <v>0</v>
      </c>
      <c r="N18" s="124">
        <v>0</v>
      </c>
      <c r="O18" s="124">
        <v>0</v>
      </c>
      <c r="P18" s="124">
        <v>0</v>
      </c>
      <c r="Q18" s="127">
        <v>0</v>
      </c>
      <c r="R18" s="127">
        <v>0</v>
      </c>
      <c r="S18" s="127">
        <v>0</v>
      </c>
      <c r="T18" s="127">
        <v>0</v>
      </c>
      <c r="U18" s="124">
        <v>0</v>
      </c>
      <c r="V18" s="139">
        <v>89760</v>
      </c>
      <c r="W18" s="128">
        <v>0</v>
      </c>
    </row>
    <row r="19" spans="1:23" ht="20.100000000000001" customHeight="1">
      <c r="A19" s="135"/>
      <c r="B19" s="135" t="s">
        <v>1557</v>
      </c>
      <c r="C19" s="136"/>
      <c r="D19" s="123"/>
      <c r="E19" s="92" t="s">
        <v>275</v>
      </c>
      <c r="F19" s="127">
        <v>2591418</v>
      </c>
      <c r="G19" s="137">
        <v>2420559</v>
      </c>
      <c r="H19" s="127">
        <v>1134876</v>
      </c>
      <c r="I19" s="128">
        <v>798624</v>
      </c>
      <c r="J19" s="128">
        <v>487059</v>
      </c>
      <c r="K19" s="137">
        <v>31422</v>
      </c>
      <c r="L19" s="124">
        <v>0</v>
      </c>
      <c r="M19" s="124">
        <v>0</v>
      </c>
      <c r="N19" s="124">
        <v>12312</v>
      </c>
      <c r="O19" s="124">
        <v>10225</v>
      </c>
      <c r="P19" s="124">
        <v>8885</v>
      </c>
      <c r="Q19" s="127">
        <v>0</v>
      </c>
      <c r="R19" s="127">
        <v>0</v>
      </c>
      <c r="S19" s="127">
        <v>0</v>
      </c>
      <c r="T19" s="127">
        <v>0</v>
      </c>
      <c r="U19" s="124">
        <v>0</v>
      </c>
      <c r="V19" s="139">
        <v>101520</v>
      </c>
      <c r="W19" s="128">
        <v>37917</v>
      </c>
    </row>
    <row r="20" spans="1:23" ht="20.100000000000001" customHeight="1">
      <c r="A20" s="135"/>
      <c r="B20" s="135"/>
      <c r="C20" s="136" t="s">
        <v>1550</v>
      </c>
      <c r="D20" s="123"/>
      <c r="E20" s="92" t="s">
        <v>251</v>
      </c>
      <c r="F20" s="127">
        <v>2489898</v>
      </c>
      <c r="G20" s="137">
        <v>2420559</v>
      </c>
      <c r="H20" s="127">
        <v>1134876</v>
      </c>
      <c r="I20" s="128">
        <v>798624</v>
      </c>
      <c r="J20" s="128">
        <v>487059</v>
      </c>
      <c r="K20" s="137">
        <v>31422</v>
      </c>
      <c r="L20" s="124">
        <v>0</v>
      </c>
      <c r="M20" s="124">
        <v>0</v>
      </c>
      <c r="N20" s="124">
        <v>12312</v>
      </c>
      <c r="O20" s="124">
        <v>10225</v>
      </c>
      <c r="P20" s="124">
        <v>8885</v>
      </c>
      <c r="Q20" s="127">
        <v>0</v>
      </c>
      <c r="R20" s="127">
        <v>0</v>
      </c>
      <c r="S20" s="127">
        <v>0</v>
      </c>
      <c r="T20" s="127">
        <v>0</v>
      </c>
      <c r="U20" s="124">
        <v>0</v>
      </c>
      <c r="V20" s="139">
        <v>0</v>
      </c>
      <c r="W20" s="128">
        <v>37917</v>
      </c>
    </row>
    <row r="21" spans="1:23" ht="20.100000000000001" customHeight="1">
      <c r="A21" s="135"/>
      <c r="B21" s="135"/>
      <c r="C21" s="136" t="s">
        <v>1556</v>
      </c>
      <c r="D21" s="123"/>
      <c r="E21" s="92" t="s">
        <v>260</v>
      </c>
      <c r="F21" s="127">
        <v>101520</v>
      </c>
      <c r="G21" s="137">
        <v>0</v>
      </c>
      <c r="H21" s="127">
        <v>0</v>
      </c>
      <c r="I21" s="128">
        <v>0</v>
      </c>
      <c r="J21" s="128">
        <v>0</v>
      </c>
      <c r="K21" s="137">
        <v>0</v>
      </c>
      <c r="L21" s="124">
        <v>0</v>
      </c>
      <c r="M21" s="124">
        <v>0</v>
      </c>
      <c r="N21" s="124">
        <v>0</v>
      </c>
      <c r="O21" s="124">
        <v>0</v>
      </c>
      <c r="P21" s="124">
        <v>0</v>
      </c>
      <c r="Q21" s="127">
        <v>0</v>
      </c>
      <c r="R21" s="127">
        <v>0</v>
      </c>
      <c r="S21" s="127">
        <v>0</v>
      </c>
      <c r="T21" s="127">
        <v>0</v>
      </c>
      <c r="U21" s="124">
        <v>0</v>
      </c>
      <c r="V21" s="139">
        <v>101520</v>
      </c>
      <c r="W21" s="128">
        <v>0</v>
      </c>
    </row>
    <row r="22" spans="1:23" ht="20.100000000000001" customHeight="1">
      <c r="A22" s="135"/>
      <c r="B22" s="135" t="s">
        <v>1558</v>
      </c>
      <c r="C22" s="136"/>
      <c r="D22" s="123"/>
      <c r="E22" s="92" t="s">
        <v>283</v>
      </c>
      <c r="F22" s="127">
        <v>1797154</v>
      </c>
      <c r="G22" s="137">
        <v>1659908</v>
      </c>
      <c r="H22" s="127">
        <v>741984</v>
      </c>
      <c r="I22" s="128">
        <v>575292</v>
      </c>
      <c r="J22" s="128">
        <v>342632</v>
      </c>
      <c r="K22" s="137">
        <v>23347</v>
      </c>
      <c r="L22" s="124">
        <v>0</v>
      </c>
      <c r="M22" s="124">
        <v>0</v>
      </c>
      <c r="N22" s="124">
        <v>11033</v>
      </c>
      <c r="O22" s="124">
        <v>6310</v>
      </c>
      <c r="P22" s="124">
        <v>6004</v>
      </c>
      <c r="Q22" s="127">
        <v>0</v>
      </c>
      <c r="R22" s="127">
        <v>0</v>
      </c>
      <c r="S22" s="127">
        <v>0</v>
      </c>
      <c r="T22" s="127">
        <v>0</v>
      </c>
      <c r="U22" s="124">
        <v>0</v>
      </c>
      <c r="V22" s="139">
        <v>0</v>
      </c>
      <c r="W22" s="128">
        <v>113899</v>
      </c>
    </row>
    <row r="23" spans="1:23" ht="20.100000000000001" customHeight="1">
      <c r="A23" s="135"/>
      <c r="B23" s="135"/>
      <c r="C23" s="136" t="s">
        <v>1550</v>
      </c>
      <c r="D23" s="123"/>
      <c r="E23" s="92" t="s">
        <v>251</v>
      </c>
      <c r="F23" s="127">
        <v>1797154</v>
      </c>
      <c r="G23" s="137">
        <v>1659908</v>
      </c>
      <c r="H23" s="127">
        <v>741984</v>
      </c>
      <c r="I23" s="128">
        <v>575292</v>
      </c>
      <c r="J23" s="128">
        <v>342632</v>
      </c>
      <c r="K23" s="137">
        <v>23347</v>
      </c>
      <c r="L23" s="124">
        <v>0</v>
      </c>
      <c r="M23" s="124">
        <v>0</v>
      </c>
      <c r="N23" s="124">
        <v>11033</v>
      </c>
      <c r="O23" s="124">
        <v>6310</v>
      </c>
      <c r="P23" s="124">
        <v>6004</v>
      </c>
      <c r="Q23" s="127">
        <v>0</v>
      </c>
      <c r="R23" s="127">
        <v>0</v>
      </c>
      <c r="S23" s="127">
        <v>0</v>
      </c>
      <c r="T23" s="127">
        <v>0</v>
      </c>
      <c r="U23" s="124">
        <v>0</v>
      </c>
      <c r="V23" s="139">
        <v>0</v>
      </c>
      <c r="W23" s="128">
        <v>113899</v>
      </c>
    </row>
    <row r="24" spans="1:23" ht="20.100000000000001" customHeight="1">
      <c r="A24" s="135"/>
      <c r="B24" s="135" t="s">
        <v>1554</v>
      </c>
      <c r="C24" s="136"/>
      <c r="D24" s="123"/>
      <c r="E24" s="92" t="s">
        <v>290</v>
      </c>
      <c r="F24" s="127">
        <v>13690401</v>
      </c>
      <c r="G24" s="137">
        <v>12095087</v>
      </c>
      <c r="H24" s="127">
        <v>5273916</v>
      </c>
      <c r="I24" s="128">
        <v>4369296</v>
      </c>
      <c r="J24" s="128">
        <v>2451875</v>
      </c>
      <c r="K24" s="137">
        <v>287453</v>
      </c>
      <c r="L24" s="124">
        <v>0</v>
      </c>
      <c r="M24" s="124">
        <v>0</v>
      </c>
      <c r="N24" s="124">
        <v>170043</v>
      </c>
      <c r="O24" s="124">
        <v>35893</v>
      </c>
      <c r="P24" s="124">
        <v>46301</v>
      </c>
      <c r="Q24" s="127">
        <v>216</v>
      </c>
      <c r="R24" s="127">
        <v>0</v>
      </c>
      <c r="S24" s="127">
        <v>0</v>
      </c>
      <c r="T24" s="127">
        <v>0</v>
      </c>
      <c r="U24" s="124">
        <v>0</v>
      </c>
      <c r="V24" s="139">
        <v>137520</v>
      </c>
      <c r="W24" s="128">
        <v>1170341</v>
      </c>
    </row>
    <row r="25" spans="1:23" ht="20.100000000000001" customHeight="1">
      <c r="A25" s="135"/>
      <c r="B25" s="135"/>
      <c r="C25" s="136" t="s">
        <v>1550</v>
      </c>
      <c r="D25" s="123"/>
      <c r="E25" s="92" t="s">
        <v>251</v>
      </c>
      <c r="F25" s="127">
        <v>13132962</v>
      </c>
      <c r="G25" s="137">
        <v>11687831</v>
      </c>
      <c r="H25" s="127">
        <v>5000100</v>
      </c>
      <c r="I25" s="128">
        <v>4283856</v>
      </c>
      <c r="J25" s="128">
        <v>2403875</v>
      </c>
      <c r="K25" s="137">
        <v>274790</v>
      </c>
      <c r="L25" s="124">
        <v>0</v>
      </c>
      <c r="M25" s="124">
        <v>0</v>
      </c>
      <c r="N25" s="124">
        <v>160497</v>
      </c>
      <c r="O25" s="124">
        <v>34646</v>
      </c>
      <c r="P25" s="124">
        <v>44431</v>
      </c>
      <c r="Q25" s="127">
        <v>216</v>
      </c>
      <c r="R25" s="127">
        <v>0</v>
      </c>
      <c r="S25" s="127">
        <v>0</v>
      </c>
      <c r="T25" s="127">
        <v>0</v>
      </c>
      <c r="U25" s="124">
        <v>0</v>
      </c>
      <c r="V25" s="139">
        <v>0</v>
      </c>
      <c r="W25" s="128">
        <v>1170341</v>
      </c>
    </row>
    <row r="26" spans="1:23" ht="20.100000000000001" customHeight="1">
      <c r="A26" s="135"/>
      <c r="B26" s="135"/>
      <c r="C26" s="136" t="s">
        <v>1556</v>
      </c>
      <c r="D26" s="123"/>
      <c r="E26" s="92" t="s">
        <v>260</v>
      </c>
      <c r="F26" s="127">
        <v>557439</v>
      </c>
      <c r="G26" s="137">
        <v>407256</v>
      </c>
      <c r="H26" s="127">
        <v>273816</v>
      </c>
      <c r="I26" s="128">
        <v>85440</v>
      </c>
      <c r="J26" s="128">
        <v>48000</v>
      </c>
      <c r="K26" s="137">
        <v>12663</v>
      </c>
      <c r="L26" s="124">
        <v>0</v>
      </c>
      <c r="M26" s="124">
        <v>0</v>
      </c>
      <c r="N26" s="124">
        <v>9546</v>
      </c>
      <c r="O26" s="124">
        <v>1247</v>
      </c>
      <c r="P26" s="124">
        <v>1870</v>
      </c>
      <c r="Q26" s="127">
        <v>0</v>
      </c>
      <c r="R26" s="127">
        <v>0</v>
      </c>
      <c r="S26" s="127">
        <v>0</v>
      </c>
      <c r="T26" s="127">
        <v>0</v>
      </c>
      <c r="U26" s="124">
        <v>0</v>
      </c>
      <c r="V26" s="139">
        <v>137520</v>
      </c>
      <c r="W26" s="128">
        <v>0</v>
      </c>
    </row>
    <row r="27" spans="1:23" ht="20.100000000000001" customHeight="1">
      <c r="A27" s="135"/>
      <c r="B27" s="135" t="s">
        <v>1555</v>
      </c>
      <c r="C27" s="136"/>
      <c r="D27" s="123"/>
      <c r="E27" s="92" t="s">
        <v>304</v>
      </c>
      <c r="F27" s="127">
        <v>2308044</v>
      </c>
      <c r="G27" s="137">
        <v>2282191</v>
      </c>
      <c r="H27" s="127">
        <v>984324</v>
      </c>
      <c r="I27" s="128">
        <v>848640</v>
      </c>
      <c r="J27" s="128">
        <v>449227</v>
      </c>
      <c r="K27" s="137">
        <v>25853</v>
      </c>
      <c r="L27" s="124">
        <v>0</v>
      </c>
      <c r="M27" s="124">
        <v>0</v>
      </c>
      <c r="N27" s="124">
        <v>7853</v>
      </c>
      <c r="O27" s="124">
        <v>9765</v>
      </c>
      <c r="P27" s="124">
        <v>8235</v>
      </c>
      <c r="Q27" s="127">
        <v>0</v>
      </c>
      <c r="R27" s="127">
        <v>0</v>
      </c>
      <c r="S27" s="127">
        <v>0</v>
      </c>
      <c r="T27" s="127">
        <v>0</v>
      </c>
      <c r="U27" s="124">
        <v>0</v>
      </c>
      <c r="V27" s="139">
        <v>0</v>
      </c>
      <c r="W27" s="128">
        <v>0</v>
      </c>
    </row>
    <row r="28" spans="1:23" ht="20.100000000000001" customHeight="1">
      <c r="A28" s="135"/>
      <c r="B28" s="135"/>
      <c r="C28" s="136" t="s">
        <v>1550</v>
      </c>
      <c r="D28" s="123"/>
      <c r="E28" s="92" t="s">
        <v>251</v>
      </c>
      <c r="F28" s="127">
        <v>2308044</v>
      </c>
      <c r="G28" s="137">
        <v>2282191</v>
      </c>
      <c r="H28" s="127">
        <v>984324</v>
      </c>
      <c r="I28" s="128">
        <v>848640</v>
      </c>
      <c r="J28" s="128">
        <v>449227</v>
      </c>
      <c r="K28" s="137">
        <v>25853</v>
      </c>
      <c r="L28" s="124">
        <v>0</v>
      </c>
      <c r="M28" s="124">
        <v>0</v>
      </c>
      <c r="N28" s="124">
        <v>7853</v>
      </c>
      <c r="O28" s="124">
        <v>9765</v>
      </c>
      <c r="P28" s="124">
        <v>8235</v>
      </c>
      <c r="Q28" s="127">
        <v>0</v>
      </c>
      <c r="R28" s="127">
        <v>0</v>
      </c>
      <c r="S28" s="127">
        <v>0</v>
      </c>
      <c r="T28" s="127">
        <v>0</v>
      </c>
      <c r="U28" s="124">
        <v>0</v>
      </c>
      <c r="V28" s="139">
        <v>0</v>
      </c>
      <c r="W28" s="128">
        <v>0</v>
      </c>
    </row>
    <row r="29" spans="1:23" ht="20.100000000000001" customHeight="1">
      <c r="A29" s="135"/>
      <c r="B29" s="135" t="s">
        <v>1559</v>
      </c>
      <c r="C29" s="136"/>
      <c r="D29" s="123"/>
      <c r="E29" s="92" t="s">
        <v>324</v>
      </c>
      <c r="F29" s="127">
        <v>5931226</v>
      </c>
      <c r="G29" s="137">
        <v>5836026</v>
      </c>
      <c r="H29" s="127">
        <v>2430216</v>
      </c>
      <c r="I29" s="128">
        <v>2123292</v>
      </c>
      <c r="J29" s="128">
        <v>1282518</v>
      </c>
      <c r="K29" s="137">
        <v>47835</v>
      </c>
      <c r="L29" s="124">
        <v>0</v>
      </c>
      <c r="M29" s="124">
        <v>0</v>
      </c>
      <c r="N29" s="124">
        <v>0</v>
      </c>
      <c r="O29" s="124">
        <v>27334</v>
      </c>
      <c r="P29" s="124">
        <v>20501</v>
      </c>
      <c r="Q29" s="127">
        <v>0</v>
      </c>
      <c r="R29" s="127">
        <v>0</v>
      </c>
      <c r="S29" s="127">
        <v>0</v>
      </c>
      <c r="T29" s="127">
        <v>0</v>
      </c>
      <c r="U29" s="124">
        <v>0</v>
      </c>
      <c r="V29" s="139">
        <v>0</v>
      </c>
      <c r="W29" s="128">
        <v>47365</v>
      </c>
    </row>
    <row r="30" spans="1:23" ht="20.100000000000001" customHeight="1">
      <c r="A30" s="135"/>
      <c r="B30" s="135"/>
      <c r="C30" s="136" t="s">
        <v>1550</v>
      </c>
      <c r="D30" s="123"/>
      <c r="E30" s="92" t="s">
        <v>251</v>
      </c>
      <c r="F30" s="127">
        <v>5931226</v>
      </c>
      <c r="G30" s="137">
        <v>5836026</v>
      </c>
      <c r="H30" s="127">
        <v>2430216</v>
      </c>
      <c r="I30" s="128">
        <v>2123292</v>
      </c>
      <c r="J30" s="128">
        <v>1282518</v>
      </c>
      <c r="K30" s="137">
        <v>47835</v>
      </c>
      <c r="L30" s="124">
        <v>0</v>
      </c>
      <c r="M30" s="124">
        <v>0</v>
      </c>
      <c r="N30" s="124">
        <v>0</v>
      </c>
      <c r="O30" s="124">
        <v>27334</v>
      </c>
      <c r="P30" s="124">
        <v>20501</v>
      </c>
      <c r="Q30" s="127">
        <v>0</v>
      </c>
      <c r="R30" s="127">
        <v>0</v>
      </c>
      <c r="S30" s="127">
        <v>0</v>
      </c>
      <c r="T30" s="127">
        <v>0</v>
      </c>
      <c r="U30" s="124">
        <v>0</v>
      </c>
      <c r="V30" s="139">
        <v>0</v>
      </c>
      <c r="W30" s="128">
        <v>47365</v>
      </c>
    </row>
    <row r="31" spans="1:23" ht="20.100000000000001" customHeight="1">
      <c r="A31" s="135"/>
      <c r="B31" s="135" t="s">
        <v>1560</v>
      </c>
      <c r="C31" s="136"/>
      <c r="D31" s="123"/>
      <c r="E31" s="92" t="s">
        <v>329</v>
      </c>
      <c r="F31" s="127">
        <v>2583905</v>
      </c>
      <c r="G31" s="137">
        <v>2383252</v>
      </c>
      <c r="H31" s="127">
        <v>1120476</v>
      </c>
      <c r="I31" s="128">
        <v>793416</v>
      </c>
      <c r="J31" s="128">
        <v>469360</v>
      </c>
      <c r="K31" s="137">
        <v>25305</v>
      </c>
      <c r="L31" s="124">
        <v>0</v>
      </c>
      <c r="M31" s="124">
        <v>0</v>
      </c>
      <c r="N31" s="124">
        <v>5920</v>
      </c>
      <c r="O31" s="124">
        <v>10786</v>
      </c>
      <c r="P31" s="124">
        <v>8599</v>
      </c>
      <c r="Q31" s="127">
        <v>0</v>
      </c>
      <c r="R31" s="127">
        <v>0</v>
      </c>
      <c r="S31" s="127">
        <v>0</v>
      </c>
      <c r="T31" s="127">
        <v>0</v>
      </c>
      <c r="U31" s="124">
        <v>0</v>
      </c>
      <c r="V31" s="139">
        <v>65736</v>
      </c>
      <c r="W31" s="128">
        <v>109612</v>
      </c>
    </row>
    <row r="32" spans="1:23" ht="20.100000000000001" customHeight="1">
      <c r="A32" s="135"/>
      <c r="B32" s="135"/>
      <c r="C32" s="136" t="s">
        <v>1550</v>
      </c>
      <c r="D32" s="123"/>
      <c r="E32" s="92" t="s">
        <v>251</v>
      </c>
      <c r="F32" s="127">
        <v>2518169</v>
      </c>
      <c r="G32" s="137">
        <v>2383252</v>
      </c>
      <c r="H32" s="127">
        <v>1120476</v>
      </c>
      <c r="I32" s="128">
        <v>793416</v>
      </c>
      <c r="J32" s="128">
        <v>469360</v>
      </c>
      <c r="K32" s="137">
        <v>25305</v>
      </c>
      <c r="L32" s="124">
        <v>0</v>
      </c>
      <c r="M32" s="124">
        <v>0</v>
      </c>
      <c r="N32" s="124">
        <v>5920</v>
      </c>
      <c r="O32" s="124">
        <v>10786</v>
      </c>
      <c r="P32" s="124">
        <v>8599</v>
      </c>
      <c r="Q32" s="127">
        <v>0</v>
      </c>
      <c r="R32" s="127">
        <v>0</v>
      </c>
      <c r="S32" s="127">
        <v>0</v>
      </c>
      <c r="T32" s="127">
        <v>0</v>
      </c>
      <c r="U32" s="124">
        <v>0</v>
      </c>
      <c r="V32" s="139">
        <v>0</v>
      </c>
      <c r="W32" s="128">
        <v>109612</v>
      </c>
    </row>
    <row r="33" spans="1:23" ht="20.100000000000001" customHeight="1">
      <c r="A33" s="135"/>
      <c r="B33" s="135"/>
      <c r="C33" s="136" t="s">
        <v>1556</v>
      </c>
      <c r="D33" s="123"/>
      <c r="E33" s="92" t="s">
        <v>260</v>
      </c>
      <c r="F33" s="127">
        <v>65736</v>
      </c>
      <c r="G33" s="137">
        <v>0</v>
      </c>
      <c r="H33" s="127">
        <v>0</v>
      </c>
      <c r="I33" s="128">
        <v>0</v>
      </c>
      <c r="J33" s="128">
        <v>0</v>
      </c>
      <c r="K33" s="137">
        <v>0</v>
      </c>
      <c r="L33" s="124">
        <v>0</v>
      </c>
      <c r="M33" s="124">
        <v>0</v>
      </c>
      <c r="N33" s="124">
        <v>0</v>
      </c>
      <c r="O33" s="124">
        <v>0</v>
      </c>
      <c r="P33" s="124">
        <v>0</v>
      </c>
      <c r="Q33" s="127">
        <v>0</v>
      </c>
      <c r="R33" s="127">
        <v>0</v>
      </c>
      <c r="S33" s="127">
        <v>0</v>
      </c>
      <c r="T33" s="127">
        <v>0</v>
      </c>
      <c r="U33" s="124">
        <v>0</v>
      </c>
      <c r="V33" s="139">
        <v>65736</v>
      </c>
      <c r="W33" s="128">
        <v>0</v>
      </c>
    </row>
    <row r="34" spans="1:23" ht="20.100000000000001" customHeight="1">
      <c r="A34" s="135"/>
      <c r="B34" s="135" t="s">
        <v>1561</v>
      </c>
      <c r="C34" s="136"/>
      <c r="D34" s="123"/>
      <c r="E34" s="92" t="s">
        <v>368</v>
      </c>
      <c r="F34" s="127">
        <v>418410</v>
      </c>
      <c r="G34" s="137">
        <v>407873</v>
      </c>
      <c r="H34" s="127">
        <v>222828</v>
      </c>
      <c r="I34" s="128">
        <v>166476</v>
      </c>
      <c r="J34" s="128">
        <v>18569</v>
      </c>
      <c r="K34" s="137">
        <v>10537</v>
      </c>
      <c r="L34" s="124">
        <v>0</v>
      </c>
      <c r="M34" s="124">
        <v>0</v>
      </c>
      <c r="N34" s="124">
        <v>7640</v>
      </c>
      <c r="O34" s="124">
        <v>1159</v>
      </c>
      <c r="P34" s="124">
        <v>1738</v>
      </c>
      <c r="Q34" s="127">
        <v>0</v>
      </c>
      <c r="R34" s="127">
        <v>0</v>
      </c>
      <c r="S34" s="127">
        <v>0</v>
      </c>
      <c r="T34" s="127">
        <v>0</v>
      </c>
      <c r="U34" s="124">
        <v>0</v>
      </c>
      <c r="V34" s="139">
        <v>0</v>
      </c>
      <c r="W34" s="128">
        <v>0</v>
      </c>
    </row>
    <row r="35" spans="1:23" ht="20.100000000000001" customHeight="1">
      <c r="A35" s="135"/>
      <c r="B35" s="135"/>
      <c r="C35" s="136" t="s">
        <v>1550</v>
      </c>
      <c r="D35" s="123"/>
      <c r="E35" s="92" t="s">
        <v>251</v>
      </c>
      <c r="F35" s="127">
        <v>418410</v>
      </c>
      <c r="G35" s="137">
        <v>407873</v>
      </c>
      <c r="H35" s="127">
        <v>222828</v>
      </c>
      <c r="I35" s="128">
        <v>166476</v>
      </c>
      <c r="J35" s="128">
        <v>18569</v>
      </c>
      <c r="K35" s="137">
        <v>10537</v>
      </c>
      <c r="L35" s="124">
        <v>0</v>
      </c>
      <c r="M35" s="124">
        <v>0</v>
      </c>
      <c r="N35" s="124">
        <v>7640</v>
      </c>
      <c r="O35" s="124">
        <v>1159</v>
      </c>
      <c r="P35" s="124">
        <v>1738</v>
      </c>
      <c r="Q35" s="127">
        <v>0</v>
      </c>
      <c r="R35" s="127">
        <v>0</v>
      </c>
      <c r="S35" s="127">
        <v>0</v>
      </c>
      <c r="T35" s="127">
        <v>0</v>
      </c>
      <c r="U35" s="124">
        <v>0</v>
      </c>
      <c r="V35" s="139">
        <v>0</v>
      </c>
      <c r="W35" s="128">
        <v>0</v>
      </c>
    </row>
    <row r="36" spans="1:23" ht="20.100000000000001" customHeight="1">
      <c r="A36" s="135"/>
      <c r="B36" s="135" t="s">
        <v>1562</v>
      </c>
      <c r="C36" s="136"/>
      <c r="D36" s="123"/>
      <c r="E36" s="92" t="s">
        <v>371</v>
      </c>
      <c r="F36" s="127">
        <v>590787</v>
      </c>
      <c r="G36" s="137">
        <v>584770</v>
      </c>
      <c r="H36" s="127">
        <v>259032</v>
      </c>
      <c r="I36" s="128">
        <v>203352</v>
      </c>
      <c r="J36" s="128">
        <v>122386</v>
      </c>
      <c r="K36" s="137">
        <v>6017</v>
      </c>
      <c r="L36" s="124">
        <v>0</v>
      </c>
      <c r="M36" s="124">
        <v>0</v>
      </c>
      <c r="N36" s="124">
        <v>1399</v>
      </c>
      <c r="O36" s="124">
        <v>2547</v>
      </c>
      <c r="P36" s="124">
        <v>2071</v>
      </c>
      <c r="Q36" s="127">
        <v>0</v>
      </c>
      <c r="R36" s="127">
        <v>0</v>
      </c>
      <c r="S36" s="127">
        <v>0</v>
      </c>
      <c r="T36" s="127">
        <v>0</v>
      </c>
      <c r="U36" s="124">
        <v>0</v>
      </c>
      <c r="V36" s="139">
        <v>0</v>
      </c>
      <c r="W36" s="128">
        <v>0</v>
      </c>
    </row>
    <row r="37" spans="1:23" ht="20.100000000000001" customHeight="1">
      <c r="A37" s="135"/>
      <c r="B37" s="135"/>
      <c r="C37" s="136" t="s">
        <v>1550</v>
      </c>
      <c r="D37" s="123"/>
      <c r="E37" s="92" t="s">
        <v>251</v>
      </c>
      <c r="F37" s="127">
        <v>590787</v>
      </c>
      <c r="G37" s="137">
        <v>584770</v>
      </c>
      <c r="H37" s="127">
        <v>259032</v>
      </c>
      <c r="I37" s="128">
        <v>203352</v>
      </c>
      <c r="J37" s="128">
        <v>122386</v>
      </c>
      <c r="K37" s="137">
        <v>6017</v>
      </c>
      <c r="L37" s="124">
        <v>0</v>
      </c>
      <c r="M37" s="124">
        <v>0</v>
      </c>
      <c r="N37" s="124">
        <v>1399</v>
      </c>
      <c r="O37" s="124">
        <v>2547</v>
      </c>
      <c r="P37" s="124">
        <v>2071</v>
      </c>
      <c r="Q37" s="127">
        <v>0</v>
      </c>
      <c r="R37" s="127">
        <v>0</v>
      </c>
      <c r="S37" s="127">
        <v>0</v>
      </c>
      <c r="T37" s="127">
        <v>0</v>
      </c>
      <c r="U37" s="124">
        <v>0</v>
      </c>
      <c r="V37" s="139">
        <v>0</v>
      </c>
      <c r="W37" s="128">
        <v>0</v>
      </c>
    </row>
    <row r="38" spans="1:23" ht="20.100000000000001" customHeight="1">
      <c r="A38" s="135"/>
      <c r="B38" s="135" t="s">
        <v>1563</v>
      </c>
      <c r="C38" s="136"/>
      <c r="D38" s="123"/>
      <c r="E38" s="92" t="s">
        <v>373</v>
      </c>
      <c r="F38" s="127">
        <v>2613618</v>
      </c>
      <c r="G38" s="137">
        <v>2583006</v>
      </c>
      <c r="H38" s="127">
        <v>1137958</v>
      </c>
      <c r="I38" s="128">
        <v>990218</v>
      </c>
      <c r="J38" s="128">
        <v>454830</v>
      </c>
      <c r="K38" s="137">
        <v>30612</v>
      </c>
      <c r="L38" s="124">
        <v>0</v>
      </c>
      <c r="M38" s="124">
        <v>0</v>
      </c>
      <c r="N38" s="124">
        <v>0</v>
      </c>
      <c r="O38" s="124">
        <v>12919</v>
      </c>
      <c r="P38" s="124">
        <v>9693</v>
      </c>
      <c r="Q38" s="127">
        <v>0</v>
      </c>
      <c r="R38" s="127">
        <v>0</v>
      </c>
      <c r="S38" s="127">
        <v>0</v>
      </c>
      <c r="T38" s="127">
        <v>0</v>
      </c>
      <c r="U38" s="124">
        <v>0</v>
      </c>
      <c r="V38" s="139">
        <v>0</v>
      </c>
      <c r="W38" s="128">
        <v>0</v>
      </c>
    </row>
    <row r="39" spans="1:23" ht="20.100000000000001" customHeight="1">
      <c r="A39" s="135"/>
      <c r="B39" s="135"/>
      <c r="C39" s="136" t="s">
        <v>1550</v>
      </c>
      <c r="D39" s="123"/>
      <c r="E39" s="92" t="s">
        <v>251</v>
      </c>
      <c r="F39" s="127">
        <v>2613618</v>
      </c>
      <c r="G39" s="137">
        <v>2583006</v>
      </c>
      <c r="H39" s="127">
        <v>1137958</v>
      </c>
      <c r="I39" s="128">
        <v>990218</v>
      </c>
      <c r="J39" s="128">
        <v>454830</v>
      </c>
      <c r="K39" s="137">
        <v>30612</v>
      </c>
      <c r="L39" s="124">
        <v>0</v>
      </c>
      <c r="M39" s="124">
        <v>0</v>
      </c>
      <c r="N39" s="124">
        <v>0</v>
      </c>
      <c r="O39" s="124">
        <v>12919</v>
      </c>
      <c r="P39" s="124">
        <v>9693</v>
      </c>
      <c r="Q39" s="127">
        <v>0</v>
      </c>
      <c r="R39" s="127">
        <v>0</v>
      </c>
      <c r="S39" s="127">
        <v>0</v>
      </c>
      <c r="T39" s="127">
        <v>0</v>
      </c>
      <c r="U39" s="124">
        <v>0</v>
      </c>
      <c r="V39" s="139">
        <v>0</v>
      </c>
      <c r="W39" s="128">
        <v>0</v>
      </c>
    </row>
    <row r="40" spans="1:23" ht="20.100000000000001" customHeight="1">
      <c r="A40" s="135"/>
      <c r="B40" s="135" t="s">
        <v>1564</v>
      </c>
      <c r="C40" s="136"/>
      <c r="D40" s="123"/>
      <c r="E40" s="92" t="s">
        <v>1565</v>
      </c>
      <c r="F40" s="127">
        <v>12105406</v>
      </c>
      <c r="G40" s="137">
        <v>11867874</v>
      </c>
      <c r="H40" s="127">
        <v>4989072</v>
      </c>
      <c r="I40" s="128">
        <v>4777920</v>
      </c>
      <c r="J40" s="128">
        <v>2100882</v>
      </c>
      <c r="K40" s="137">
        <v>141994</v>
      </c>
      <c r="L40" s="124">
        <v>0</v>
      </c>
      <c r="M40" s="124">
        <v>0</v>
      </c>
      <c r="N40" s="124">
        <v>6527</v>
      </c>
      <c r="O40" s="124">
        <v>58807</v>
      </c>
      <c r="P40" s="124">
        <v>44660</v>
      </c>
      <c r="Q40" s="127">
        <v>0</v>
      </c>
      <c r="R40" s="127">
        <v>0</v>
      </c>
      <c r="S40" s="127">
        <v>0</v>
      </c>
      <c r="T40" s="127">
        <v>0</v>
      </c>
      <c r="U40" s="124">
        <v>0</v>
      </c>
      <c r="V40" s="139">
        <v>0</v>
      </c>
      <c r="W40" s="128">
        <v>95538</v>
      </c>
    </row>
    <row r="41" spans="1:23" ht="20.100000000000001" customHeight="1">
      <c r="A41" s="135"/>
      <c r="B41" s="135"/>
      <c r="C41" s="136" t="s">
        <v>1550</v>
      </c>
      <c r="D41" s="123"/>
      <c r="E41" s="92" t="s">
        <v>251</v>
      </c>
      <c r="F41" s="127">
        <v>12105406</v>
      </c>
      <c r="G41" s="137">
        <v>11867874</v>
      </c>
      <c r="H41" s="127">
        <v>4989072</v>
      </c>
      <c r="I41" s="128">
        <v>4777920</v>
      </c>
      <c r="J41" s="128">
        <v>2100882</v>
      </c>
      <c r="K41" s="137">
        <v>141994</v>
      </c>
      <c r="L41" s="124">
        <v>0</v>
      </c>
      <c r="M41" s="124">
        <v>0</v>
      </c>
      <c r="N41" s="124">
        <v>6527</v>
      </c>
      <c r="O41" s="124">
        <v>58807</v>
      </c>
      <c r="P41" s="124">
        <v>44660</v>
      </c>
      <c r="Q41" s="127">
        <v>0</v>
      </c>
      <c r="R41" s="127">
        <v>0</v>
      </c>
      <c r="S41" s="127">
        <v>0</v>
      </c>
      <c r="T41" s="127">
        <v>0</v>
      </c>
      <c r="U41" s="124">
        <v>0</v>
      </c>
      <c r="V41" s="139">
        <v>0</v>
      </c>
      <c r="W41" s="128">
        <v>95538</v>
      </c>
    </row>
    <row r="42" spans="1:23" ht="20.100000000000001" customHeight="1">
      <c r="A42" s="135"/>
      <c r="B42" s="135" t="s">
        <v>1566</v>
      </c>
      <c r="C42" s="136"/>
      <c r="D42" s="123"/>
      <c r="E42" s="92" t="s">
        <v>380</v>
      </c>
      <c r="F42" s="127">
        <v>2515364</v>
      </c>
      <c r="G42" s="137">
        <v>2021049</v>
      </c>
      <c r="H42" s="127">
        <v>843084</v>
      </c>
      <c r="I42" s="128">
        <v>711708</v>
      </c>
      <c r="J42" s="128">
        <v>466257</v>
      </c>
      <c r="K42" s="137">
        <v>19069</v>
      </c>
      <c r="L42" s="124">
        <v>0</v>
      </c>
      <c r="M42" s="124">
        <v>0</v>
      </c>
      <c r="N42" s="124">
        <v>2451</v>
      </c>
      <c r="O42" s="124">
        <v>9332</v>
      </c>
      <c r="P42" s="124">
        <v>7286</v>
      </c>
      <c r="Q42" s="127">
        <v>0</v>
      </c>
      <c r="R42" s="127">
        <v>0</v>
      </c>
      <c r="S42" s="127">
        <v>0</v>
      </c>
      <c r="T42" s="127">
        <v>0</v>
      </c>
      <c r="U42" s="124">
        <v>0</v>
      </c>
      <c r="V42" s="139">
        <v>0</v>
      </c>
      <c r="W42" s="128">
        <v>475246</v>
      </c>
    </row>
    <row r="43" spans="1:23" ht="20.100000000000001" customHeight="1">
      <c r="A43" s="135"/>
      <c r="B43" s="135"/>
      <c r="C43" s="136" t="s">
        <v>1550</v>
      </c>
      <c r="D43" s="123"/>
      <c r="E43" s="92" t="s">
        <v>251</v>
      </c>
      <c r="F43" s="127">
        <v>2515364</v>
      </c>
      <c r="G43" s="137">
        <v>2021049</v>
      </c>
      <c r="H43" s="127">
        <v>843084</v>
      </c>
      <c r="I43" s="128">
        <v>711708</v>
      </c>
      <c r="J43" s="128">
        <v>466257</v>
      </c>
      <c r="K43" s="137">
        <v>19069</v>
      </c>
      <c r="L43" s="124">
        <v>0</v>
      </c>
      <c r="M43" s="124">
        <v>0</v>
      </c>
      <c r="N43" s="124">
        <v>2451</v>
      </c>
      <c r="O43" s="124">
        <v>9332</v>
      </c>
      <c r="P43" s="124">
        <v>7286</v>
      </c>
      <c r="Q43" s="127">
        <v>0</v>
      </c>
      <c r="R43" s="127">
        <v>0</v>
      </c>
      <c r="S43" s="127">
        <v>0</v>
      </c>
      <c r="T43" s="127">
        <v>0</v>
      </c>
      <c r="U43" s="124">
        <v>0</v>
      </c>
      <c r="V43" s="139">
        <v>0</v>
      </c>
      <c r="W43" s="128">
        <v>475246</v>
      </c>
    </row>
    <row r="44" spans="1:23" ht="20.100000000000001" customHeight="1">
      <c r="A44" s="135"/>
      <c r="B44" s="135" t="s">
        <v>1567</v>
      </c>
      <c r="C44" s="136"/>
      <c r="D44" s="123"/>
      <c r="E44" s="92" t="s">
        <v>382</v>
      </c>
      <c r="F44" s="127">
        <v>2589982</v>
      </c>
      <c r="G44" s="137">
        <v>1746099</v>
      </c>
      <c r="H44" s="127">
        <v>875904</v>
      </c>
      <c r="I44" s="128">
        <v>538392</v>
      </c>
      <c r="J44" s="128">
        <v>331803</v>
      </c>
      <c r="K44" s="137">
        <v>34984</v>
      </c>
      <c r="L44" s="124">
        <v>0</v>
      </c>
      <c r="M44" s="124">
        <v>0</v>
      </c>
      <c r="N44" s="124">
        <v>22085</v>
      </c>
      <c r="O44" s="124">
        <v>6181</v>
      </c>
      <c r="P44" s="124">
        <v>6718</v>
      </c>
      <c r="Q44" s="127">
        <v>0</v>
      </c>
      <c r="R44" s="127">
        <v>0</v>
      </c>
      <c r="S44" s="127">
        <v>0</v>
      </c>
      <c r="T44" s="127">
        <v>0</v>
      </c>
      <c r="U44" s="124">
        <v>0</v>
      </c>
      <c r="V44" s="139">
        <v>239820</v>
      </c>
      <c r="W44" s="128">
        <v>569079</v>
      </c>
    </row>
    <row r="45" spans="1:23" ht="20.100000000000001" customHeight="1">
      <c r="A45" s="135"/>
      <c r="B45" s="135"/>
      <c r="C45" s="136" t="s">
        <v>1550</v>
      </c>
      <c r="D45" s="123"/>
      <c r="E45" s="92" t="s">
        <v>251</v>
      </c>
      <c r="F45" s="127">
        <v>2589982</v>
      </c>
      <c r="G45" s="137">
        <v>1746099</v>
      </c>
      <c r="H45" s="127">
        <v>875904</v>
      </c>
      <c r="I45" s="128">
        <v>538392</v>
      </c>
      <c r="J45" s="128">
        <v>331803</v>
      </c>
      <c r="K45" s="137">
        <v>34984</v>
      </c>
      <c r="L45" s="124">
        <v>0</v>
      </c>
      <c r="M45" s="124">
        <v>0</v>
      </c>
      <c r="N45" s="124">
        <v>22085</v>
      </c>
      <c r="O45" s="124">
        <v>6181</v>
      </c>
      <c r="P45" s="124">
        <v>6718</v>
      </c>
      <c r="Q45" s="127">
        <v>0</v>
      </c>
      <c r="R45" s="127">
        <v>0</v>
      </c>
      <c r="S45" s="127">
        <v>0</v>
      </c>
      <c r="T45" s="127">
        <v>0</v>
      </c>
      <c r="U45" s="124">
        <v>0</v>
      </c>
      <c r="V45" s="139">
        <v>239820</v>
      </c>
      <c r="W45" s="128">
        <v>569079</v>
      </c>
    </row>
    <row r="46" spans="1:23" ht="20.100000000000001" customHeight="1">
      <c r="A46" s="135"/>
      <c r="B46" s="135" t="s">
        <v>1568</v>
      </c>
      <c r="C46" s="136"/>
      <c r="D46" s="123"/>
      <c r="E46" s="92" t="s">
        <v>384</v>
      </c>
      <c r="F46" s="127">
        <v>2553891</v>
      </c>
      <c r="G46" s="137">
        <v>2492384</v>
      </c>
      <c r="H46" s="127">
        <v>1132080</v>
      </c>
      <c r="I46" s="128">
        <v>848364</v>
      </c>
      <c r="J46" s="128">
        <v>511940</v>
      </c>
      <c r="K46" s="137">
        <v>25095</v>
      </c>
      <c r="L46" s="124">
        <v>0</v>
      </c>
      <c r="M46" s="124">
        <v>0</v>
      </c>
      <c r="N46" s="124">
        <v>5417</v>
      </c>
      <c r="O46" s="124">
        <v>10887</v>
      </c>
      <c r="P46" s="124">
        <v>8791</v>
      </c>
      <c r="Q46" s="127">
        <v>0</v>
      </c>
      <c r="R46" s="127">
        <v>0</v>
      </c>
      <c r="S46" s="127">
        <v>0</v>
      </c>
      <c r="T46" s="127">
        <v>0</v>
      </c>
      <c r="U46" s="124">
        <v>0</v>
      </c>
      <c r="V46" s="139">
        <v>0</v>
      </c>
      <c r="W46" s="128">
        <v>36412</v>
      </c>
    </row>
    <row r="47" spans="1:23" ht="20.100000000000001" customHeight="1">
      <c r="A47" s="135"/>
      <c r="B47" s="135"/>
      <c r="C47" s="136" t="s">
        <v>1550</v>
      </c>
      <c r="D47" s="123"/>
      <c r="E47" s="92" t="s">
        <v>251</v>
      </c>
      <c r="F47" s="127">
        <v>2553891</v>
      </c>
      <c r="G47" s="137">
        <v>2492384</v>
      </c>
      <c r="H47" s="127">
        <v>1132080</v>
      </c>
      <c r="I47" s="128">
        <v>848364</v>
      </c>
      <c r="J47" s="128">
        <v>511940</v>
      </c>
      <c r="K47" s="137">
        <v>25095</v>
      </c>
      <c r="L47" s="124">
        <v>0</v>
      </c>
      <c r="M47" s="124">
        <v>0</v>
      </c>
      <c r="N47" s="124">
        <v>5417</v>
      </c>
      <c r="O47" s="124">
        <v>10887</v>
      </c>
      <c r="P47" s="124">
        <v>8791</v>
      </c>
      <c r="Q47" s="127">
        <v>0</v>
      </c>
      <c r="R47" s="127">
        <v>0</v>
      </c>
      <c r="S47" s="127">
        <v>0</v>
      </c>
      <c r="T47" s="127">
        <v>0</v>
      </c>
      <c r="U47" s="124">
        <v>0</v>
      </c>
      <c r="V47" s="139">
        <v>0</v>
      </c>
      <c r="W47" s="128">
        <v>36412</v>
      </c>
    </row>
    <row r="48" spans="1:23" ht="20.100000000000001" customHeight="1">
      <c r="A48" s="135"/>
      <c r="B48" s="135" t="s">
        <v>1569</v>
      </c>
      <c r="C48" s="136"/>
      <c r="D48" s="123"/>
      <c r="E48" s="92" t="s">
        <v>1570</v>
      </c>
      <c r="F48" s="127">
        <v>1985898</v>
      </c>
      <c r="G48" s="137">
        <v>1933138</v>
      </c>
      <c r="H48" s="127">
        <v>757560</v>
      </c>
      <c r="I48" s="128">
        <v>745248</v>
      </c>
      <c r="J48" s="128">
        <v>430330</v>
      </c>
      <c r="K48" s="137">
        <v>16335</v>
      </c>
      <c r="L48" s="124">
        <v>0</v>
      </c>
      <c r="M48" s="124">
        <v>0</v>
      </c>
      <c r="N48" s="124">
        <v>1219</v>
      </c>
      <c r="O48" s="124">
        <v>8556</v>
      </c>
      <c r="P48" s="124">
        <v>6560</v>
      </c>
      <c r="Q48" s="127">
        <v>0</v>
      </c>
      <c r="R48" s="127">
        <v>0</v>
      </c>
      <c r="S48" s="127">
        <v>0</v>
      </c>
      <c r="T48" s="127">
        <v>0</v>
      </c>
      <c r="U48" s="124">
        <v>0</v>
      </c>
      <c r="V48" s="139">
        <v>0</v>
      </c>
      <c r="W48" s="128">
        <v>36425</v>
      </c>
    </row>
    <row r="49" spans="1:23" ht="20.100000000000001" customHeight="1">
      <c r="A49" s="135"/>
      <c r="B49" s="135"/>
      <c r="C49" s="136" t="s">
        <v>1550</v>
      </c>
      <c r="D49" s="123"/>
      <c r="E49" s="92" t="s">
        <v>251</v>
      </c>
      <c r="F49" s="127">
        <v>1985898</v>
      </c>
      <c r="G49" s="137">
        <v>1933138</v>
      </c>
      <c r="H49" s="127">
        <v>757560</v>
      </c>
      <c r="I49" s="128">
        <v>745248</v>
      </c>
      <c r="J49" s="128">
        <v>430330</v>
      </c>
      <c r="K49" s="137">
        <v>16335</v>
      </c>
      <c r="L49" s="124">
        <v>0</v>
      </c>
      <c r="M49" s="124">
        <v>0</v>
      </c>
      <c r="N49" s="124">
        <v>1219</v>
      </c>
      <c r="O49" s="124">
        <v>8556</v>
      </c>
      <c r="P49" s="124">
        <v>6560</v>
      </c>
      <c r="Q49" s="127">
        <v>0</v>
      </c>
      <c r="R49" s="127">
        <v>0</v>
      </c>
      <c r="S49" s="127">
        <v>0</v>
      </c>
      <c r="T49" s="127">
        <v>0</v>
      </c>
      <c r="U49" s="124">
        <v>0</v>
      </c>
      <c r="V49" s="139">
        <v>0</v>
      </c>
      <c r="W49" s="128">
        <v>36425</v>
      </c>
    </row>
    <row r="50" spans="1:23" ht="20.100000000000001" customHeight="1">
      <c r="A50" s="135"/>
      <c r="B50" s="135" t="s">
        <v>1571</v>
      </c>
      <c r="C50" s="136"/>
      <c r="D50" s="123"/>
      <c r="E50" s="92" t="s">
        <v>391</v>
      </c>
      <c r="F50" s="127">
        <v>11804588</v>
      </c>
      <c r="G50" s="137">
        <v>11350320</v>
      </c>
      <c r="H50" s="127">
        <v>4943532</v>
      </c>
      <c r="I50" s="128">
        <v>4098468</v>
      </c>
      <c r="J50" s="128">
        <v>2308320</v>
      </c>
      <c r="K50" s="137">
        <v>172580</v>
      </c>
      <c r="L50" s="124">
        <v>0</v>
      </c>
      <c r="M50" s="124">
        <v>0</v>
      </c>
      <c r="N50" s="124">
        <v>85617</v>
      </c>
      <c r="O50" s="124">
        <v>44328</v>
      </c>
      <c r="P50" s="124">
        <v>42635</v>
      </c>
      <c r="Q50" s="127">
        <v>0</v>
      </c>
      <c r="R50" s="127">
        <v>0</v>
      </c>
      <c r="S50" s="127">
        <v>0</v>
      </c>
      <c r="T50" s="127">
        <v>0</v>
      </c>
      <c r="U50" s="124">
        <v>0</v>
      </c>
      <c r="V50" s="139">
        <v>281688</v>
      </c>
      <c r="W50" s="128">
        <v>0</v>
      </c>
    </row>
    <row r="51" spans="1:23" ht="20.100000000000001" customHeight="1">
      <c r="A51" s="135"/>
      <c r="B51" s="135"/>
      <c r="C51" s="136" t="s">
        <v>1550</v>
      </c>
      <c r="D51" s="123"/>
      <c r="E51" s="92" t="s">
        <v>251</v>
      </c>
      <c r="F51" s="127">
        <v>10717219</v>
      </c>
      <c r="G51" s="137">
        <v>10568628</v>
      </c>
      <c r="H51" s="127">
        <v>4429440</v>
      </c>
      <c r="I51" s="128">
        <v>3926868</v>
      </c>
      <c r="J51" s="128">
        <v>2212320</v>
      </c>
      <c r="K51" s="137">
        <v>148591</v>
      </c>
      <c r="L51" s="124">
        <v>0</v>
      </c>
      <c r="M51" s="124">
        <v>0</v>
      </c>
      <c r="N51" s="124">
        <v>66965</v>
      </c>
      <c r="O51" s="124">
        <v>42193</v>
      </c>
      <c r="P51" s="124">
        <v>39433</v>
      </c>
      <c r="Q51" s="127">
        <v>0</v>
      </c>
      <c r="R51" s="127">
        <v>0</v>
      </c>
      <c r="S51" s="127">
        <v>0</v>
      </c>
      <c r="T51" s="127">
        <v>0</v>
      </c>
      <c r="U51" s="124">
        <v>0</v>
      </c>
      <c r="V51" s="139">
        <v>0</v>
      </c>
      <c r="W51" s="128">
        <v>0</v>
      </c>
    </row>
    <row r="52" spans="1:23" ht="20.100000000000001" customHeight="1">
      <c r="A52" s="135"/>
      <c r="B52" s="135"/>
      <c r="C52" s="136" t="s">
        <v>1556</v>
      </c>
      <c r="D52" s="123"/>
      <c r="E52" s="92" t="s">
        <v>260</v>
      </c>
      <c r="F52" s="127">
        <v>1087369</v>
      </c>
      <c r="G52" s="137">
        <v>781692</v>
      </c>
      <c r="H52" s="127">
        <v>514092</v>
      </c>
      <c r="I52" s="128">
        <v>171600</v>
      </c>
      <c r="J52" s="128">
        <v>96000</v>
      </c>
      <c r="K52" s="137">
        <v>23989</v>
      </c>
      <c r="L52" s="124">
        <v>0</v>
      </c>
      <c r="M52" s="124">
        <v>0</v>
      </c>
      <c r="N52" s="124">
        <v>18652</v>
      </c>
      <c r="O52" s="124">
        <v>2135</v>
      </c>
      <c r="P52" s="124">
        <v>3202</v>
      </c>
      <c r="Q52" s="127">
        <v>0</v>
      </c>
      <c r="R52" s="127">
        <v>0</v>
      </c>
      <c r="S52" s="127">
        <v>0</v>
      </c>
      <c r="T52" s="127">
        <v>0</v>
      </c>
      <c r="U52" s="124">
        <v>0</v>
      </c>
      <c r="V52" s="139">
        <v>281688</v>
      </c>
      <c r="W52" s="128">
        <v>0</v>
      </c>
    </row>
    <row r="53" spans="1:23" ht="20.100000000000001" customHeight="1">
      <c r="A53" s="135"/>
      <c r="B53" s="135" t="s">
        <v>1572</v>
      </c>
      <c r="C53" s="136"/>
      <c r="D53" s="123"/>
      <c r="E53" s="92" t="s">
        <v>1573</v>
      </c>
      <c r="F53" s="127">
        <v>14026743</v>
      </c>
      <c r="G53" s="137">
        <v>0</v>
      </c>
      <c r="H53" s="127">
        <v>0</v>
      </c>
      <c r="I53" s="128">
        <v>0</v>
      </c>
      <c r="J53" s="128">
        <v>0</v>
      </c>
      <c r="K53" s="137">
        <v>0</v>
      </c>
      <c r="L53" s="124">
        <v>0</v>
      </c>
      <c r="M53" s="124">
        <v>0</v>
      </c>
      <c r="N53" s="124">
        <v>0</v>
      </c>
      <c r="O53" s="124">
        <v>0</v>
      </c>
      <c r="P53" s="124">
        <v>0</v>
      </c>
      <c r="Q53" s="127">
        <v>0</v>
      </c>
      <c r="R53" s="127">
        <v>0</v>
      </c>
      <c r="S53" s="127">
        <v>0</v>
      </c>
      <c r="T53" s="127">
        <v>0</v>
      </c>
      <c r="U53" s="124">
        <v>0</v>
      </c>
      <c r="V53" s="139">
        <v>0</v>
      </c>
      <c r="W53" s="128">
        <v>14026743</v>
      </c>
    </row>
    <row r="54" spans="1:23" ht="20.100000000000001" customHeight="1">
      <c r="A54" s="135"/>
      <c r="B54" s="135"/>
      <c r="C54" s="136" t="s">
        <v>1572</v>
      </c>
      <c r="D54" s="123"/>
      <c r="E54" s="92" t="s">
        <v>1574</v>
      </c>
      <c r="F54" s="127">
        <v>14026743</v>
      </c>
      <c r="G54" s="137">
        <v>0</v>
      </c>
      <c r="H54" s="127">
        <v>0</v>
      </c>
      <c r="I54" s="128">
        <v>0</v>
      </c>
      <c r="J54" s="128">
        <v>0</v>
      </c>
      <c r="K54" s="137">
        <v>0</v>
      </c>
      <c r="L54" s="124">
        <v>0</v>
      </c>
      <c r="M54" s="124">
        <v>0</v>
      </c>
      <c r="N54" s="124">
        <v>0</v>
      </c>
      <c r="O54" s="124">
        <v>0</v>
      </c>
      <c r="P54" s="124">
        <v>0</v>
      </c>
      <c r="Q54" s="127">
        <v>0</v>
      </c>
      <c r="R54" s="127">
        <v>0</v>
      </c>
      <c r="S54" s="127">
        <v>0</v>
      </c>
      <c r="T54" s="127">
        <v>0</v>
      </c>
      <c r="U54" s="124">
        <v>0</v>
      </c>
      <c r="V54" s="139">
        <v>0</v>
      </c>
      <c r="W54" s="128">
        <v>14026743</v>
      </c>
    </row>
    <row r="55" spans="1:23" ht="20.100000000000001" customHeight="1">
      <c r="A55" s="135" t="s">
        <v>1575</v>
      </c>
      <c r="B55" s="135"/>
      <c r="C55" s="136"/>
      <c r="D55" s="123"/>
      <c r="E55" s="92" t="s">
        <v>465</v>
      </c>
      <c r="F55" s="127">
        <v>825134</v>
      </c>
      <c r="G55" s="137">
        <v>489036</v>
      </c>
      <c r="H55" s="127">
        <v>330636</v>
      </c>
      <c r="I55" s="128">
        <v>98400</v>
      </c>
      <c r="J55" s="128">
        <v>60000</v>
      </c>
      <c r="K55" s="137">
        <v>14982</v>
      </c>
      <c r="L55" s="124">
        <v>0</v>
      </c>
      <c r="M55" s="124">
        <v>0</v>
      </c>
      <c r="N55" s="124">
        <v>11649</v>
      </c>
      <c r="O55" s="124">
        <v>1333</v>
      </c>
      <c r="P55" s="124">
        <v>2000</v>
      </c>
      <c r="Q55" s="127">
        <v>0</v>
      </c>
      <c r="R55" s="127">
        <v>0</v>
      </c>
      <c r="S55" s="127">
        <v>0</v>
      </c>
      <c r="T55" s="127">
        <v>0</v>
      </c>
      <c r="U55" s="124">
        <v>0</v>
      </c>
      <c r="V55" s="139">
        <v>175536</v>
      </c>
      <c r="W55" s="128">
        <v>145580</v>
      </c>
    </row>
    <row r="56" spans="1:23" ht="20.100000000000001" customHeight="1">
      <c r="A56" s="135"/>
      <c r="B56" s="135" t="s">
        <v>1572</v>
      </c>
      <c r="C56" s="136"/>
      <c r="D56" s="123"/>
      <c r="E56" s="92" t="s">
        <v>1576</v>
      </c>
      <c r="F56" s="127">
        <v>825134</v>
      </c>
      <c r="G56" s="137">
        <v>489036</v>
      </c>
      <c r="H56" s="127">
        <v>330636</v>
      </c>
      <c r="I56" s="128">
        <v>98400</v>
      </c>
      <c r="J56" s="128">
        <v>60000</v>
      </c>
      <c r="K56" s="137">
        <v>14982</v>
      </c>
      <c r="L56" s="124">
        <v>0</v>
      </c>
      <c r="M56" s="124">
        <v>0</v>
      </c>
      <c r="N56" s="124">
        <v>11649</v>
      </c>
      <c r="O56" s="124">
        <v>1333</v>
      </c>
      <c r="P56" s="124">
        <v>2000</v>
      </c>
      <c r="Q56" s="127">
        <v>0</v>
      </c>
      <c r="R56" s="127">
        <v>0</v>
      </c>
      <c r="S56" s="127">
        <v>0</v>
      </c>
      <c r="T56" s="127">
        <v>0</v>
      </c>
      <c r="U56" s="124">
        <v>0</v>
      </c>
      <c r="V56" s="139">
        <v>175536</v>
      </c>
      <c r="W56" s="128">
        <v>145580</v>
      </c>
    </row>
    <row r="57" spans="1:23" ht="20.100000000000001" customHeight="1">
      <c r="A57" s="135"/>
      <c r="B57" s="135"/>
      <c r="C57" s="136" t="s">
        <v>1550</v>
      </c>
      <c r="D57" s="123"/>
      <c r="E57" s="92" t="s">
        <v>1577</v>
      </c>
      <c r="F57" s="127">
        <v>825134</v>
      </c>
      <c r="G57" s="137">
        <v>489036</v>
      </c>
      <c r="H57" s="127">
        <v>330636</v>
      </c>
      <c r="I57" s="128">
        <v>98400</v>
      </c>
      <c r="J57" s="128">
        <v>60000</v>
      </c>
      <c r="K57" s="137">
        <v>14982</v>
      </c>
      <c r="L57" s="124">
        <v>0</v>
      </c>
      <c r="M57" s="124">
        <v>0</v>
      </c>
      <c r="N57" s="124">
        <v>11649</v>
      </c>
      <c r="O57" s="124">
        <v>1333</v>
      </c>
      <c r="P57" s="124">
        <v>2000</v>
      </c>
      <c r="Q57" s="127">
        <v>0</v>
      </c>
      <c r="R57" s="127">
        <v>0</v>
      </c>
      <c r="S57" s="127">
        <v>0</v>
      </c>
      <c r="T57" s="127">
        <v>0</v>
      </c>
      <c r="U57" s="124">
        <v>0</v>
      </c>
      <c r="V57" s="139">
        <v>175536</v>
      </c>
      <c r="W57" s="128">
        <v>145580</v>
      </c>
    </row>
    <row r="58" spans="1:23" ht="20.100000000000001" customHeight="1">
      <c r="A58" s="135" t="s">
        <v>1578</v>
      </c>
      <c r="B58" s="135"/>
      <c r="C58" s="136"/>
      <c r="D58" s="123"/>
      <c r="E58" s="92" t="s">
        <v>489</v>
      </c>
      <c r="F58" s="127">
        <v>48429154</v>
      </c>
      <c r="G58" s="137">
        <v>42302364</v>
      </c>
      <c r="H58" s="127">
        <v>14625864</v>
      </c>
      <c r="I58" s="128">
        <v>20781192</v>
      </c>
      <c r="J58" s="128">
        <v>6895308</v>
      </c>
      <c r="K58" s="137">
        <v>364103</v>
      </c>
      <c r="L58" s="124">
        <v>0</v>
      </c>
      <c r="M58" s="124">
        <v>0</v>
      </c>
      <c r="N58" s="124">
        <v>13086</v>
      </c>
      <c r="O58" s="124">
        <v>199744</v>
      </c>
      <c r="P58" s="124">
        <v>151273</v>
      </c>
      <c r="Q58" s="127">
        <v>0</v>
      </c>
      <c r="R58" s="127">
        <v>0</v>
      </c>
      <c r="S58" s="127">
        <v>0</v>
      </c>
      <c r="T58" s="127">
        <v>0</v>
      </c>
      <c r="U58" s="124">
        <v>0</v>
      </c>
      <c r="V58" s="139">
        <v>153276</v>
      </c>
      <c r="W58" s="128">
        <v>5609411</v>
      </c>
    </row>
    <row r="59" spans="1:23" ht="20.100000000000001" customHeight="1">
      <c r="A59" s="135"/>
      <c r="B59" s="135" t="s">
        <v>1551</v>
      </c>
      <c r="C59" s="136"/>
      <c r="D59" s="123"/>
      <c r="E59" s="92" t="s">
        <v>506</v>
      </c>
      <c r="F59" s="127">
        <v>39820510</v>
      </c>
      <c r="G59" s="137">
        <v>34542410</v>
      </c>
      <c r="H59" s="127">
        <v>11763624</v>
      </c>
      <c r="I59" s="128">
        <v>17258532</v>
      </c>
      <c r="J59" s="128">
        <v>5520254</v>
      </c>
      <c r="K59" s="137">
        <v>294142</v>
      </c>
      <c r="L59" s="124">
        <v>0</v>
      </c>
      <c r="M59" s="124">
        <v>0</v>
      </c>
      <c r="N59" s="124">
        <v>7625</v>
      </c>
      <c r="O59" s="124">
        <v>163204</v>
      </c>
      <c r="P59" s="124">
        <v>123313</v>
      </c>
      <c r="Q59" s="127">
        <v>0</v>
      </c>
      <c r="R59" s="127">
        <v>0</v>
      </c>
      <c r="S59" s="127">
        <v>0</v>
      </c>
      <c r="T59" s="127">
        <v>0</v>
      </c>
      <c r="U59" s="124">
        <v>0</v>
      </c>
      <c r="V59" s="139">
        <v>119436</v>
      </c>
      <c r="W59" s="128">
        <v>4864522</v>
      </c>
    </row>
    <row r="60" spans="1:23" ht="20.100000000000001" customHeight="1">
      <c r="A60" s="135"/>
      <c r="B60" s="135"/>
      <c r="C60" s="136" t="s">
        <v>1550</v>
      </c>
      <c r="D60" s="123"/>
      <c r="E60" s="92" t="s">
        <v>251</v>
      </c>
      <c r="F60" s="127">
        <v>39693449</v>
      </c>
      <c r="G60" s="137">
        <v>34542410</v>
      </c>
      <c r="H60" s="127">
        <v>11763624</v>
      </c>
      <c r="I60" s="128">
        <v>17258532</v>
      </c>
      <c r="J60" s="128">
        <v>5520254</v>
      </c>
      <c r="K60" s="137">
        <v>286517</v>
      </c>
      <c r="L60" s="124">
        <v>0</v>
      </c>
      <c r="M60" s="124">
        <v>0</v>
      </c>
      <c r="N60" s="124">
        <v>0</v>
      </c>
      <c r="O60" s="124">
        <v>163204</v>
      </c>
      <c r="P60" s="124">
        <v>123313</v>
      </c>
      <c r="Q60" s="127">
        <v>0</v>
      </c>
      <c r="R60" s="127">
        <v>0</v>
      </c>
      <c r="S60" s="127">
        <v>0</v>
      </c>
      <c r="T60" s="127">
        <v>0</v>
      </c>
      <c r="U60" s="124">
        <v>0</v>
      </c>
      <c r="V60" s="139">
        <v>0</v>
      </c>
      <c r="W60" s="128">
        <v>4864522</v>
      </c>
    </row>
    <row r="61" spans="1:23" ht="20.100000000000001" customHeight="1">
      <c r="A61" s="135"/>
      <c r="B61" s="135"/>
      <c r="C61" s="136" t="s">
        <v>1556</v>
      </c>
      <c r="D61" s="123"/>
      <c r="E61" s="92" t="s">
        <v>260</v>
      </c>
      <c r="F61" s="127">
        <v>127061</v>
      </c>
      <c r="G61" s="137">
        <v>0</v>
      </c>
      <c r="H61" s="127">
        <v>0</v>
      </c>
      <c r="I61" s="128">
        <v>0</v>
      </c>
      <c r="J61" s="128">
        <v>0</v>
      </c>
      <c r="K61" s="137">
        <v>7625</v>
      </c>
      <c r="L61" s="124">
        <v>0</v>
      </c>
      <c r="M61" s="124">
        <v>0</v>
      </c>
      <c r="N61" s="124">
        <v>7625</v>
      </c>
      <c r="O61" s="124">
        <v>0</v>
      </c>
      <c r="P61" s="124">
        <v>0</v>
      </c>
      <c r="Q61" s="127">
        <v>0</v>
      </c>
      <c r="R61" s="127">
        <v>0</v>
      </c>
      <c r="S61" s="127">
        <v>0</v>
      </c>
      <c r="T61" s="127">
        <v>0</v>
      </c>
      <c r="U61" s="124">
        <v>0</v>
      </c>
      <c r="V61" s="139">
        <v>119436</v>
      </c>
      <c r="W61" s="128">
        <v>0</v>
      </c>
    </row>
    <row r="62" spans="1:23" ht="20.100000000000001" customHeight="1">
      <c r="A62" s="135"/>
      <c r="B62" s="135" t="s">
        <v>1554</v>
      </c>
      <c r="C62" s="136"/>
      <c r="D62" s="123"/>
      <c r="E62" s="92" t="s">
        <v>547</v>
      </c>
      <c r="F62" s="127">
        <v>8608644</v>
      </c>
      <c r="G62" s="137">
        <v>7759954</v>
      </c>
      <c r="H62" s="127">
        <v>2862240</v>
      </c>
      <c r="I62" s="128">
        <v>3522660</v>
      </c>
      <c r="J62" s="128">
        <v>1375054</v>
      </c>
      <c r="K62" s="137">
        <v>69961</v>
      </c>
      <c r="L62" s="124">
        <v>0</v>
      </c>
      <c r="M62" s="124">
        <v>0</v>
      </c>
      <c r="N62" s="124">
        <v>5461</v>
      </c>
      <c r="O62" s="124">
        <v>36540</v>
      </c>
      <c r="P62" s="124">
        <v>27960</v>
      </c>
      <c r="Q62" s="127">
        <v>0</v>
      </c>
      <c r="R62" s="127">
        <v>0</v>
      </c>
      <c r="S62" s="127">
        <v>0</v>
      </c>
      <c r="T62" s="127">
        <v>0</v>
      </c>
      <c r="U62" s="124">
        <v>0</v>
      </c>
      <c r="V62" s="139">
        <v>33840</v>
      </c>
      <c r="W62" s="128">
        <v>744889</v>
      </c>
    </row>
    <row r="63" spans="1:23" ht="20.100000000000001" customHeight="1">
      <c r="A63" s="135"/>
      <c r="B63" s="135"/>
      <c r="C63" s="136" t="s">
        <v>1550</v>
      </c>
      <c r="D63" s="123"/>
      <c r="E63" s="92" t="s">
        <v>251</v>
      </c>
      <c r="F63" s="127">
        <v>8574804</v>
      </c>
      <c r="G63" s="137">
        <v>7759954</v>
      </c>
      <c r="H63" s="127">
        <v>2862240</v>
      </c>
      <c r="I63" s="128">
        <v>3522660</v>
      </c>
      <c r="J63" s="128">
        <v>1375054</v>
      </c>
      <c r="K63" s="137">
        <v>69961</v>
      </c>
      <c r="L63" s="124">
        <v>0</v>
      </c>
      <c r="M63" s="124">
        <v>0</v>
      </c>
      <c r="N63" s="124">
        <v>5461</v>
      </c>
      <c r="O63" s="124">
        <v>36540</v>
      </c>
      <c r="P63" s="124">
        <v>27960</v>
      </c>
      <c r="Q63" s="127">
        <v>0</v>
      </c>
      <c r="R63" s="127">
        <v>0</v>
      </c>
      <c r="S63" s="127">
        <v>0</v>
      </c>
      <c r="T63" s="127">
        <v>0</v>
      </c>
      <c r="U63" s="124">
        <v>0</v>
      </c>
      <c r="V63" s="139">
        <v>0</v>
      </c>
      <c r="W63" s="128">
        <v>744889</v>
      </c>
    </row>
    <row r="64" spans="1:23" ht="20.100000000000001" customHeight="1">
      <c r="A64" s="135"/>
      <c r="B64" s="135"/>
      <c r="C64" s="136" t="s">
        <v>1556</v>
      </c>
      <c r="D64" s="123"/>
      <c r="E64" s="92" t="s">
        <v>260</v>
      </c>
      <c r="F64" s="127">
        <v>33840</v>
      </c>
      <c r="G64" s="137">
        <v>0</v>
      </c>
      <c r="H64" s="127">
        <v>0</v>
      </c>
      <c r="I64" s="128">
        <v>0</v>
      </c>
      <c r="J64" s="128">
        <v>0</v>
      </c>
      <c r="K64" s="137">
        <v>0</v>
      </c>
      <c r="L64" s="124">
        <v>0</v>
      </c>
      <c r="M64" s="124">
        <v>0</v>
      </c>
      <c r="N64" s="124">
        <v>0</v>
      </c>
      <c r="O64" s="124">
        <v>0</v>
      </c>
      <c r="P64" s="124">
        <v>0</v>
      </c>
      <c r="Q64" s="127">
        <v>0</v>
      </c>
      <c r="R64" s="127">
        <v>0</v>
      </c>
      <c r="S64" s="127">
        <v>0</v>
      </c>
      <c r="T64" s="127">
        <v>0</v>
      </c>
      <c r="U64" s="124">
        <v>0</v>
      </c>
      <c r="V64" s="139">
        <v>33840</v>
      </c>
      <c r="W64" s="128">
        <v>0</v>
      </c>
    </row>
    <row r="65" spans="1:23" ht="20.100000000000001" customHeight="1">
      <c r="A65" s="135" t="s">
        <v>1579</v>
      </c>
      <c r="B65" s="135"/>
      <c r="C65" s="136"/>
      <c r="D65" s="123"/>
      <c r="E65" s="92" t="s">
        <v>631</v>
      </c>
      <c r="F65" s="127">
        <v>429820451</v>
      </c>
      <c r="G65" s="137">
        <v>239514178</v>
      </c>
      <c r="H65" s="127">
        <v>163386819</v>
      </c>
      <c r="I65" s="128">
        <v>50175204</v>
      </c>
      <c r="J65" s="128">
        <v>25952155</v>
      </c>
      <c r="K65" s="137">
        <v>78448702</v>
      </c>
      <c r="L65" s="124">
        <v>51930655</v>
      </c>
      <c r="M65" s="124">
        <v>19473997</v>
      </c>
      <c r="N65" s="124">
        <v>5228266</v>
      </c>
      <c r="O65" s="124">
        <v>621396</v>
      </c>
      <c r="P65" s="124">
        <v>927412</v>
      </c>
      <c r="Q65" s="127">
        <v>266976</v>
      </c>
      <c r="R65" s="127">
        <v>0</v>
      </c>
      <c r="S65" s="127">
        <v>31158394</v>
      </c>
      <c r="T65" s="127">
        <v>0</v>
      </c>
      <c r="U65" s="124">
        <v>0</v>
      </c>
      <c r="V65" s="139">
        <v>75990305</v>
      </c>
      <c r="W65" s="128">
        <v>4708872</v>
      </c>
    </row>
    <row r="66" spans="1:23" ht="20.100000000000001" customHeight="1">
      <c r="A66" s="135"/>
      <c r="B66" s="135" t="s">
        <v>1550</v>
      </c>
      <c r="C66" s="136"/>
      <c r="D66" s="123"/>
      <c r="E66" s="92" t="s">
        <v>632</v>
      </c>
      <c r="F66" s="127">
        <v>5356624</v>
      </c>
      <c r="G66" s="137">
        <v>4164192</v>
      </c>
      <c r="H66" s="127">
        <v>2902548</v>
      </c>
      <c r="I66" s="128">
        <v>802896</v>
      </c>
      <c r="J66" s="128">
        <v>458748</v>
      </c>
      <c r="K66" s="137">
        <v>106696</v>
      </c>
      <c r="L66" s="124">
        <v>0</v>
      </c>
      <c r="M66" s="124">
        <v>0</v>
      </c>
      <c r="N66" s="124">
        <v>74248</v>
      </c>
      <c r="O66" s="124">
        <v>12415</v>
      </c>
      <c r="P66" s="124">
        <v>15929</v>
      </c>
      <c r="Q66" s="127">
        <v>4104</v>
      </c>
      <c r="R66" s="127">
        <v>0</v>
      </c>
      <c r="S66" s="127">
        <v>0</v>
      </c>
      <c r="T66" s="127">
        <v>0</v>
      </c>
      <c r="U66" s="124">
        <v>0</v>
      </c>
      <c r="V66" s="139">
        <v>1085736</v>
      </c>
      <c r="W66" s="128">
        <v>0</v>
      </c>
    </row>
    <row r="67" spans="1:23" ht="20.100000000000001" customHeight="1">
      <c r="A67" s="135"/>
      <c r="B67" s="135"/>
      <c r="C67" s="136" t="s">
        <v>1550</v>
      </c>
      <c r="D67" s="123"/>
      <c r="E67" s="92" t="s">
        <v>251</v>
      </c>
      <c r="F67" s="127">
        <v>766226</v>
      </c>
      <c r="G67" s="137">
        <v>759360</v>
      </c>
      <c r="H67" s="127">
        <v>335376</v>
      </c>
      <c r="I67" s="128">
        <v>259236</v>
      </c>
      <c r="J67" s="128">
        <v>164748</v>
      </c>
      <c r="K67" s="137">
        <v>6866</v>
      </c>
      <c r="L67" s="124">
        <v>0</v>
      </c>
      <c r="M67" s="124">
        <v>0</v>
      </c>
      <c r="N67" s="124">
        <v>0</v>
      </c>
      <c r="O67" s="124">
        <v>3594</v>
      </c>
      <c r="P67" s="124">
        <v>2696</v>
      </c>
      <c r="Q67" s="127">
        <v>576</v>
      </c>
      <c r="R67" s="127">
        <v>0</v>
      </c>
      <c r="S67" s="127">
        <v>0</v>
      </c>
      <c r="T67" s="127">
        <v>0</v>
      </c>
      <c r="U67" s="124">
        <v>0</v>
      </c>
      <c r="V67" s="139">
        <v>0</v>
      </c>
      <c r="W67" s="128">
        <v>0</v>
      </c>
    </row>
    <row r="68" spans="1:23" ht="20.100000000000001" customHeight="1">
      <c r="A68" s="135"/>
      <c r="B68" s="135"/>
      <c r="C68" s="136" t="s">
        <v>1572</v>
      </c>
      <c r="D68" s="123"/>
      <c r="E68" s="92" t="s">
        <v>633</v>
      </c>
      <c r="F68" s="127">
        <v>4590398</v>
      </c>
      <c r="G68" s="137">
        <v>3404832</v>
      </c>
      <c r="H68" s="127">
        <v>2567172</v>
      </c>
      <c r="I68" s="128">
        <v>543660</v>
      </c>
      <c r="J68" s="128">
        <v>294000</v>
      </c>
      <c r="K68" s="137">
        <v>99830</v>
      </c>
      <c r="L68" s="124">
        <v>0</v>
      </c>
      <c r="M68" s="124">
        <v>0</v>
      </c>
      <c r="N68" s="124">
        <v>74248</v>
      </c>
      <c r="O68" s="124">
        <v>8821</v>
      </c>
      <c r="P68" s="124">
        <v>13233</v>
      </c>
      <c r="Q68" s="127">
        <v>3528</v>
      </c>
      <c r="R68" s="127">
        <v>0</v>
      </c>
      <c r="S68" s="127">
        <v>0</v>
      </c>
      <c r="T68" s="127">
        <v>0</v>
      </c>
      <c r="U68" s="124">
        <v>0</v>
      </c>
      <c r="V68" s="139">
        <v>1085736</v>
      </c>
      <c r="W68" s="128">
        <v>0</v>
      </c>
    </row>
    <row r="69" spans="1:23" ht="20.100000000000001" customHeight="1">
      <c r="A69" s="135"/>
      <c r="B69" s="135" t="s">
        <v>1551</v>
      </c>
      <c r="C69" s="136"/>
      <c r="D69" s="123"/>
      <c r="E69" s="92" t="s">
        <v>634</v>
      </c>
      <c r="F69" s="127">
        <v>410721657</v>
      </c>
      <c r="G69" s="137">
        <v>225963591</v>
      </c>
      <c r="H69" s="127">
        <v>153932859</v>
      </c>
      <c r="I69" s="128">
        <v>47505588</v>
      </c>
      <c r="J69" s="128">
        <v>24525144</v>
      </c>
      <c r="K69" s="137">
        <v>77426309</v>
      </c>
      <c r="L69" s="124">
        <v>51458901</v>
      </c>
      <c r="M69" s="124">
        <v>19297089</v>
      </c>
      <c r="N69" s="124">
        <v>4957654</v>
      </c>
      <c r="O69" s="124">
        <v>583229</v>
      </c>
      <c r="P69" s="124">
        <v>874844</v>
      </c>
      <c r="Q69" s="127">
        <v>254592</v>
      </c>
      <c r="R69" s="127">
        <v>0</v>
      </c>
      <c r="S69" s="127">
        <v>30875341</v>
      </c>
      <c r="T69" s="127">
        <v>0</v>
      </c>
      <c r="U69" s="124">
        <v>0</v>
      </c>
      <c r="V69" s="139">
        <v>72059561</v>
      </c>
      <c r="W69" s="128">
        <v>4396855</v>
      </c>
    </row>
    <row r="70" spans="1:23" ht="20.100000000000001" customHeight="1">
      <c r="A70" s="135"/>
      <c r="B70" s="135"/>
      <c r="C70" s="136" t="s">
        <v>1550</v>
      </c>
      <c r="D70" s="123"/>
      <c r="E70" s="92" t="s">
        <v>635</v>
      </c>
      <c r="F70" s="127">
        <v>4250010</v>
      </c>
      <c r="G70" s="137">
        <v>2460324</v>
      </c>
      <c r="H70" s="127">
        <v>1382316</v>
      </c>
      <c r="I70" s="128">
        <v>340008</v>
      </c>
      <c r="J70" s="128">
        <v>738000</v>
      </c>
      <c r="K70" s="137">
        <v>760010</v>
      </c>
      <c r="L70" s="124">
        <v>509959</v>
      </c>
      <c r="M70" s="124">
        <v>191234</v>
      </c>
      <c r="N70" s="124">
        <v>43691</v>
      </c>
      <c r="O70" s="124">
        <v>5100</v>
      </c>
      <c r="P70" s="124">
        <v>7650</v>
      </c>
      <c r="Q70" s="127">
        <v>2376</v>
      </c>
      <c r="R70" s="127">
        <v>0</v>
      </c>
      <c r="S70" s="127">
        <v>305976</v>
      </c>
      <c r="T70" s="127">
        <v>0</v>
      </c>
      <c r="U70" s="124">
        <v>0</v>
      </c>
      <c r="V70" s="139">
        <v>649908</v>
      </c>
      <c r="W70" s="128">
        <v>73792</v>
      </c>
    </row>
    <row r="71" spans="1:23" ht="20.100000000000001" customHeight="1">
      <c r="A71" s="135"/>
      <c r="B71" s="135"/>
      <c r="C71" s="136" t="s">
        <v>1551</v>
      </c>
      <c r="D71" s="123"/>
      <c r="E71" s="92" t="s">
        <v>636</v>
      </c>
      <c r="F71" s="127">
        <v>241706712</v>
      </c>
      <c r="G71" s="137">
        <v>129746940</v>
      </c>
      <c r="H71" s="127">
        <v>86152980</v>
      </c>
      <c r="I71" s="128">
        <v>29103960</v>
      </c>
      <c r="J71" s="128">
        <v>14490000</v>
      </c>
      <c r="K71" s="137">
        <v>49075067</v>
      </c>
      <c r="L71" s="124">
        <v>32956463</v>
      </c>
      <c r="M71" s="124">
        <v>12358674</v>
      </c>
      <c r="N71" s="124">
        <v>2794970</v>
      </c>
      <c r="O71" s="124">
        <v>329564</v>
      </c>
      <c r="P71" s="124">
        <v>494348</v>
      </c>
      <c r="Q71" s="127">
        <v>141048</v>
      </c>
      <c r="R71" s="127">
        <v>0</v>
      </c>
      <c r="S71" s="127">
        <v>19773878</v>
      </c>
      <c r="T71" s="127">
        <v>0</v>
      </c>
      <c r="U71" s="124">
        <v>0</v>
      </c>
      <c r="V71" s="139">
        <v>39228684</v>
      </c>
      <c r="W71" s="128">
        <v>3882143</v>
      </c>
    </row>
    <row r="72" spans="1:23" ht="20.100000000000001" customHeight="1">
      <c r="A72" s="135"/>
      <c r="B72" s="135"/>
      <c r="C72" s="136" t="s">
        <v>1552</v>
      </c>
      <c r="D72" s="123"/>
      <c r="E72" s="92" t="s">
        <v>637</v>
      </c>
      <c r="F72" s="127">
        <v>129260146</v>
      </c>
      <c r="G72" s="137">
        <v>68176606</v>
      </c>
      <c r="H72" s="127">
        <v>48131962</v>
      </c>
      <c r="I72" s="128">
        <v>13438644</v>
      </c>
      <c r="J72" s="128">
        <v>6606000</v>
      </c>
      <c r="K72" s="137">
        <v>26798663</v>
      </c>
      <c r="L72" s="124">
        <v>17992479</v>
      </c>
      <c r="M72" s="124">
        <v>6747181</v>
      </c>
      <c r="N72" s="124">
        <v>1530278</v>
      </c>
      <c r="O72" s="124">
        <v>179926</v>
      </c>
      <c r="P72" s="124">
        <v>269887</v>
      </c>
      <c r="Q72" s="127">
        <v>78912</v>
      </c>
      <c r="R72" s="127">
        <v>0</v>
      </c>
      <c r="S72" s="127">
        <v>10795487</v>
      </c>
      <c r="T72" s="127">
        <v>0</v>
      </c>
      <c r="U72" s="124">
        <v>0</v>
      </c>
      <c r="V72" s="139">
        <v>23048470</v>
      </c>
      <c r="W72" s="128">
        <v>440920</v>
      </c>
    </row>
    <row r="73" spans="1:23" ht="20.100000000000001" customHeight="1">
      <c r="A73" s="135"/>
      <c r="B73" s="135"/>
      <c r="C73" s="136" t="s">
        <v>1557</v>
      </c>
      <c r="D73" s="123"/>
      <c r="E73" s="92" t="s">
        <v>638</v>
      </c>
      <c r="F73" s="127">
        <v>35504789</v>
      </c>
      <c r="G73" s="137">
        <v>25579721</v>
      </c>
      <c r="H73" s="127">
        <v>18265601</v>
      </c>
      <c r="I73" s="128">
        <v>4622976</v>
      </c>
      <c r="J73" s="128">
        <v>2691144</v>
      </c>
      <c r="K73" s="137">
        <v>792569</v>
      </c>
      <c r="L73" s="124">
        <v>0</v>
      </c>
      <c r="M73" s="124">
        <v>0</v>
      </c>
      <c r="N73" s="124">
        <v>588715</v>
      </c>
      <c r="O73" s="124">
        <v>68639</v>
      </c>
      <c r="P73" s="124">
        <v>102959</v>
      </c>
      <c r="Q73" s="127">
        <v>32256</v>
      </c>
      <c r="R73" s="127">
        <v>0</v>
      </c>
      <c r="S73" s="127">
        <v>0</v>
      </c>
      <c r="T73" s="127">
        <v>0</v>
      </c>
      <c r="U73" s="124">
        <v>0</v>
      </c>
      <c r="V73" s="139">
        <v>9132499</v>
      </c>
      <c r="W73" s="128">
        <v>0</v>
      </c>
    </row>
    <row r="74" spans="1:23" ht="20.100000000000001" customHeight="1">
      <c r="A74" s="135"/>
      <c r="B74" s="135" t="s">
        <v>1552</v>
      </c>
      <c r="C74" s="136"/>
      <c r="D74" s="123"/>
      <c r="E74" s="92" t="s">
        <v>643</v>
      </c>
      <c r="F74" s="127">
        <v>8820458</v>
      </c>
      <c r="G74" s="137">
        <v>6387012</v>
      </c>
      <c r="H74" s="127">
        <v>4680948</v>
      </c>
      <c r="I74" s="128">
        <v>1094064</v>
      </c>
      <c r="J74" s="128">
        <v>612000</v>
      </c>
      <c r="K74" s="137">
        <v>189489</v>
      </c>
      <c r="L74" s="124">
        <v>0</v>
      </c>
      <c r="M74" s="124">
        <v>0</v>
      </c>
      <c r="N74" s="124">
        <v>142490</v>
      </c>
      <c r="O74" s="124">
        <v>16755</v>
      </c>
      <c r="P74" s="124">
        <v>25132</v>
      </c>
      <c r="Q74" s="127">
        <v>5112</v>
      </c>
      <c r="R74" s="127">
        <v>0</v>
      </c>
      <c r="S74" s="127">
        <v>0</v>
      </c>
      <c r="T74" s="127">
        <v>0</v>
      </c>
      <c r="U74" s="124">
        <v>0</v>
      </c>
      <c r="V74" s="139">
        <v>2079120</v>
      </c>
      <c r="W74" s="128">
        <v>164837</v>
      </c>
    </row>
    <row r="75" spans="1:23" ht="20.100000000000001" customHeight="1">
      <c r="A75" s="135"/>
      <c r="B75" s="135"/>
      <c r="C75" s="136" t="s">
        <v>1551</v>
      </c>
      <c r="D75" s="123"/>
      <c r="E75" s="92" t="s">
        <v>645</v>
      </c>
      <c r="F75" s="127">
        <v>8820458</v>
      </c>
      <c r="G75" s="137">
        <v>6387012</v>
      </c>
      <c r="H75" s="127">
        <v>4680948</v>
      </c>
      <c r="I75" s="128">
        <v>1094064</v>
      </c>
      <c r="J75" s="128">
        <v>612000</v>
      </c>
      <c r="K75" s="137">
        <v>189489</v>
      </c>
      <c r="L75" s="124">
        <v>0</v>
      </c>
      <c r="M75" s="124">
        <v>0</v>
      </c>
      <c r="N75" s="124">
        <v>142490</v>
      </c>
      <c r="O75" s="124">
        <v>16755</v>
      </c>
      <c r="P75" s="124">
        <v>25132</v>
      </c>
      <c r="Q75" s="127">
        <v>5112</v>
      </c>
      <c r="R75" s="127">
        <v>0</v>
      </c>
      <c r="S75" s="127">
        <v>0</v>
      </c>
      <c r="T75" s="127">
        <v>0</v>
      </c>
      <c r="U75" s="124">
        <v>0</v>
      </c>
      <c r="V75" s="139">
        <v>2079120</v>
      </c>
      <c r="W75" s="128">
        <v>164837</v>
      </c>
    </row>
    <row r="76" spans="1:23" ht="20.100000000000001" customHeight="1">
      <c r="A76" s="135"/>
      <c r="B76" s="135" t="s">
        <v>1580</v>
      </c>
      <c r="C76" s="136"/>
      <c r="D76" s="123"/>
      <c r="E76" s="92" t="s">
        <v>671</v>
      </c>
      <c r="F76" s="127">
        <v>3513987</v>
      </c>
      <c r="G76" s="137">
        <v>1813824</v>
      </c>
      <c r="H76" s="127">
        <v>1179048</v>
      </c>
      <c r="I76" s="128">
        <v>466776</v>
      </c>
      <c r="J76" s="128">
        <v>168000</v>
      </c>
      <c r="K76" s="137">
        <v>702474</v>
      </c>
      <c r="L76" s="124">
        <v>471754</v>
      </c>
      <c r="M76" s="124">
        <v>176908</v>
      </c>
      <c r="N76" s="124">
        <v>40002</v>
      </c>
      <c r="O76" s="124">
        <v>4718</v>
      </c>
      <c r="P76" s="124">
        <v>7076</v>
      </c>
      <c r="Q76" s="127">
        <v>2016</v>
      </c>
      <c r="R76" s="127">
        <v>0</v>
      </c>
      <c r="S76" s="127">
        <v>283053</v>
      </c>
      <c r="T76" s="127">
        <v>0</v>
      </c>
      <c r="U76" s="124">
        <v>0</v>
      </c>
      <c r="V76" s="139">
        <v>567456</v>
      </c>
      <c r="W76" s="128">
        <v>147180</v>
      </c>
    </row>
    <row r="77" spans="1:23" ht="20.100000000000001" customHeight="1">
      <c r="A77" s="135"/>
      <c r="B77" s="135"/>
      <c r="C77" s="136" t="s">
        <v>1550</v>
      </c>
      <c r="D77" s="123"/>
      <c r="E77" s="92" t="s">
        <v>672</v>
      </c>
      <c r="F77" s="127">
        <v>3513987</v>
      </c>
      <c r="G77" s="137">
        <v>1813824</v>
      </c>
      <c r="H77" s="127">
        <v>1179048</v>
      </c>
      <c r="I77" s="128">
        <v>466776</v>
      </c>
      <c r="J77" s="128">
        <v>168000</v>
      </c>
      <c r="K77" s="137">
        <v>702474</v>
      </c>
      <c r="L77" s="124">
        <v>471754</v>
      </c>
      <c r="M77" s="124">
        <v>176908</v>
      </c>
      <c r="N77" s="124">
        <v>40002</v>
      </c>
      <c r="O77" s="124">
        <v>4718</v>
      </c>
      <c r="P77" s="124">
        <v>7076</v>
      </c>
      <c r="Q77" s="127">
        <v>2016</v>
      </c>
      <c r="R77" s="127">
        <v>0</v>
      </c>
      <c r="S77" s="127">
        <v>283053</v>
      </c>
      <c r="T77" s="127">
        <v>0</v>
      </c>
      <c r="U77" s="124">
        <v>0</v>
      </c>
      <c r="V77" s="139">
        <v>567456</v>
      </c>
      <c r="W77" s="128">
        <v>147180</v>
      </c>
    </row>
    <row r="78" spans="1:23" ht="20.100000000000001" customHeight="1">
      <c r="A78" s="135"/>
      <c r="B78" s="135" t="s">
        <v>1555</v>
      </c>
      <c r="C78" s="136"/>
      <c r="D78" s="123"/>
      <c r="E78" s="92" t="s">
        <v>677</v>
      </c>
      <c r="F78" s="127">
        <v>1407725</v>
      </c>
      <c r="G78" s="137">
        <v>1185559</v>
      </c>
      <c r="H78" s="127">
        <v>691416</v>
      </c>
      <c r="I78" s="128">
        <v>305880</v>
      </c>
      <c r="J78" s="128">
        <v>188263</v>
      </c>
      <c r="K78" s="137">
        <v>23734</v>
      </c>
      <c r="L78" s="124">
        <v>0</v>
      </c>
      <c r="M78" s="124">
        <v>0</v>
      </c>
      <c r="N78" s="124">
        <v>13872</v>
      </c>
      <c r="O78" s="124">
        <v>4279</v>
      </c>
      <c r="P78" s="124">
        <v>4431</v>
      </c>
      <c r="Q78" s="127">
        <v>1152</v>
      </c>
      <c r="R78" s="127">
        <v>0</v>
      </c>
      <c r="S78" s="127">
        <v>0</v>
      </c>
      <c r="T78" s="127">
        <v>0</v>
      </c>
      <c r="U78" s="124">
        <v>0</v>
      </c>
      <c r="V78" s="139">
        <v>198432</v>
      </c>
      <c r="W78" s="128">
        <v>0</v>
      </c>
    </row>
    <row r="79" spans="1:23" ht="20.100000000000001" customHeight="1">
      <c r="A79" s="135"/>
      <c r="B79" s="135"/>
      <c r="C79" s="136" t="s">
        <v>1551</v>
      </c>
      <c r="D79" s="123"/>
      <c r="E79" s="92" t="s">
        <v>679</v>
      </c>
      <c r="F79" s="127">
        <v>1407725</v>
      </c>
      <c r="G79" s="137">
        <v>1185559</v>
      </c>
      <c r="H79" s="127">
        <v>691416</v>
      </c>
      <c r="I79" s="128">
        <v>305880</v>
      </c>
      <c r="J79" s="128">
        <v>188263</v>
      </c>
      <c r="K79" s="137">
        <v>23734</v>
      </c>
      <c r="L79" s="124">
        <v>0</v>
      </c>
      <c r="M79" s="124">
        <v>0</v>
      </c>
      <c r="N79" s="124">
        <v>13872</v>
      </c>
      <c r="O79" s="124">
        <v>4279</v>
      </c>
      <c r="P79" s="124">
        <v>4431</v>
      </c>
      <c r="Q79" s="127">
        <v>1152</v>
      </c>
      <c r="R79" s="127">
        <v>0</v>
      </c>
      <c r="S79" s="127">
        <v>0</v>
      </c>
      <c r="T79" s="127">
        <v>0</v>
      </c>
      <c r="U79" s="124">
        <v>0</v>
      </c>
      <c r="V79" s="139">
        <v>198432</v>
      </c>
      <c r="W79" s="128">
        <v>0</v>
      </c>
    </row>
    <row r="80" spans="1:23" ht="20.100000000000001" customHeight="1">
      <c r="A80" s="135" t="s">
        <v>1581</v>
      </c>
      <c r="B80" s="135"/>
      <c r="C80" s="136"/>
      <c r="D80" s="123"/>
      <c r="E80" s="92" t="s">
        <v>695</v>
      </c>
      <c r="F80" s="127">
        <v>1756169</v>
      </c>
      <c r="G80" s="137">
        <v>1635840</v>
      </c>
      <c r="H80" s="127">
        <v>819744</v>
      </c>
      <c r="I80" s="128">
        <v>526452</v>
      </c>
      <c r="J80" s="128">
        <v>289644</v>
      </c>
      <c r="K80" s="137">
        <v>30137</v>
      </c>
      <c r="L80" s="124">
        <v>0</v>
      </c>
      <c r="M80" s="124">
        <v>0</v>
      </c>
      <c r="N80" s="124">
        <v>18763</v>
      </c>
      <c r="O80" s="124">
        <v>5378</v>
      </c>
      <c r="P80" s="124">
        <v>5996</v>
      </c>
      <c r="Q80" s="127">
        <v>0</v>
      </c>
      <c r="R80" s="127">
        <v>0</v>
      </c>
      <c r="S80" s="127">
        <v>0</v>
      </c>
      <c r="T80" s="127">
        <v>0</v>
      </c>
      <c r="U80" s="124">
        <v>0</v>
      </c>
      <c r="V80" s="139">
        <v>90192</v>
      </c>
      <c r="W80" s="128">
        <v>0</v>
      </c>
    </row>
    <row r="81" spans="1:23" ht="20.100000000000001" customHeight="1">
      <c r="A81" s="135"/>
      <c r="B81" s="135" t="s">
        <v>1554</v>
      </c>
      <c r="C81" s="136"/>
      <c r="D81" s="123"/>
      <c r="E81" s="92" t="s">
        <v>721</v>
      </c>
      <c r="F81" s="127">
        <v>816857</v>
      </c>
      <c r="G81" s="137">
        <v>799797</v>
      </c>
      <c r="H81" s="127">
        <v>359964</v>
      </c>
      <c r="I81" s="128">
        <v>273036</v>
      </c>
      <c r="J81" s="128">
        <v>166797</v>
      </c>
      <c r="K81" s="137">
        <v>17060</v>
      </c>
      <c r="L81" s="124">
        <v>0</v>
      </c>
      <c r="M81" s="124">
        <v>0</v>
      </c>
      <c r="N81" s="124">
        <v>12375</v>
      </c>
      <c r="O81" s="124">
        <v>1874</v>
      </c>
      <c r="P81" s="124">
        <v>2811</v>
      </c>
      <c r="Q81" s="127">
        <v>0</v>
      </c>
      <c r="R81" s="127">
        <v>0</v>
      </c>
      <c r="S81" s="127">
        <v>0</v>
      </c>
      <c r="T81" s="127">
        <v>0</v>
      </c>
      <c r="U81" s="124">
        <v>0</v>
      </c>
      <c r="V81" s="139">
        <v>0</v>
      </c>
      <c r="W81" s="128">
        <v>0</v>
      </c>
    </row>
    <row r="82" spans="1:23" ht="20.100000000000001" customHeight="1">
      <c r="A82" s="135"/>
      <c r="B82" s="135"/>
      <c r="C82" s="136" t="s">
        <v>1550</v>
      </c>
      <c r="D82" s="123"/>
      <c r="E82" s="92" t="s">
        <v>722</v>
      </c>
      <c r="F82" s="127">
        <v>816857</v>
      </c>
      <c r="G82" s="137">
        <v>799797</v>
      </c>
      <c r="H82" s="127">
        <v>359964</v>
      </c>
      <c r="I82" s="128">
        <v>273036</v>
      </c>
      <c r="J82" s="128">
        <v>166797</v>
      </c>
      <c r="K82" s="137">
        <v>17060</v>
      </c>
      <c r="L82" s="124">
        <v>0</v>
      </c>
      <c r="M82" s="124">
        <v>0</v>
      </c>
      <c r="N82" s="124">
        <v>12375</v>
      </c>
      <c r="O82" s="124">
        <v>1874</v>
      </c>
      <c r="P82" s="124">
        <v>2811</v>
      </c>
      <c r="Q82" s="127">
        <v>0</v>
      </c>
      <c r="R82" s="127">
        <v>0</v>
      </c>
      <c r="S82" s="127">
        <v>0</v>
      </c>
      <c r="T82" s="127">
        <v>0</v>
      </c>
      <c r="U82" s="124">
        <v>0</v>
      </c>
      <c r="V82" s="139">
        <v>0</v>
      </c>
      <c r="W82" s="128">
        <v>0</v>
      </c>
    </row>
    <row r="83" spans="1:23" ht="20.100000000000001" customHeight="1">
      <c r="A83" s="135"/>
      <c r="B83" s="135" t="s">
        <v>1580</v>
      </c>
      <c r="C83" s="136"/>
      <c r="D83" s="123"/>
      <c r="E83" s="92" t="s">
        <v>726</v>
      </c>
      <c r="F83" s="127">
        <v>939312</v>
      </c>
      <c r="G83" s="137">
        <v>836043</v>
      </c>
      <c r="H83" s="127">
        <v>459780</v>
      </c>
      <c r="I83" s="128">
        <v>253416</v>
      </c>
      <c r="J83" s="128">
        <v>122847</v>
      </c>
      <c r="K83" s="137">
        <v>13077</v>
      </c>
      <c r="L83" s="124">
        <v>0</v>
      </c>
      <c r="M83" s="124">
        <v>0</v>
      </c>
      <c r="N83" s="124">
        <v>6388</v>
      </c>
      <c r="O83" s="124">
        <v>3504</v>
      </c>
      <c r="P83" s="124">
        <v>3185</v>
      </c>
      <c r="Q83" s="127">
        <v>0</v>
      </c>
      <c r="R83" s="127">
        <v>0</v>
      </c>
      <c r="S83" s="127">
        <v>0</v>
      </c>
      <c r="T83" s="127">
        <v>0</v>
      </c>
      <c r="U83" s="124">
        <v>0</v>
      </c>
      <c r="V83" s="139">
        <v>90192</v>
      </c>
      <c r="W83" s="128">
        <v>0</v>
      </c>
    </row>
    <row r="84" spans="1:23" ht="20.100000000000001" customHeight="1">
      <c r="A84" s="135"/>
      <c r="B84" s="135"/>
      <c r="C84" s="136" t="s">
        <v>1550</v>
      </c>
      <c r="D84" s="123"/>
      <c r="E84" s="92" t="s">
        <v>699</v>
      </c>
      <c r="F84" s="127">
        <v>939312</v>
      </c>
      <c r="G84" s="137">
        <v>836043</v>
      </c>
      <c r="H84" s="127">
        <v>459780</v>
      </c>
      <c r="I84" s="128">
        <v>253416</v>
      </c>
      <c r="J84" s="128">
        <v>122847</v>
      </c>
      <c r="K84" s="137">
        <v>13077</v>
      </c>
      <c r="L84" s="124">
        <v>0</v>
      </c>
      <c r="M84" s="124">
        <v>0</v>
      </c>
      <c r="N84" s="124">
        <v>6388</v>
      </c>
      <c r="O84" s="124">
        <v>3504</v>
      </c>
      <c r="P84" s="124">
        <v>3185</v>
      </c>
      <c r="Q84" s="127">
        <v>0</v>
      </c>
      <c r="R84" s="127">
        <v>0</v>
      </c>
      <c r="S84" s="127">
        <v>0</v>
      </c>
      <c r="T84" s="127">
        <v>0</v>
      </c>
      <c r="U84" s="124">
        <v>0</v>
      </c>
      <c r="V84" s="139">
        <v>90192</v>
      </c>
      <c r="W84" s="128">
        <v>0</v>
      </c>
    </row>
    <row r="85" spans="1:23" ht="20.100000000000001" customHeight="1">
      <c r="A85" s="135" t="s">
        <v>1582</v>
      </c>
      <c r="B85" s="135"/>
      <c r="C85" s="136"/>
      <c r="D85" s="123"/>
      <c r="E85" s="92" t="s">
        <v>1583</v>
      </c>
      <c r="F85" s="127">
        <v>11623685</v>
      </c>
      <c r="G85" s="137">
        <v>8556227</v>
      </c>
      <c r="H85" s="127">
        <v>4864764</v>
      </c>
      <c r="I85" s="128">
        <v>2441304</v>
      </c>
      <c r="J85" s="128">
        <v>1250159</v>
      </c>
      <c r="K85" s="137">
        <v>204691</v>
      </c>
      <c r="L85" s="124">
        <v>0</v>
      </c>
      <c r="M85" s="124">
        <v>0</v>
      </c>
      <c r="N85" s="124">
        <v>142217</v>
      </c>
      <c r="O85" s="124">
        <v>26045</v>
      </c>
      <c r="P85" s="124">
        <v>32859</v>
      </c>
      <c r="Q85" s="127">
        <v>0</v>
      </c>
      <c r="R85" s="127">
        <v>0</v>
      </c>
      <c r="S85" s="127">
        <v>0</v>
      </c>
      <c r="T85" s="127">
        <v>0</v>
      </c>
      <c r="U85" s="124">
        <v>0</v>
      </c>
      <c r="V85" s="139">
        <v>1523326</v>
      </c>
      <c r="W85" s="128">
        <v>1339441</v>
      </c>
    </row>
    <row r="86" spans="1:23" ht="20.100000000000001" customHeight="1">
      <c r="A86" s="135"/>
      <c r="B86" s="135" t="s">
        <v>1550</v>
      </c>
      <c r="C86" s="136"/>
      <c r="D86" s="123"/>
      <c r="E86" s="92" t="s">
        <v>1584</v>
      </c>
      <c r="F86" s="127">
        <v>9079682</v>
      </c>
      <c r="G86" s="137">
        <v>6769127</v>
      </c>
      <c r="H86" s="127">
        <v>3678156</v>
      </c>
      <c r="I86" s="128">
        <v>2002812</v>
      </c>
      <c r="J86" s="128">
        <v>1088159</v>
      </c>
      <c r="K86" s="137">
        <v>137772</v>
      </c>
      <c r="L86" s="124">
        <v>0</v>
      </c>
      <c r="M86" s="124">
        <v>0</v>
      </c>
      <c r="N86" s="124">
        <v>101568</v>
      </c>
      <c r="O86" s="124">
        <v>7201</v>
      </c>
      <c r="P86" s="124">
        <v>25753</v>
      </c>
      <c r="Q86" s="127">
        <v>0</v>
      </c>
      <c r="R86" s="127">
        <v>0</v>
      </c>
      <c r="S86" s="127">
        <v>0</v>
      </c>
      <c r="T86" s="127">
        <v>0</v>
      </c>
      <c r="U86" s="124">
        <v>0</v>
      </c>
      <c r="V86" s="139">
        <v>976436</v>
      </c>
      <c r="W86" s="128">
        <v>1196347</v>
      </c>
    </row>
    <row r="87" spans="1:23" ht="20.100000000000001" customHeight="1">
      <c r="A87" s="135"/>
      <c r="B87" s="135"/>
      <c r="C87" s="136" t="s">
        <v>1550</v>
      </c>
      <c r="D87" s="123"/>
      <c r="E87" s="92" t="s">
        <v>251</v>
      </c>
      <c r="F87" s="127">
        <v>4322400</v>
      </c>
      <c r="G87" s="137">
        <v>4044478</v>
      </c>
      <c r="H87" s="127">
        <v>1941720</v>
      </c>
      <c r="I87" s="128">
        <v>1334628</v>
      </c>
      <c r="J87" s="128">
        <v>768130</v>
      </c>
      <c r="K87" s="137">
        <v>56239</v>
      </c>
      <c r="L87" s="124">
        <v>0</v>
      </c>
      <c r="M87" s="124">
        <v>0</v>
      </c>
      <c r="N87" s="124">
        <v>41292</v>
      </c>
      <c r="O87" s="124">
        <v>0</v>
      </c>
      <c r="P87" s="124">
        <v>14947</v>
      </c>
      <c r="Q87" s="127">
        <v>0</v>
      </c>
      <c r="R87" s="127">
        <v>0</v>
      </c>
      <c r="S87" s="127">
        <v>0</v>
      </c>
      <c r="T87" s="127">
        <v>0</v>
      </c>
      <c r="U87" s="124">
        <v>0</v>
      </c>
      <c r="V87" s="139">
        <v>0</v>
      </c>
      <c r="W87" s="128">
        <v>221683</v>
      </c>
    </row>
    <row r="88" spans="1:23" ht="20.100000000000001" customHeight="1">
      <c r="A88" s="135"/>
      <c r="B88" s="135"/>
      <c r="C88" s="136" t="s">
        <v>1557</v>
      </c>
      <c r="D88" s="123"/>
      <c r="E88" s="92" t="s">
        <v>753</v>
      </c>
      <c r="F88" s="127">
        <v>588963</v>
      </c>
      <c r="G88" s="137">
        <v>409140</v>
      </c>
      <c r="H88" s="127">
        <v>287844</v>
      </c>
      <c r="I88" s="128">
        <v>79296</v>
      </c>
      <c r="J88" s="128">
        <v>42000</v>
      </c>
      <c r="K88" s="137">
        <v>15116</v>
      </c>
      <c r="L88" s="124">
        <v>0</v>
      </c>
      <c r="M88" s="124">
        <v>0</v>
      </c>
      <c r="N88" s="124">
        <v>9188</v>
      </c>
      <c r="O88" s="124">
        <v>1071</v>
      </c>
      <c r="P88" s="124">
        <v>1607</v>
      </c>
      <c r="Q88" s="127">
        <v>0</v>
      </c>
      <c r="R88" s="127">
        <v>0</v>
      </c>
      <c r="S88" s="127">
        <v>0</v>
      </c>
      <c r="T88" s="127">
        <v>0</v>
      </c>
      <c r="U88" s="124">
        <v>0</v>
      </c>
      <c r="V88" s="139">
        <v>126588</v>
      </c>
      <c r="W88" s="128">
        <v>38119</v>
      </c>
    </row>
    <row r="89" spans="1:23" ht="20.100000000000001" customHeight="1">
      <c r="A89" s="135"/>
      <c r="B89" s="135"/>
      <c r="C89" s="136" t="s">
        <v>1580</v>
      </c>
      <c r="D89" s="123"/>
      <c r="E89" s="92" t="s">
        <v>756</v>
      </c>
      <c r="F89" s="127">
        <v>1703608</v>
      </c>
      <c r="G89" s="137">
        <v>577728</v>
      </c>
      <c r="H89" s="127">
        <v>399888</v>
      </c>
      <c r="I89" s="128">
        <v>111840</v>
      </c>
      <c r="J89" s="128">
        <v>66000</v>
      </c>
      <c r="K89" s="137">
        <v>17455</v>
      </c>
      <c r="L89" s="124">
        <v>0</v>
      </c>
      <c r="M89" s="124">
        <v>0</v>
      </c>
      <c r="N89" s="124">
        <v>13545</v>
      </c>
      <c r="O89" s="124">
        <v>1564</v>
      </c>
      <c r="P89" s="124">
        <v>2346</v>
      </c>
      <c r="Q89" s="127">
        <v>0</v>
      </c>
      <c r="R89" s="127">
        <v>0</v>
      </c>
      <c r="S89" s="127">
        <v>0</v>
      </c>
      <c r="T89" s="127">
        <v>0</v>
      </c>
      <c r="U89" s="124">
        <v>0</v>
      </c>
      <c r="V89" s="139">
        <v>208440</v>
      </c>
      <c r="W89" s="128">
        <v>899985</v>
      </c>
    </row>
    <row r="90" spans="1:23" ht="20.100000000000001" customHeight="1">
      <c r="A90" s="135"/>
      <c r="B90" s="135"/>
      <c r="C90" s="136" t="s">
        <v>1585</v>
      </c>
      <c r="D90" s="123"/>
      <c r="E90" s="92" t="s">
        <v>758</v>
      </c>
      <c r="F90" s="127">
        <v>1845257</v>
      </c>
      <c r="G90" s="137">
        <v>1353504</v>
      </c>
      <c r="H90" s="127">
        <v>880356</v>
      </c>
      <c r="I90" s="128">
        <v>347148</v>
      </c>
      <c r="J90" s="128">
        <v>126000</v>
      </c>
      <c r="K90" s="137">
        <v>40797</v>
      </c>
      <c r="L90" s="124">
        <v>0</v>
      </c>
      <c r="M90" s="124">
        <v>0</v>
      </c>
      <c r="N90" s="124">
        <v>31629</v>
      </c>
      <c r="O90" s="124">
        <v>3666</v>
      </c>
      <c r="P90" s="124">
        <v>5502</v>
      </c>
      <c r="Q90" s="127">
        <v>0</v>
      </c>
      <c r="R90" s="127">
        <v>0</v>
      </c>
      <c r="S90" s="127">
        <v>0</v>
      </c>
      <c r="T90" s="127">
        <v>0</v>
      </c>
      <c r="U90" s="124">
        <v>0</v>
      </c>
      <c r="V90" s="139">
        <v>450956</v>
      </c>
      <c r="W90" s="128">
        <v>0</v>
      </c>
    </row>
    <row r="91" spans="1:23" ht="20.100000000000001" customHeight="1">
      <c r="A91" s="135"/>
      <c r="B91" s="135"/>
      <c r="C91" s="136" t="s">
        <v>1586</v>
      </c>
      <c r="D91" s="123"/>
      <c r="E91" s="92" t="s">
        <v>1587</v>
      </c>
      <c r="F91" s="127">
        <v>429002</v>
      </c>
      <c r="G91" s="137">
        <v>384277</v>
      </c>
      <c r="H91" s="127">
        <v>168348</v>
      </c>
      <c r="I91" s="128">
        <v>129900</v>
      </c>
      <c r="J91" s="128">
        <v>86029</v>
      </c>
      <c r="K91" s="137">
        <v>8165</v>
      </c>
      <c r="L91" s="124">
        <v>0</v>
      </c>
      <c r="M91" s="124">
        <v>0</v>
      </c>
      <c r="N91" s="124">
        <v>5914</v>
      </c>
      <c r="O91" s="124">
        <v>900</v>
      </c>
      <c r="P91" s="124">
        <v>1351</v>
      </c>
      <c r="Q91" s="127">
        <v>0</v>
      </c>
      <c r="R91" s="127">
        <v>0</v>
      </c>
      <c r="S91" s="127">
        <v>0</v>
      </c>
      <c r="T91" s="127">
        <v>0</v>
      </c>
      <c r="U91" s="124">
        <v>0</v>
      </c>
      <c r="V91" s="139">
        <v>0</v>
      </c>
      <c r="W91" s="128">
        <v>36560</v>
      </c>
    </row>
    <row r="92" spans="1:23" ht="20.100000000000001" customHeight="1">
      <c r="A92" s="135"/>
      <c r="B92" s="135"/>
      <c r="C92" s="136" t="s">
        <v>1572</v>
      </c>
      <c r="D92" s="123"/>
      <c r="E92" s="92" t="s">
        <v>1588</v>
      </c>
      <c r="F92" s="127">
        <v>190452</v>
      </c>
      <c r="G92" s="137">
        <v>0</v>
      </c>
      <c r="H92" s="127">
        <v>0</v>
      </c>
      <c r="I92" s="128">
        <v>0</v>
      </c>
      <c r="J92" s="128">
        <v>0</v>
      </c>
      <c r="K92" s="137">
        <v>0</v>
      </c>
      <c r="L92" s="124">
        <v>0</v>
      </c>
      <c r="M92" s="124">
        <v>0</v>
      </c>
      <c r="N92" s="124">
        <v>0</v>
      </c>
      <c r="O92" s="124">
        <v>0</v>
      </c>
      <c r="P92" s="124">
        <v>0</v>
      </c>
      <c r="Q92" s="127">
        <v>0</v>
      </c>
      <c r="R92" s="127">
        <v>0</v>
      </c>
      <c r="S92" s="127">
        <v>0</v>
      </c>
      <c r="T92" s="127">
        <v>0</v>
      </c>
      <c r="U92" s="124">
        <v>0</v>
      </c>
      <c r="V92" s="139">
        <v>190452</v>
      </c>
      <c r="W92" s="128">
        <v>0</v>
      </c>
    </row>
    <row r="93" spans="1:23" ht="20.100000000000001" customHeight="1">
      <c r="A93" s="135"/>
      <c r="B93" s="135" t="s">
        <v>1551</v>
      </c>
      <c r="C93" s="136"/>
      <c r="D93" s="123"/>
      <c r="E93" s="92" t="s">
        <v>763</v>
      </c>
      <c r="F93" s="127">
        <v>676995</v>
      </c>
      <c r="G93" s="137">
        <v>411216</v>
      </c>
      <c r="H93" s="127">
        <v>285828</v>
      </c>
      <c r="I93" s="128">
        <v>83388</v>
      </c>
      <c r="J93" s="128">
        <v>42000</v>
      </c>
      <c r="K93" s="137">
        <v>26382</v>
      </c>
      <c r="L93" s="124">
        <v>0</v>
      </c>
      <c r="M93" s="124">
        <v>0</v>
      </c>
      <c r="N93" s="124">
        <v>9256</v>
      </c>
      <c r="O93" s="124">
        <v>15186</v>
      </c>
      <c r="P93" s="124">
        <v>1620</v>
      </c>
      <c r="Q93" s="127">
        <v>0</v>
      </c>
      <c r="R93" s="127">
        <v>0</v>
      </c>
      <c r="S93" s="127">
        <v>0</v>
      </c>
      <c r="T93" s="127">
        <v>0</v>
      </c>
      <c r="U93" s="124">
        <v>0</v>
      </c>
      <c r="V93" s="139">
        <v>130296</v>
      </c>
      <c r="W93" s="128">
        <v>109101</v>
      </c>
    </row>
    <row r="94" spans="1:23" ht="20.100000000000001" customHeight="1">
      <c r="A94" s="135"/>
      <c r="B94" s="135"/>
      <c r="C94" s="136" t="s">
        <v>1550</v>
      </c>
      <c r="D94" s="123"/>
      <c r="E94" s="92" t="s">
        <v>251</v>
      </c>
      <c r="F94" s="127">
        <v>14106</v>
      </c>
      <c r="G94" s="137">
        <v>0</v>
      </c>
      <c r="H94" s="127">
        <v>0</v>
      </c>
      <c r="I94" s="128">
        <v>0</v>
      </c>
      <c r="J94" s="128">
        <v>0</v>
      </c>
      <c r="K94" s="137">
        <v>14106</v>
      </c>
      <c r="L94" s="124">
        <v>0</v>
      </c>
      <c r="M94" s="124">
        <v>0</v>
      </c>
      <c r="N94" s="124">
        <v>0</v>
      </c>
      <c r="O94" s="124">
        <v>14106</v>
      </c>
      <c r="P94" s="124">
        <v>0</v>
      </c>
      <c r="Q94" s="127">
        <v>0</v>
      </c>
      <c r="R94" s="127">
        <v>0</v>
      </c>
      <c r="S94" s="127">
        <v>0</v>
      </c>
      <c r="T94" s="127">
        <v>0</v>
      </c>
      <c r="U94" s="124">
        <v>0</v>
      </c>
      <c r="V94" s="139">
        <v>0</v>
      </c>
      <c r="W94" s="128">
        <v>0</v>
      </c>
    </row>
    <row r="95" spans="1:23" ht="20.100000000000001" customHeight="1">
      <c r="A95" s="135"/>
      <c r="B95" s="135"/>
      <c r="C95" s="136" t="s">
        <v>1558</v>
      </c>
      <c r="D95" s="123"/>
      <c r="E95" s="92" t="s">
        <v>765</v>
      </c>
      <c r="F95" s="127">
        <v>662889</v>
      </c>
      <c r="G95" s="137">
        <v>411216</v>
      </c>
      <c r="H95" s="127">
        <v>285828</v>
      </c>
      <c r="I95" s="128">
        <v>83388</v>
      </c>
      <c r="J95" s="128">
        <v>42000</v>
      </c>
      <c r="K95" s="137">
        <v>12276</v>
      </c>
      <c r="L95" s="124">
        <v>0</v>
      </c>
      <c r="M95" s="124">
        <v>0</v>
      </c>
      <c r="N95" s="124">
        <v>9256</v>
      </c>
      <c r="O95" s="124">
        <v>1080</v>
      </c>
      <c r="P95" s="124">
        <v>1620</v>
      </c>
      <c r="Q95" s="127">
        <v>0</v>
      </c>
      <c r="R95" s="127">
        <v>0</v>
      </c>
      <c r="S95" s="127">
        <v>0</v>
      </c>
      <c r="T95" s="127">
        <v>0</v>
      </c>
      <c r="U95" s="124">
        <v>0</v>
      </c>
      <c r="V95" s="139">
        <v>130296</v>
      </c>
      <c r="W95" s="128">
        <v>109101</v>
      </c>
    </row>
    <row r="96" spans="1:23" ht="20.100000000000001" customHeight="1">
      <c r="A96" s="135"/>
      <c r="B96" s="135" t="s">
        <v>1552</v>
      </c>
      <c r="C96" s="136"/>
      <c r="D96" s="123"/>
      <c r="E96" s="92" t="s">
        <v>768</v>
      </c>
      <c r="F96" s="127">
        <v>351552</v>
      </c>
      <c r="G96" s="137">
        <v>237708</v>
      </c>
      <c r="H96" s="127">
        <v>173232</v>
      </c>
      <c r="I96" s="128">
        <v>40476</v>
      </c>
      <c r="J96" s="128">
        <v>24000</v>
      </c>
      <c r="K96" s="137">
        <v>6879</v>
      </c>
      <c r="L96" s="124">
        <v>0</v>
      </c>
      <c r="M96" s="124">
        <v>0</v>
      </c>
      <c r="N96" s="124">
        <v>5324</v>
      </c>
      <c r="O96" s="124">
        <v>622</v>
      </c>
      <c r="P96" s="124">
        <v>933</v>
      </c>
      <c r="Q96" s="127">
        <v>0</v>
      </c>
      <c r="R96" s="127">
        <v>0</v>
      </c>
      <c r="S96" s="127">
        <v>0</v>
      </c>
      <c r="T96" s="127">
        <v>0</v>
      </c>
      <c r="U96" s="124">
        <v>0</v>
      </c>
      <c r="V96" s="139">
        <v>72972</v>
      </c>
      <c r="W96" s="128">
        <v>33993</v>
      </c>
    </row>
    <row r="97" spans="1:23" ht="20.100000000000001" customHeight="1">
      <c r="A97" s="135"/>
      <c r="B97" s="135"/>
      <c r="C97" s="136" t="s">
        <v>1554</v>
      </c>
      <c r="D97" s="123"/>
      <c r="E97" s="92" t="s">
        <v>771</v>
      </c>
      <c r="F97" s="127">
        <v>351552</v>
      </c>
      <c r="G97" s="137">
        <v>237708</v>
      </c>
      <c r="H97" s="127">
        <v>173232</v>
      </c>
      <c r="I97" s="128">
        <v>40476</v>
      </c>
      <c r="J97" s="128">
        <v>24000</v>
      </c>
      <c r="K97" s="137">
        <v>6879</v>
      </c>
      <c r="L97" s="124">
        <v>0</v>
      </c>
      <c r="M97" s="124">
        <v>0</v>
      </c>
      <c r="N97" s="124">
        <v>5324</v>
      </c>
      <c r="O97" s="124">
        <v>622</v>
      </c>
      <c r="P97" s="124">
        <v>933</v>
      </c>
      <c r="Q97" s="127">
        <v>0</v>
      </c>
      <c r="R97" s="127">
        <v>0</v>
      </c>
      <c r="S97" s="127">
        <v>0</v>
      </c>
      <c r="T97" s="127">
        <v>0</v>
      </c>
      <c r="U97" s="124">
        <v>0</v>
      </c>
      <c r="V97" s="139">
        <v>72972</v>
      </c>
      <c r="W97" s="128">
        <v>33993</v>
      </c>
    </row>
    <row r="98" spans="1:23" ht="20.100000000000001" customHeight="1">
      <c r="A98" s="135"/>
      <c r="B98" s="135" t="s">
        <v>1555</v>
      </c>
      <c r="C98" s="136"/>
      <c r="D98" s="123"/>
      <c r="E98" s="92" t="s">
        <v>788</v>
      </c>
      <c r="F98" s="127">
        <v>1515456</v>
      </c>
      <c r="G98" s="137">
        <v>1138176</v>
      </c>
      <c r="H98" s="127">
        <v>727548</v>
      </c>
      <c r="I98" s="128">
        <v>314628</v>
      </c>
      <c r="J98" s="128">
        <v>96000</v>
      </c>
      <c r="K98" s="137">
        <v>33658</v>
      </c>
      <c r="L98" s="124">
        <v>0</v>
      </c>
      <c r="M98" s="124">
        <v>0</v>
      </c>
      <c r="N98" s="124">
        <v>26069</v>
      </c>
      <c r="O98" s="124">
        <v>3036</v>
      </c>
      <c r="P98" s="124">
        <v>4553</v>
      </c>
      <c r="Q98" s="127">
        <v>0</v>
      </c>
      <c r="R98" s="127">
        <v>0</v>
      </c>
      <c r="S98" s="127">
        <v>0</v>
      </c>
      <c r="T98" s="127">
        <v>0</v>
      </c>
      <c r="U98" s="124">
        <v>0</v>
      </c>
      <c r="V98" s="139">
        <v>343622</v>
      </c>
      <c r="W98" s="128">
        <v>0</v>
      </c>
    </row>
    <row r="99" spans="1:23" ht="20.100000000000001" customHeight="1">
      <c r="A99" s="135"/>
      <c r="B99" s="135"/>
      <c r="C99" s="136" t="s">
        <v>1557</v>
      </c>
      <c r="D99" s="123"/>
      <c r="E99" s="92" t="s">
        <v>777</v>
      </c>
      <c r="F99" s="127">
        <v>1515456</v>
      </c>
      <c r="G99" s="137">
        <v>1138176</v>
      </c>
      <c r="H99" s="127">
        <v>727548</v>
      </c>
      <c r="I99" s="128">
        <v>314628</v>
      </c>
      <c r="J99" s="128">
        <v>96000</v>
      </c>
      <c r="K99" s="137">
        <v>33658</v>
      </c>
      <c r="L99" s="124">
        <v>0</v>
      </c>
      <c r="M99" s="124">
        <v>0</v>
      </c>
      <c r="N99" s="124">
        <v>26069</v>
      </c>
      <c r="O99" s="124">
        <v>3036</v>
      </c>
      <c r="P99" s="124">
        <v>4553</v>
      </c>
      <c r="Q99" s="127">
        <v>0</v>
      </c>
      <c r="R99" s="127">
        <v>0</v>
      </c>
      <c r="S99" s="127">
        <v>0</v>
      </c>
      <c r="T99" s="127">
        <v>0</v>
      </c>
      <c r="U99" s="124">
        <v>0</v>
      </c>
      <c r="V99" s="139">
        <v>343622</v>
      </c>
      <c r="W99" s="128">
        <v>0</v>
      </c>
    </row>
    <row r="100" spans="1:23" ht="20.100000000000001" customHeight="1">
      <c r="A100" s="135" t="s">
        <v>1589</v>
      </c>
      <c r="B100" s="135"/>
      <c r="C100" s="136"/>
      <c r="D100" s="123"/>
      <c r="E100" s="92" t="s">
        <v>795</v>
      </c>
      <c r="F100" s="127">
        <v>105673764</v>
      </c>
      <c r="G100" s="137">
        <v>13827599</v>
      </c>
      <c r="H100" s="127">
        <v>7035876</v>
      </c>
      <c r="I100" s="128">
        <v>4419744</v>
      </c>
      <c r="J100" s="128">
        <v>2371979</v>
      </c>
      <c r="K100" s="137">
        <v>85612436</v>
      </c>
      <c r="L100" s="124">
        <v>85296767</v>
      </c>
      <c r="M100" s="124">
        <v>0</v>
      </c>
      <c r="N100" s="124">
        <v>220654</v>
      </c>
      <c r="O100" s="124">
        <v>41802</v>
      </c>
      <c r="P100" s="124">
        <v>53213</v>
      </c>
      <c r="Q100" s="127">
        <v>0</v>
      </c>
      <c r="R100" s="127">
        <v>0</v>
      </c>
      <c r="S100" s="127">
        <v>0</v>
      </c>
      <c r="T100" s="127">
        <v>0</v>
      </c>
      <c r="U100" s="124">
        <v>0</v>
      </c>
      <c r="V100" s="139">
        <v>1783760</v>
      </c>
      <c r="W100" s="128">
        <v>4449969</v>
      </c>
    </row>
    <row r="101" spans="1:23" ht="20.100000000000001" customHeight="1">
      <c r="A101" s="135"/>
      <c r="B101" s="135" t="s">
        <v>1550</v>
      </c>
      <c r="C101" s="136"/>
      <c r="D101" s="123"/>
      <c r="E101" s="92" t="s">
        <v>796</v>
      </c>
      <c r="F101" s="127">
        <v>13177841</v>
      </c>
      <c r="G101" s="137">
        <v>10432414</v>
      </c>
      <c r="H101" s="127">
        <v>5263872</v>
      </c>
      <c r="I101" s="128">
        <v>3396588</v>
      </c>
      <c r="J101" s="128">
        <v>1771954</v>
      </c>
      <c r="K101" s="137">
        <v>250408</v>
      </c>
      <c r="L101" s="124">
        <v>0</v>
      </c>
      <c r="M101" s="124">
        <v>0</v>
      </c>
      <c r="N101" s="124">
        <v>179878</v>
      </c>
      <c r="O101" s="124">
        <v>29989</v>
      </c>
      <c r="P101" s="124">
        <v>40541</v>
      </c>
      <c r="Q101" s="127">
        <v>0</v>
      </c>
      <c r="R101" s="127">
        <v>0</v>
      </c>
      <c r="S101" s="127">
        <v>0</v>
      </c>
      <c r="T101" s="127">
        <v>0</v>
      </c>
      <c r="U101" s="124">
        <v>0</v>
      </c>
      <c r="V101" s="139">
        <v>1349828</v>
      </c>
      <c r="W101" s="128">
        <v>1145191</v>
      </c>
    </row>
    <row r="102" spans="1:23" ht="20.100000000000001" customHeight="1">
      <c r="A102" s="135"/>
      <c r="B102" s="135"/>
      <c r="C102" s="136" t="s">
        <v>1550</v>
      </c>
      <c r="D102" s="123"/>
      <c r="E102" s="92" t="s">
        <v>251</v>
      </c>
      <c r="F102" s="127">
        <v>2943181</v>
      </c>
      <c r="G102" s="137">
        <v>2383926</v>
      </c>
      <c r="H102" s="127">
        <v>1035432</v>
      </c>
      <c r="I102" s="128">
        <v>851808</v>
      </c>
      <c r="J102" s="128">
        <v>496686</v>
      </c>
      <c r="K102" s="137">
        <v>36076</v>
      </c>
      <c r="L102" s="124">
        <v>0</v>
      </c>
      <c r="M102" s="124">
        <v>0</v>
      </c>
      <c r="N102" s="124">
        <v>18548</v>
      </c>
      <c r="O102" s="124">
        <v>8788</v>
      </c>
      <c r="P102" s="124">
        <v>8740</v>
      </c>
      <c r="Q102" s="127">
        <v>0</v>
      </c>
      <c r="R102" s="127">
        <v>0</v>
      </c>
      <c r="S102" s="127">
        <v>0</v>
      </c>
      <c r="T102" s="127">
        <v>0</v>
      </c>
      <c r="U102" s="124">
        <v>0</v>
      </c>
      <c r="V102" s="139">
        <v>0</v>
      </c>
      <c r="W102" s="128">
        <v>523179</v>
      </c>
    </row>
    <row r="103" spans="1:23" ht="20.100000000000001" customHeight="1">
      <c r="A103" s="135"/>
      <c r="B103" s="135"/>
      <c r="C103" s="136" t="s">
        <v>1585</v>
      </c>
      <c r="D103" s="123"/>
      <c r="E103" s="92" t="s">
        <v>801</v>
      </c>
      <c r="F103" s="127">
        <v>10234660</v>
      </c>
      <c r="G103" s="137">
        <v>8048488</v>
      </c>
      <c r="H103" s="127">
        <v>4228440</v>
      </c>
      <c r="I103" s="128">
        <v>2544780</v>
      </c>
      <c r="J103" s="128">
        <v>1275268</v>
      </c>
      <c r="K103" s="137">
        <v>214332</v>
      </c>
      <c r="L103" s="124">
        <v>0</v>
      </c>
      <c r="M103" s="124">
        <v>0</v>
      </c>
      <c r="N103" s="124">
        <v>161330</v>
      </c>
      <c r="O103" s="124">
        <v>21201</v>
      </c>
      <c r="P103" s="124">
        <v>31801</v>
      </c>
      <c r="Q103" s="127">
        <v>0</v>
      </c>
      <c r="R103" s="127">
        <v>0</v>
      </c>
      <c r="S103" s="127">
        <v>0</v>
      </c>
      <c r="T103" s="127">
        <v>0</v>
      </c>
      <c r="U103" s="124">
        <v>0</v>
      </c>
      <c r="V103" s="139">
        <v>1349828</v>
      </c>
      <c r="W103" s="128">
        <v>622012</v>
      </c>
    </row>
    <row r="104" spans="1:23" ht="20.100000000000001" customHeight="1">
      <c r="A104" s="135"/>
      <c r="B104" s="135" t="s">
        <v>1551</v>
      </c>
      <c r="C104" s="136"/>
      <c r="D104" s="123"/>
      <c r="E104" s="92" t="s">
        <v>806</v>
      </c>
      <c r="F104" s="127">
        <v>1726996</v>
      </c>
      <c r="G104" s="137">
        <v>1508996</v>
      </c>
      <c r="H104" s="127">
        <v>806052</v>
      </c>
      <c r="I104" s="128">
        <v>437292</v>
      </c>
      <c r="J104" s="128">
        <v>265652</v>
      </c>
      <c r="K104" s="137">
        <v>25088</v>
      </c>
      <c r="L104" s="124">
        <v>0</v>
      </c>
      <c r="M104" s="124">
        <v>0</v>
      </c>
      <c r="N104" s="124">
        <v>13441</v>
      </c>
      <c r="O104" s="124">
        <v>5991</v>
      </c>
      <c r="P104" s="124">
        <v>5656</v>
      </c>
      <c r="Q104" s="127">
        <v>0</v>
      </c>
      <c r="R104" s="127">
        <v>0</v>
      </c>
      <c r="S104" s="127">
        <v>0</v>
      </c>
      <c r="T104" s="127">
        <v>0</v>
      </c>
      <c r="U104" s="124">
        <v>0</v>
      </c>
      <c r="V104" s="139">
        <v>192912</v>
      </c>
      <c r="W104" s="128">
        <v>0</v>
      </c>
    </row>
    <row r="105" spans="1:23" ht="20.100000000000001" customHeight="1">
      <c r="A105" s="135"/>
      <c r="B105" s="135"/>
      <c r="C105" s="136" t="s">
        <v>1550</v>
      </c>
      <c r="D105" s="123"/>
      <c r="E105" s="92" t="s">
        <v>251</v>
      </c>
      <c r="F105" s="127">
        <v>1726996</v>
      </c>
      <c r="G105" s="137">
        <v>1508996</v>
      </c>
      <c r="H105" s="127">
        <v>806052</v>
      </c>
      <c r="I105" s="128">
        <v>437292</v>
      </c>
      <c r="J105" s="128">
        <v>265652</v>
      </c>
      <c r="K105" s="137">
        <v>25088</v>
      </c>
      <c r="L105" s="124">
        <v>0</v>
      </c>
      <c r="M105" s="124">
        <v>0</v>
      </c>
      <c r="N105" s="124">
        <v>13441</v>
      </c>
      <c r="O105" s="124">
        <v>5991</v>
      </c>
      <c r="P105" s="124">
        <v>5656</v>
      </c>
      <c r="Q105" s="127">
        <v>0</v>
      </c>
      <c r="R105" s="127">
        <v>0</v>
      </c>
      <c r="S105" s="127">
        <v>0</v>
      </c>
      <c r="T105" s="127">
        <v>0</v>
      </c>
      <c r="U105" s="124">
        <v>0</v>
      </c>
      <c r="V105" s="139">
        <v>192912</v>
      </c>
      <c r="W105" s="128">
        <v>0</v>
      </c>
    </row>
    <row r="106" spans="1:23" ht="20.100000000000001" customHeight="1">
      <c r="A106" s="135"/>
      <c r="B106" s="135" t="s">
        <v>1558</v>
      </c>
      <c r="C106" s="136"/>
      <c r="D106" s="123"/>
      <c r="E106" s="92" t="s">
        <v>824</v>
      </c>
      <c r="F106" s="127">
        <v>85296767</v>
      </c>
      <c r="G106" s="137">
        <v>0</v>
      </c>
      <c r="H106" s="127">
        <v>0</v>
      </c>
      <c r="I106" s="128">
        <v>0</v>
      </c>
      <c r="J106" s="128">
        <v>0</v>
      </c>
      <c r="K106" s="137">
        <v>85296767</v>
      </c>
      <c r="L106" s="124">
        <v>85296767</v>
      </c>
      <c r="M106" s="124">
        <v>0</v>
      </c>
      <c r="N106" s="124">
        <v>0</v>
      </c>
      <c r="O106" s="124">
        <v>0</v>
      </c>
      <c r="P106" s="124">
        <v>0</v>
      </c>
      <c r="Q106" s="127">
        <v>0</v>
      </c>
      <c r="R106" s="127">
        <v>0</v>
      </c>
      <c r="S106" s="127">
        <v>0</v>
      </c>
      <c r="T106" s="127">
        <v>0</v>
      </c>
      <c r="U106" s="124">
        <v>0</v>
      </c>
      <c r="V106" s="139">
        <v>0</v>
      </c>
      <c r="W106" s="128">
        <v>0</v>
      </c>
    </row>
    <row r="107" spans="1:23" ht="20.100000000000001" customHeight="1">
      <c r="A107" s="135"/>
      <c r="B107" s="135"/>
      <c r="C107" s="136" t="s">
        <v>1558</v>
      </c>
      <c r="D107" s="123"/>
      <c r="E107" s="92" t="s">
        <v>829</v>
      </c>
      <c r="F107" s="127">
        <v>85296767</v>
      </c>
      <c r="G107" s="137">
        <v>0</v>
      </c>
      <c r="H107" s="127">
        <v>0</v>
      </c>
      <c r="I107" s="128">
        <v>0</v>
      </c>
      <c r="J107" s="128">
        <v>0</v>
      </c>
      <c r="K107" s="137">
        <v>85296767</v>
      </c>
      <c r="L107" s="124">
        <v>85296767</v>
      </c>
      <c r="M107" s="124">
        <v>0</v>
      </c>
      <c r="N107" s="124">
        <v>0</v>
      </c>
      <c r="O107" s="124">
        <v>0</v>
      </c>
      <c r="P107" s="124">
        <v>0</v>
      </c>
      <c r="Q107" s="127">
        <v>0</v>
      </c>
      <c r="R107" s="127">
        <v>0</v>
      </c>
      <c r="S107" s="127">
        <v>0</v>
      </c>
      <c r="T107" s="127">
        <v>0</v>
      </c>
      <c r="U107" s="124">
        <v>0</v>
      </c>
      <c r="V107" s="139">
        <v>0</v>
      </c>
      <c r="W107" s="128">
        <v>0</v>
      </c>
    </row>
    <row r="108" spans="1:23" ht="20.100000000000001" customHeight="1">
      <c r="A108" s="135"/>
      <c r="B108" s="135" t="s">
        <v>1586</v>
      </c>
      <c r="C108" s="136"/>
      <c r="D108" s="123"/>
      <c r="E108" s="92" t="s">
        <v>862</v>
      </c>
      <c r="F108" s="127">
        <v>2118033</v>
      </c>
      <c r="G108" s="137">
        <v>348228</v>
      </c>
      <c r="H108" s="127">
        <v>236628</v>
      </c>
      <c r="I108" s="128">
        <v>69600</v>
      </c>
      <c r="J108" s="128">
        <v>42000</v>
      </c>
      <c r="K108" s="137">
        <v>10593</v>
      </c>
      <c r="L108" s="124">
        <v>0</v>
      </c>
      <c r="M108" s="124">
        <v>0</v>
      </c>
      <c r="N108" s="124">
        <v>8233</v>
      </c>
      <c r="O108" s="124">
        <v>944</v>
      </c>
      <c r="P108" s="124">
        <v>1416</v>
      </c>
      <c r="Q108" s="127">
        <v>0</v>
      </c>
      <c r="R108" s="127">
        <v>0</v>
      </c>
      <c r="S108" s="127">
        <v>0</v>
      </c>
      <c r="T108" s="127">
        <v>0</v>
      </c>
      <c r="U108" s="124">
        <v>0</v>
      </c>
      <c r="V108" s="139">
        <v>120948</v>
      </c>
      <c r="W108" s="128">
        <v>1638264</v>
      </c>
    </row>
    <row r="109" spans="1:23" ht="20.100000000000001" customHeight="1">
      <c r="A109" s="135"/>
      <c r="B109" s="135"/>
      <c r="C109" s="136" t="s">
        <v>1558</v>
      </c>
      <c r="D109" s="123"/>
      <c r="E109" s="92" t="s">
        <v>867</v>
      </c>
      <c r="F109" s="127">
        <v>479769</v>
      </c>
      <c r="G109" s="137">
        <v>348228</v>
      </c>
      <c r="H109" s="127">
        <v>236628</v>
      </c>
      <c r="I109" s="128">
        <v>69600</v>
      </c>
      <c r="J109" s="128">
        <v>42000</v>
      </c>
      <c r="K109" s="137">
        <v>10593</v>
      </c>
      <c r="L109" s="124">
        <v>0</v>
      </c>
      <c r="M109" s="124">
        <v>0</v>
      </c>
      <c r="N109" s="124">
        <v>8233</v>
      </c>
      <c r="O109" s="124">
        <v>944</v>
      </c>
      <c r="P109" s="124">
        <v>1416</v>
      </c>
      <c r="Q109" s="127">
        <v>0</v>
      </c>
      <c r="R109" s="127">
        <v>0</v>
      </c>
      <c r="S109" s="127">
        <v>0</v>
      </c>
      <c r="T109" s="127">
        <v>0</v>
      </c>
      <c r="U109" s="124">
        <v>0</v>
      </c>
      <c r="V109" s="139">
        <v>120948</v>
      </c>
      <c r="W109" s="128">
        <v>0</v>
      </c>
    </row>
    <row r="110" spans="1:23" ht="20.100000000000001" customHeight="1">
      <c r="A110" s="135"/>
      <c r="B110" s="135"/>
      <c r="C110" s="136" t="s">
        <v>1572</v>
      </c>
      <c r="D110" s="123"/>
      <c r="E110" s="92" t="s">
        <v>868</v>
      </c>
      <c r="F110" s="127">
        <v>1638264</v>
      </c>
      <c r="G110" s="137">
        <v>0</v>
      </c>
      <c r="H110" s="127">
        <v>0</v>
      </c>
      <c r="I110" s="128">
        <v>0</v>
      </c>
      <c r="J110" s="128">
        <v>0</v>
      </c>
      <c r="K110" s="137">
        <v>0</v>
      </c>
      <c r="L110" s="124">
        <v>0</v>
      </c>
      <c r="M110" s="124">
        <v>0</v>
      </c>
      <c r="N110" s="124">
        <v>0</v>
      </c>
      <c r="O110" s="124">
        <v>0</v>
      </c>
      <c r="P110" s="124">
        <v>0</v>
      </c>
      <c r="Q110" s="127">
        <v>0</v>
      </c>
      <c r="R110" s="127">
        <v>0</v>
      </c>
      <c r="S110" s="127">
        <v>0</v>
      </c>
      <c r="T110" s="127">
        <v>0</v>
      </c>
      <c r="U110" s="124">
        <v>0</v>
      </c>
      <c r="V110" s="139">
        <v>0</v>
      </c>
      <c r="W110" s="128">
        <v>1638264</v>
      </c>
    </row>
    <row r="111" spans="1:23" ht="20.100000000000001" customHeight="1">
      <c r="A111" s="135"/>
      <c r="B111" s="135" t="s">
        <v>1559</v>
      </c>
      <c r="C111" s="136"/>
      <c r="D111" s="123"/>
      <c r="E111" s="92" t="s">
        <v>869</v>
      </c>
      <c r="F111" s="127">
        <v>2311261</v>
      </c>
      <c r="G111" s="137">
        <v>702722</v>
      </c>
      <c r="H111" s="127">
        <v>289896</v>
      </c>
      <c r="I111" s="128">
        <v>273468</v>
      </c>
      <c r="J111" s="128">
        <v>139358</v>
      </c>
      <c r="K111" s="137">
        <v>15117</v>
      </c>
      <c r="L111" s="124">
        <v>0</v>
      </c>
      <c r="M111" s="124">
        <v>0</v>
      </c>
      <c r="N111" s="124">
        <v>10970</v>
      </c>
      <c r="O111" s="124">
        <v>1659</v>
      </c>
      <c r="P111" s="124">
        <v>2488</v>
      </c>
      <c r="Q111" s="127">
        <v>0</v>
      </c>
      <c r="R111" s="127">
        <v>0</v>
      </c>
      <c r="S111" s="127">
        <v>0</v>
      </c>
      <c r="T111" s="127">
        <v>0</v>
      </c>
      <c r="U111" s="124">
        <v>0</v>
      </c>
      <c r="V111" s="139">
        <v>0</v>
      </c>
      <c r="W111" s="128">
        <v>1593422</v>
      </c>
    </row>
    <row r="112" spans="1:23" ht="20.100000000000001" customHeight="1">
      <c r="A112" s="135"/>
      <c r="B112" s="135"/>
      <c r="C112" s="136" t="s">
        <v>1550</v>
      </c>
      <c r="D112" s="123"/>
      <c r="E112" s="92" t="s">
        <v>251</v>
      </c>
      <c r="F112" s="127">
        <v>2311261</v>
      </c>
      <c r="G112" s="137">
        <v>702722</v>
      </c>
      <c r="H112" s="127">
        <v>289896</v>
      </c>
      <c r="I112" s="128">
        <v>273468</v>
      </c>
      <c r="J112" s="128">
        <v>139358</v>
      </c>
      <c r="K112" s="137">
        <v>15117</v>
      </c>
      <c r="L112" s="124">
        <v>0</v>
      </c>
      <c r="M112" s="124">
        <v>0</v>
      </c>
      <c r="N112" s="124">
        <v>10970</v>
      </c>
      <c r="O112" s="124">
        <v>1659</v>
      </c>
      <c r="P112" s="124">
        <v>2488</v>
      </c>
      <c r="Q112" s="127">
        <v>0</v>
      </c>
      <c r="R112" s="127">
        <v>0</v>
      </c>
      <c r="S112" s="127">
        <v>0</v>
      </c>
      <c r="T112" s="127">
        <v>0</v>
      </c>
      <c r="U112" s="124">
        <v>0</v>
      </c>
      <c r="V112" s="139">
        <v>0</v>
      </c>
      <c r="W112" s="128">
        <v>1593422</v>
      </c>
    </row>
    <row r="113" spans="1:23" ht="20.100000000000001" customHeight="1">
      <c r="A113" s="135"/>
      <c r="B113" s="135" t="s">
        <v>1562</v>
      </c>
      <c r="C113" s="136"/>
      <c r="D113" s="123"/>
      <c r="E113" s="92" t="s">
        <v>1590</v>
      </c>
      <c r="F113" s="127">
        <v>1042866</v>
      </c>
      <c r="G113" s="137">
        <v>835239</v>
      </c>
      <c r="H113" s="127">
        <v>439428</v>
      </c>
      <c r="I113" s="128">
        <v>242796</v>
      </c>
      <c r="J113" s="128">
        <v>153015</v>
      </c>
      <c r="K113" s="137">
        <v>14463</v>
      </c>
      <c r="L113" s="124">
        <v>0</v>
      </c>
      <c r="M113" s="124">
        <v>0</v>
      </c>
      <c r="N113" s="124">
        <v>8132</v>
      </c>
      <c r="O113" s="124">
        <v>3219</v>
      </c>
      <c r="P113" s="124">
        <v>3112</v>
      </c>
      <c r="Q113" s="127">
        <v>0</v>
      </c>
      <c r="R113" s="127">
        <v>0</v>
      </c>
      <c r="S113" s="127">
        <v>0</v>
      </c>
      <c r="T113" s="127">
        <v>0</v>
      </c>
      <c r="U113" s="124">
        <v>0</v>
      </c>
      <c r="V113" s="139">
        <v>120072</v>
      </c>
      <c r="W113" s="128">
        <v>73092</v>
      </c>
    </row>
    <row r="114" spans="1:23" ht="20.100000000000001" customHeight="1">
      <c r="A114" s="135"/>
      <c r="B114" s="135"/>
      <c r="C114" s="136" t="s">
        <v>1550</v>
      </c>
      <c r="D114" s="123"/>
      <c r="E114" s="92" t="s">
        <v>251</v>
      </c>
      <c r="F114" s="127">
        <v>922794</v>
      </c>
      <c r="G114" s="137">
        <v>835239</v>
      </c>
      <c r="H114" s="127">
        <v>439428</v>
      </c>
      <c r="I114" s="128">
        <v>242796</v>
      </c>
      <c r="J114" s="128">
        <v>153015</v>
      </c>
      <c r="K114" s="137">
        <v>14463</v>
      </c>
      <c r="L114" s="124">
        <v>0</v>
      </c>
      <c r="M114" s="124">
        <v>0</v>
      </c>
      <c r="N114" s="124">
        <v>8132</v>
      </c>
      <c r="O114" s="124">
        <v>3219</v>
      </c>
      <c r="P114" s="124">
        <v>3112</v>
      </c>
      <c r="Q114" s="127">
        <v>0</v>
      </c>
      <c r="R114" s="127">
        <v>0</v>
      </c>
      <c r="S114" s="127">
        <v>0</v>
      </c>
      <c r="T114" s="127">
        <v>0</v>
      </c>
      <c r="U114" s="124">
        <v>0</v>
      </c>
      <c r="V114" s="139">
        <v>0</v>
      </c>
      <c r="W114" s="128">
        <v>73092</v>
      </c>
    </row>
    <row r="115" spans="1:23" ht="20.100000000000001" customHeight="1">
      <c r="A115" s="135"/>
      <c r="B115" s="135"/>
      <c r="C115" s="136" t="s">
        <v>1556</v>
      </c>
      <c r="D115" s="123"/>
      <c r="E115" s="92" t="s">
        <v>260</v>
      </c>
      <c r="F115" s="127">
        <v>120072</v>
      </c>
      <c r="G115" s="137">
        <v>0</v>
      </c>
      <c r="H115" s="127">
        <v>0</v>
      </c>
      <c r="I115" s="128">
        <v>0</v>
      </c>
      <c r="J115" s="128">
        <v>0</v>
      </c>
      <c r="K115" s="137">
        <v>0</v>
      </c>
      <c r="L115" s="124">
        <v>0</v>
      </c>
      <c r="M115" s="124">
        <v>0</v>
      </c>
      <c r="N115" s="124">
        <v>0</v>
      </c>
      <c r="O115" s="124">
        <v>0</v>
      </c>
      <c r="P115" s="124">
        <v>0</v>
      </c>
      <c r="Q115" s="127">
        <v>0</v>
      </c>
      <c r="R115" s="127">
        <v>0</v>
      </c>
      <c r="S115" s="127">
        <v>0</v>
      </c>
      <c r="T115" s="127">
        <v>0</v>
      </c>
      <c r="U115" s="124">
        <v>0</v>
      </c>
      <c r="V115" s="139">
        <v>120072</v>
      </c>
      <c r="W115" s="128">
        <v>0</v>
      </c>
    </row>
    <row r="116" spans="1:23" ht="20.100000000000001" customHeight="1">
      <c r="A116" s="135" t="s">
        <v>1591</v>
      </c>
      <c r="B116" s="135"/>
      <c r="C116" s="136"/>
      <c r="D116" s="123"/>
      <c r="E116" s="92" t="s">
        <v>1592</v>
      </c>
      <c r="F116" s="127">
        <v>132506333</v>
      </c>
      <c r="G116" s="137">
        <v>59933748</v>
      </c>
      <c r="H116" s="127">
        <v>41048638</v>
      </c>
      <c r="I116" s="128">
        <v>16946204</v>
      </c>
      <c r="J116" s="128">
        <v>1938906</v>
      </c>
      <c r="K116" s="137">
        <v>50077532</v>
      </c>
      <c r="L116" s="124">
        <v>0</v>
      </c>
      <c r="M116" s="124">
        <v>31986310</v>
      </c>
      <c r="N116" s="124">
        <v>272976</v>
      </c>
      <c r="O116" s="124">
        <v>44811</v>
      </c>
      <c r="P116" s="124">
        <v>57806</v>
      </c>
      <c r="Q116" s="127">
        <v>289872</v>
      </c>
      <c r="R116" s="127">
        <v>0</v>
      </c>
      <c r="S116" s="127">
        <v>0</v>
      </c>
      <c r="T116" s="127">
        <v>0</v>
      </c>
      <c r="U116" s="124">
        <v>0</v>
      </c>
      <c r="V116" s="139">
        <v>21095909</v>
      </c>
      <c r="W116" s="128">
        <v>1399144</v>
      </c>
    </row>
    <row r="117" spans="1:23" ht="20.100000000000001" customHeight="1">
      <c r="A117" s="135"/>
      <c r="B117" s="135" t="s">
        <v>1550</v>
      </c>
      <c r="C117" s="136"/>
      <c r="D117" s="123"/>
      <c r="E117" s="92" t="s">
        <v>1593</v>
      </c>
      <c r="F117" s="127">
        <v>3309866</v>
      </c>
      <c r="G117" s="137">
        <v>2940559</v>
      </c>
      <c r="H117" s="127">
        <v>1527480</v>
      </c>
      <c r="I117" s="128">
        <v>889044</v>
      </c>
      <c r="J117" s="128">
        <v>524035</v>
      </c>
      <c r="K117" s="137">
        <v>45871</v>
      </c>
      <c r="L117" s="124">
        <v>0</v>
      </c>
      <c r="M117" s="124">
        <v>0</v>
      </c>
      <c r="N117" s="124">
        <v>22697</v>
      </c>
      <c r="O117" s="124">
        <v>12115</v>
      </c>
      <c r="P117" s="124">
        <v>11059</v>
      </c>
      <c r="Q117" s="127">
        <v>0</v>
      </c>
      <c r="R117" s="127">
        <v>0</v>
      </c>
      <c r="S117" s="127">
        <v>0</v>
      </c>
      <c r="T117" s="127">
        <v>0</v>
      </c>
      <c r="U117" s="124">
        <v>0</v>
      </c>
      <c r="V117" s="139">
        <v>323436</v>
      </c>
      <c r="W117" s="128">
        <v>0</v>
      </c>
    </row>
    <row r="118" spans="1:23" ht="20.100000000000001" customHeight="1">
      <c r="A118" s="135"/>
      <c r="B118" s="135"/>
      <c r="C118" s="136" t="s">
        <v>1550</v>
      </c>
      <c r="D118" s="123"/>
      <c r="E118" s="92" t="s">
        <v>251</v>
      </c>
      <c r="F118" s="127">
        <v>1967878</v>
      </c>
      <c r="G118" s="137">
        <v>1951279</v>
      </c>
      <c r="H118" s="127">
        <v>845220</v>
      </c>
      <c r="I118" s="128">
        <v>690024</v>
      </c>
      <c r="J118" s="128">
        <v>416035</v>
      </c>
      <c r="K118" s="137">
        <v>16599</v>
      </c>
      <c r="L118" s="124">
        <v>0</v>
      </c>
      <c r="M118" s="124">
        <v>0</v>
      </c>
      <c r="N118" s="124">
        <v>0</v>
      </c>
      <c r="O118" s="124">
        <v>9485</v>
      </c>
      <c r="P118" s="124">
        <v>7114</v>
      </c>
      <c r="Q118" s="127">
        <v>0</v>
      </c>
      <c r="R118" s="127">
        <v>0</v>
      </c>
      <c r="S118" s="127">
        <v>0</v>
      </c>
      <c r="T118" s="127">
        <v>0</v>
      </c>
      <c r="U118" s="124">
        <v>0</v>
      </c>
      <c r="V118" s="139">
        <v>0</v>
      </c>
      <c r="W118" s="128">
        <v>0</v>
      </c>
    </row>
    <row r="119" spans="1:23" ht="20.100000000000001" customHeight="1">
      <c r="A119" s="135"/>
      <c r="B119" s="135"/>
      <c r="C119" s="136" t="s">
        <v>1572</v>
      </c>
      <c r="D119" s="123"/>
      <c r="E119" s="92" t="s">
        <v>1594</v>
      </c>
      <c r="F119" s="127">
        <v>1341988</v>
      </c>
      <c r="G119" s="137">
        <v>989280</v>
      </c>
      <c r="H119" s="127">
        <v>682260</v>
      </c>
      <c r="I119" s="128">
        <v>199020</v>
      </c>
      <c r="J119" s="128">
        <v>108000</v>
      </c>
      <c r="K119" s="137">
        <v>29272</v>
      </c>
      <c r="L119" s="124">
        <v>0</v>
      </c>
      <c r="M119" s="124">
        <v>0</v>
      </c>
      <c r="N119" s="124">
        <v>22697</v>
      </c>
      <c r="O119" s="124">
        <v>2630</v>
      </c>
      <c r="P119" s="124">
        <v>3945</v>
      </c>
      <c r="Q119" s="127">
        <v>0</v>
      </c>
      <c r="R119" s="127">
        <v>0</v>
      </c>
      <c r="S119" s="127">
        <v>0</v>
      </c>
      <c r="T119" s="127">
        <v>0</v>
      </c>
      <c r="U119" s="124">
        <v>0</v>
      </c>
      <c r="V119" s="139">
        <v>323436</v>
      </c>
      <c r="W119" s="128">
        <v>0</v>
      </c>
    </row>
    <row r="120" spans="1:23" ht="20.100000000000001" customHeight="1">
      <c r="A120" s="135"/>
      <c r="B120" s="135" t="s">
        <v>1551</v>
      </c>
      <c r="C120" s="136"/>
      <c r="D120" s="123"/>
      <c r="E120" s="92" t="s">
        <v>912</v>
      </c>
      <c r="F120" s="127">
        <v>24283805</v>
      </c>
      <c r="G120" s="137">
        <v>17312812</v>
      </c>
      <c r="H120" s="127">
        <v>13769566</v>
      </c>
      <c r="I120" s="128">
        <v>3543246</v>
      </c>
      <c r="J120" s="128">
        <v>0</v>
      </c>
      <c r="K120" s="137">
        <v>0</v>
      </c>
      <c r="L120" s="124">
        <v>0</v>
      </c>
      <c r="M120" s="124">
        <v>0</v>
      </c>
      <c r="N120" s="124">
        <v>0</v>
      </c>
      <c r="O120" s="124">
        <v>0</v>
      </c>
      <c r="P120" s="124">
        <v>0</v>
      </c>
      <c r="Q120" s="127">
        <v>0</v>
      </c>
      <c r="R120" s="127">
        <v>0</v>
      </c>
      <c r="S120" s="127">
        <v>0</v>
      </c>
      <c r="T120" s="127">
        <v>0</v>
      </c>
      <c r="U120" s="124">
        <v>0</v>
      </c>
      <c r="V120" s="139">
        <v>6970993</v>
      </c>
      <c r="W120" s="128">
        <v>0</v>
      </c>
    </row>
    <row r="121" spans="1:23" ht="20.100000000000001" customHeight="1">
      <c r="A121" s="135"/>
      <c r="B121" s="135"/>
      <c r="C121" s="136" t="s">
        <v>1550</v>
      </c>
      <c r="D121" s="123"/>
      <c r="E121" s="92" t="s">
        <v>913</v>
      </c>
      <c r="F121" s="127">
        <v>14321010</v>
      </c>
      <c r="G121" s="137">
        <v>10219398</v>
      </c>
      <c r="H121" s="127">
        <v>8150016</v>
      </c>
      <c r="I121" s="128">
        <v>2069382</v>
      </c>
      <c r="J121" s="128">
        <v>0</v>
      </c>
      <c r="K121" s="137">
        <v>0</v>
      </c>
      <c r="L121" s="124">
        <v>0</v>
      </c>
      <c r="M121" s="124">
        <v>0</v>
      </c>
      <c r="N121" s="124">
        <v>0</v>
      </c>
      <c r="O121" s="124">
        <v>0</v>
      </c>
      <c r="P121" s="124">
        <v>0</v>
      </c>
      <c r="Q121" s="127">
        <v>0</v>
      </c>
      <c r="R121" s="127">
        <v>0</v>
      </c>
      <c r="S121" s="127">
        <v>0</v>
      </c>
      <c r="T121" s="127">
        <v>0</v>
      </c>
      <c r="U121" s="124">
        <v>0</v>
      </c>
      <c r="V121" s="139">
        <v>4101612</v>
      </c>
      <c r="W121" s="128">
        <v>0</v>
      </c>
    </row>
    <row r="122" spans="1:23" ht="20.100000000000001" customHeight="1">
      <c r="A122" s="135"/>
      <c r="B122" s="135"/>
      <c r="C122" s="136" t="s">
        <v>1551</v>
      </c>
      <c r="D122" s="123"/>
      <c r="E122" s="92" t="s">
        <v>1595</v>
      </c>
      <c r="F122" s="127">
        <v>9962795</v>
      </c>
      <c r="G122" s="137">
        <v>7093414</v>
      </c>
      <c r="H122" s="127">
        <v>5619550</v>
      </c>
      <c r="I122" s="128">
        <v>1473864</v>
      </c>
      <c r="J122" s="128">
        <v>0</v>
      </c>
      <c r="K122" s="137">
        <v>0</v>
      </c>
      <c r="L122" s="124">
        <v>0</v>
      </c>
      <c r="M122" s="124">
        <v>0</v>
      </c>
      <c r="N122" s="124">
        <v>0</v>
      </c>
      <c r="O122" s="124">
        <v>0</v>
      </c>
      <c r="P122" s="124">
        <v>0</v>
      </c>
      <c r="Q122" s="127">
        <v>0</v>
      </c>
      <c r="R122" s="127">
        <v>0</v>
      </c>
      <c r="S122" s="127">
        <v>0</v>
      </c>
      <c r="T122" s="127">
        <v>0</v>
      </c>
      <c r="U122" s="124">
        <v>0</v>
      </c>
      <c r="V122" s="139">
        <v>2869381</v>
      </c>
      <c r="W122" s="128">
        <v>0</v>
      </c>
    </row>
    <row r="123" spans="1:23" ht="20.100000000000001" customHeight="1">
      <c r="A123" s="135"/>
      <c r="B123" s="135" t="s">
        <v>1552</v>
      </c>
      <c r="C123" s="136"/>
      <c r="D123" s="123"/>
      <c r="E123" s="92" t="s">
        <v>925</v>
      </c>
      <c r="F123" s="127">
        <v>32479116</v>
      </c>
      <c r="G123" s="137">
        <v>23687076</v>
      </c>
      <c r="H123" s="127">
        <v>15177660</v>
      </c>
      <c r="I123" s="128">
        <v>8509416</v>
      </c>
      <c r="J123" s="128">
        <v>0</v>
      </c>
      <c r="K123" s="137">
        <v>0</v>
      </c>
      <c r="L123" s="124">
        <v>0</v>
      </c>
      <c r="M123" s="124">
        <v>0</v>
      </c>
      <c r="N123" s="124">
        <v>0</v>
      </c>
      <c r="O123" s="124">
        <v>0</v>
      </c>
      <c r="P123" s="124">
        <v>0</v>
      </c>
      <c r="Q123" s="127">
        <v>0</v>
      </c>
      <c r="R123" s="127">
        <v>0</v>
      </c>
      <c r="S123" s="127">
        <v>0</v>
      </c>
      <c r="T123" s="127">
        <v>0</v>
      </c>
      <c r="U123" s="124">
        <v>0</v>
      </c>
      <c r="V123" s="139">
        <v>8792040</v>
      </c>
      <c r="W123" s="128">
        <v>0</v>
      </c>
    </row>
    <row r="124" spans="1:23" ht="20.100000000000001" customHeight="1">
      <c r="A124" s="135"/>
      <c r="B124" s="135"/>
      <c r="C124" s="136" t="s">
        <v>1551</v>
      </c>
      <c r="D124" s="123"/>
      <c r="E124" s="92" t="s">
        <v>927</v>
      </c>
      <c r="F124" s="127">
        <v>32479116</v>
      </c>
      <c r="G124" s="137">
        <v>23687076</v>
      </c>
      <c r="H124" s="127">
        <v>15177660</v>
      </c>
      <c r="I124" s="128">
        <v>8509416</v>
      </c>
      <c r="J124" s="128">
        <v>0</v>
      </c>
      <c r="K124" s="137">
        <v>0</v>
      </c>
      <c r="L124" s="124">
        <v>0</v>
      </c>
      <c r="M124" s="124">
        <v>0</v>
      </c>
      <c r="N124" s="124">
        <v>0</v>
      </c>
      <c r="O124" s="124">
        <v>0</v>
      </c>
      <c r="P124" s="124">
        <v>0</v>
      </c>
      <c r="Q124" s="127">
        <v>0</v>
      </c>
      <c r="R124" s="127">
        <v>0</v>
      </c>
      <c r="S124" s="127">
        <v>0</v>
      </c>
      <c r="T124" s="127">
        <v>0</v>
      </c>
      <c r="U124" s="124">
        <v>0</v>
      </c>
      <c r="V124" s="139">
        <v>8792040</v>
      </c>
      <c r="W124" s="128">
        <v>0</v>
      </c>
    </row>
    <row r="125" spans="1:23" ht="20.100000000000001" customHeight="1">
      <c r="A125" s="135"/>
      <c r="B125" s="135" t="s">
        <v>1557</v>
      </c>
      <c r="C125" s="136"/>
      <c r="D125" s="123"/>
      <c r="E125" s="92" t="s">
        <v>929</v>
      </c>
      <c r="F125" s="127">
        <v>11321034</v>
      </c>
      <c r="G125" s="137">
        <v>7839828</v>
      </c>
      <c r="H125" s="127">
        <v>5631480</v>
      </c>
      <c r="I125" s="128">
        <v>1731050</v>
      </c>
      <c r="J125" s="128">
        <v>477298</v>
      </c>
      <c r="K125" s="137">
        <v>113040</v>
      </c>
      <c r="L125" s="124">
        <v>0</v>
      </c>
      <c r="M125" s="124">
        <v>0</v>
      </c>
      <c r="N125" s="124">
        <v>77441</v>
      </c>
      <c r="O125" s="124">
        <v>9600</v>
      </c>
      <c r="P125" s="124">
        <v>14399</v>
      </c>
      <c r="Q125" s="127">
        <v>0</v>
      </c>
      <c r="R125" s="127">
        <v>0</v>
      </c>
      <c r="S125" s="127">
        <v>0</v>
      </c>
      <c r="T125" s="127">
        <v>0</v>
      </c>
      <c r="U125" s="124">
        <v>0</v>
      </c>
      <c r="V125" s="139">
        <v>2617286</v>
      </c>
      <c r="W125" s="128">
        <v>750880</v>
      </c>
    </row>
    <row r="126" spans="1:23" ht="20.100000000000001" customHeight="1">
      <c r="A126" s="135"/>
      <c r="B126" s="135"/>
      <c r="C126" s="136" t="s">
        <v>1550</v>
      </c>
      <c r="D126" s="123"/>
      <c r="E126" s="92" t="s">
        <v>930</v>
      </c>
      <c r="F126" s="127">
        <v>4288598</v>
      </c>
      <c r="G126" s="137">
        <v>2594340</v>
      </c>
      <c r="H126" s="127">
        <v>1859184</v>
      </c>
      <c r="I126" s="128">
        <v>465156</v>
      </c>
      <c r="J126" s="128">
        <v>270000</v>
      </c>
      <c r="K126" s="137">
        <v>88161</v>
      </c>
      <c r="L126" s="124">
        <v>0</v>
      </c>
      <c r="M126" s="124">
        <v>0</v>
      </c>
      <c r="N126" s="124">
        <v>59277</v>
      </c>
      <c r="O126" s="124">
        <v>6914</v>
      </c>
      <c r="P126" s="124">
        <v>10370</v>
      </c>
      <c r="Q126" s="127">
        <v>0</v>
      </c>
      <c r="R126" s="127">
        <v>0</v>
      </c>
      <c r="S126" s="127">
        <v>0</v>
      </c>
      <c r="T126" s="127">
        <v>0</v>
      </c>
      <c r="U126" s="124">
        <v>0</v>
      </c>
      <c r="V126" s="139">
        <v>891804</v>
      </c>
      <c r="W126" s="128">
        <v>714293</v>
      </c>
    </row>
    <row r="127" spans="1:23" ht="20.100000000000001" customHeight="1">
      <c r="A127" s="135"/>
      <c r="B127" s="135"/>
      <c r="C127" s="136" t="s">
        <v>1551</v>
      </c>
      <c r="D127" s="123"/>
      <c r="E127" s="92" t="s">
        <v>931</v>
      </c>
      <c r="F127" s="127">
        <v>1009115</v>
      </c>
      <c r="G127" s="137">
        <v>987226</v>
      </c>
      <c r="H127" s="127">
        <v>442776</v>
      </c>
      <c r="I127" s="128">
        <v>349152</v>
      </c>
      <c r="J127" s="128">
        <v>195298</v>
      </c>
      <c r="K127" s="137">
        <v>21889</v>
      </c>
      <c r="L127" s="124">
        <v>0</v>
      </c>
      <c r="M127" s="124">
        <v>0</v>
      </c>
      <c r="N127" s="124">
        <v>15839</v>
      </c>
      <c r="O127" s="124">
        <v>2420</v>
      </c>
      <c r="P127" s="124">
        <v>3630</v>
      </c>
      <c r="Q127" s="127">
        <v>0</v>
      </c>
      <c r="R127" s="127">
        <v>0</v>
      </c>
      <c r="S127" s="127">
        <v>0</v>
      </c>
      <c r="T127" s="127">
        <v>0</v>
      </c>
      <c r="U127" s="124">
        <v>0</v>
      </c>
      <c r="V127" s="139">
        <v>0</v>
      </c>
      <c r="W127" s="128">
        <v>0</v>
      </c>
    </row>
    <row r="128" spans="1:23" ht="20.100000000000001" customHeight="1">
      <c r="A128" s="135"/>
      <c r="B128" s="135"/>
      <c r="C128" s="136" t="s">
        <v>1552</v>
      </c>
      <c r="D128" s="123"/>
      <c r="E128" s="92" t="s">
        <v>932</v>
      </c>
      <c r="F128" s="127">
        <v>5887911</v>
      </c>
      <c r="G128" s="137">
        <v>4160678</v>
      </c>
      <c r="H128" s="127">
        <v>3263616</v>
      </c>
      <c r="I128" s="128">
        <v>897062</v>
      </c>
      <c r="J128" s="128">
        <v>0</v>
      </c>
      <c r="K128" s="137">
        <v>0</v>
      </c>
      <c r="L128" s="124">
        <v>0</v>
      </c>
      <c r="M128" s="124">
        <v>0</v>
      </c>
      <c r="N128" s="124">
        <v>0</v>
      </c>
      <c r="O128" s="124">
        <v>0</v>
      </c>
      <c r="P128" s="124">
        <v>0</v>
      </c>
      <c r="Q128" s="127">
        <v>0</v>
      </c>
      <c r="R128" s="127">
        <v>0</v>
      </c>
      <c r="S128" s="127">
        <v>0</v>
      </c>
      <c r="T128" s="127">
        <v>0</v>
      </c>
      <c r="U128" s="124">
        <v>0</v>
      </c>
      <c r="V128" s="139">
        <v>1690646</v>
      </c>
      <c r="W128" s="128">
        <v>36587</v>
      </c>
    </row>
    <row r="129" spans="1:23" ht="20.100000000000001" customHeight="1">
      <c r="A129" s="135"/>
      <c r="B129" s="135"/>
      <c r="C129" s="136" t="s">
        <v>1558</v>
      </c>
      <c r="D129" s="123"/>
      <c r="E129" s="92" t="s">
        <v>934</v>
      </c>
      <c r="F129" s="127">
        <v>135410</v>
      </c>
      <c r="G129" s="137">
        <v>97584</v>
      </c>
      <c r="H129" s="127">
        <v>65904</v>
      </c>
      <c r="I129" s="128">
        <v>19680</v>
      </c>
      <c r="J129" s="128">
        <v>12000</v>
      </c>
      <c r="K129" s="137">
        <v>2990</v>
      </c>
      <c r="L129" s="124">
        <v>0</v>
      </c>
      <c r="M129" s="124">
        <v>0</v>
      </c>
      <c r="N129" s="124">
        <v>2325</v>
      </c>
      <c r="O129" s="124">
        <v>266</v>
      </c>
      <c r="P129" s="124">
        <v>399</v>
      </c>
      <c r="Q129" s="127">
        <v>0</v>
      </c>
      <c r="R129" s="127">
        <v>0</v>
      </c>
      <c r="S129" s="127">
        <v>0</v>
      </c>
      <c r="T129" s="127">
        <v>0</v>
      </c>
      <c r="U129" s="124">
        <v>0</v>
      </c>
      <c r="V129" s="139">
        <v>34836</v>
      </c>
      <c r="W129" s="128">
        <v>0</v>
      </c>
    </row>
    <row r="130" spans="1:23" ht="20.100000000000001" customHeight="1">
      <c r="A130" s="135"/>
      <c r="B130" s="135" t="s">
        <v>1580</v>
      </c>
      <c r="C130" s="136"/>
      <c r="D130" s="123"/>
      <c r="E130" s="92" t="s">
        <v>954</v>
      </c>
      <c r="F130" s="127">
        <v>10540965</v>
      </c>
      <c r="G130" s="137">
        <v>7322040</v>
      </c>
      <c r="H130" s="127">
        <v>4543032</v>
      </c>
      <c r="I130" s="128">
        <v>2011008</v>
      </c>
      <c r="J130" s="128">
        <v>768000</v>
      </c>
      <c r="K130" s="137">
        <v>217214</v>
      </c>
      <c r="L130" s="124">
        <v>0</v>
      </c>
      <c r="M130" s="124">
        <v>0</v>
      </c>
      <c r="N130" s="124">
        <v>168396</v>
      </c>
      <c r="O130" s="124">
        <v>19526</v>
      </c>
      <c r="P130" s="124">
        <v>29292</v>
      </c>
      <c r="Q130" s="127">
        <v>0</v>
      </c>
      <c r="R130" s="127">
        <v>0</v>
      </c>
      <c r="S130" s="127">
        <v>0</v>
      </c>
      <c r="T130" s="127">
        <v>0</v>
      </c>
      <c r="U130" s="124">
        <v>0</v>
      </c>
      <c r="V130" s="139">
        <v>2353447</v>
      </c>
      <c r="W130" s="128">
        <v>648264</v>
      </c>
    </row>
    <row r="131" spans="1:23" ht="20.100000000000001" customHeight="1">
      <c r="A131" s="135"/>
      <c r="B131" s="135"/>
      <c r="C131" s="136" t="s">
        <v>1572</v>
      </c>
      <c r="D131" s="123"/>
      <c r="E131" s="92" t="s">
        <v>957</v>
      </c>
      <c r="F131" s="127">
        <v>10540965</v>
      </c>
      <c r="G131" s="137">
        <v>7322040</v>
      </c>
      <c r="H131" s="127">
        <v>4543032</v>
      </c>
      <c r="I131" s="128">
        <v>2011008</v>
      </c>
      <c r="J131" s="128">
        <v>768000</v>
      </c>
      <c r="K131" s="137">
        <v>217214</v>
      </c>
      <c r="L131" s="124">
        <v>0</v>
      </c>
      <c r="M131" s="124">
        <v>0</v>
      </c>
      <c r="N131" s="124">
        <v>168396</v>
      </c>
      <c r="O131" s="124">
        <v>19526</v>
      </c>
      <c r="P131" s="124">
        <v>29292</v>
      </c>
      <c r="Q131" s="127">
        <v>0</v>
      </c>
      <c r="R131" s="127">
        <v>0</v>
      </c>
      <c r="S131" s="127">
        <v>0</v>
      </c>
      <c r="T131" s="127">
        <v>0</v>
      </c>
      <c r="U131" s="124">
        <v>0</v>
      </c>
      <c r="V131" s="139">
        <v>2353447</v>
      </c>
      <c r="W131" s="128">
        <v>648264</v>
      </c>
    </row>
    <row r="132" spans="1:23" ht="20.100000000000001" customHeight="1">
      <c r="A132" s="135"/>
      <c r="B132" s="135" t="s">
        <v>1559</v>
      </c>
      <c r="C132" s="136"/>
      <c r="D132" s="123"/>
      <c r="E132" s="92" t="s">
        <v>964</v>
      </c>
      <c r="F132" s="127">
        <v>49690339</v>
      </c>
      <c r="G132" s="137">
        <v>0</v>
      </c>
      <c r="H132" s="127">
        <v>0</v>
      </c>
      <c r="I132" s="128">
        <v>0</v>
      </c>
      <c r="J132" s="128">
        <v>0</v>
      </c>
      <c r="K132" s="137">
        <v>49690339</v>
      </c>
      <c r="L132" s="124">
        <v>0</v>
      </c>
      <c r="M132" s="124">
        <v>31986310</v>
      </c>
      <c r="N132" s="124">
        <v>0</v>
      </c>
      <c r="O132" s="124">
        <v>0</v>
      </c>
      <c r="P132" s="124">
        <v>0</v>
      </c>
      <c r="Q132" s="127">
        <v>289872</v>
      </c>
      <c r="R132" s="127">
        <v>0</v>
      </c>
      <c r="S132" s="127">
        <v>0</v>
      </c>
      <c r="T132" s="127">
        <v>0</v>
      </c>
      <c r="U132" s="124">
        <v>0</v>
      </c>
      <c r="V132" s="139">
        <v>0</v>
      </c>
      <c r="W132" s="128">
        <v>0</v>
      </c>
    </row>
    <row r="133" spans="1:23" ht="20.100000000000001" customHeight="1">
      <c r="A133" s="135"/>
      <c r="B133" s="135"/>
      <c r="C133" s="136" t="s">
        <v>1550</v>
      </c>
      <c r="D133" s="123"/>
      <c r="E133" s="92" t="s">
        <v>942</v>
      </c>
      <c r="F133" s="127">
        <v>18058511</v>
      </c>
      <c r="G133" s="137">
        <v>0</v>
      </c>
      <c r="H133" s="127">
        <v>0</v>
      </c>
      <c r="I133" s="128">
        <v>0</v>
      </c>
      <c r="J133" s="128">
        <v>0</v>
      </c>
      <c r="K133" s="137">
        <v>18058511</v>
      </c>
      <c r="L133" s="124">
        <v>0</v>
      </c>
      <c r="M133" s="124">
        <v>17879850</v>
      </c>
      <c r="N133" s="124">
        <v>0</v>
      </c>
      <c r="O133" s="124">
        <v>0</v>
      </c>
      <c r="P133" s="124">
        <v>0</v>
      </c>
      <c r="Q133" s="127">
        <v>153216</v>
      </c>
      <c r="R133" s="127">
        <v>0</v>
      </c>
      <c r="S133" s="127">
        <v>0</v>
      </c>
      <c r="T133" s="127">
        <v>0</v>
      </c>
      <c r="U133" s="124">
        <v>0</v>
      </c>
      <c r="V133" s="139">
        <v>0</v>
      </c>
      <c r="W133" s="128">
        <v>0</v>
      </c>
    </row>
    <row r="134" spans="1:23" ht="20.100000000000001" customHeight="1">
      <c r="A134" s="135"/>
      <c r="B134" s="135"/>
      <c r="C134" s="136" t="s">
        <v>1551</v>
      </c>
      <c r="D134" s="123"/>
      <c r="E134" s="92" t="s">
        <v>943</v>
      </c>
      <c r="F134" s="127">
        <v>14239588</v>
      </c>
      <c r="G134" s="137">
        <v>0</v>
      </c>
      <c r="H134" s="127">
        <v>0</v>
      </c>
      <c r="I134" s="128">
        <v>0</v>
      </c>
      <c r="J134" s="128">
        <v>0</v>
      </c>
      <c r="K134" s="137">
        <v>14239588</v>
      </c>
      <c r="L134" s="124">
        <v>0</v>
      </c>
      <c r="M134" s="124">
        <v>14106460</v>
      </c>
      <c r="N134" s="124">
        <v>0</v>
      </c>
      <c r="O134" s="124">
        <v>0</v>
      </c>
      <c r="P134" s="124">
        <v>0</v>
      </c>
      <c r="Q134" s="127">
        <v>133128</v>
      </c>
      <c r="R134" s="127">
        <v>0</v>
      </c>
      <c r="S134" s="127">
        <v>0</v>
      </c>
      <c r="T134" s="127">
        <v>0</v>
      </c>
      <c r="U134" s="124">
        <v>0</v>
      </c>
      <c r="V134" s="139">
        <v>0</v>
      </c>
      <c r="W134" s="128">
        <v>0</v>
      </c>
    </row>
    <row r="135" spans="1:23" ht="20.100000000000001" customHeight="1">
      <c r="A135" s="135"/>
      <c r="B135" s="135"/>
      <c r="C135" s="136" t="s">
        <v>1552</v>
      </c>
      <c r="D135" s="123"/>
      <c r="E135" s="92" t="s">
        <v>944</v>
      </c>
      <c r="F135" s="127">
        <v>17392240</v>
      </c>
      <c r="G135" s="137">
        <v>0</v>
      </c>
      <c r="H135" s="127">
        <v>0</v>
      </c>
      <c r="I135" s="128">
        <v>0</v>
      </c>
      <c r="J135" s="128">
        <v>0</v>
      </c>
      <c r="K135" s="137">
        <v>17392240</v>
      </c>
      <c r="L135" s="124">
        <v>0</v>
      </c>
      <c r="M135" s="124">
        <v>0</v>
      </c>
      <c r="N135" s="124">
        <v>0</v>
      </c>
      <c r="O135" s="124">
        <v>0</v>
      </c>
      <c r="P135" s="124">
        <v>0</v>
      </c>
      <c r="Q135" s="127">
        <v>3528</v>
      </c>
      <c r="R135" s="127">
        <v>0</v>
      </c>
      <c r="S135" s="127">
        <v>0</v>
      </c>
      <c r="T135" s="127">
        <v>0</v>
      </c>
      <c r="U135" s="124">
        <v>0</v>
      </c>
      <c r="V135" s="139">
        <v>0</v>
      </c>
      <c r="W135" s="128">
        <v>0</v>
      </c>
    </row>
    <row r="136" spans="1:23" ht="20.100000000000001" customHeight="1">
      <c r="A136" s="135"/>
      <c r="B136" s="135" t="s">
        <v>1596</v>
      </c>
      <c r="C136" s="136"/>
      <c r="D136" s="123"/>
      <c r="E136" s="92" t="s">
        <v>973</v>
      </c>
      <c r="F136" s="127">
        <v>881208</v>
      </c>
      <c r="G136" s="137">
        <v>831433</v>
      </c>
      <c r="H136" s="127">
        <v>399420</v>
      </c>
      <c r="I136" s="128">
        <v>262440</v>
      </c>
      <c r="J136" s="128">
        <v>169573</v>
      </c>
      <c r="K136" s="137">
        <v>11068</v>
      </c>
      <c r="L136" s="124">
        <v>0</v>
      </c>
      <c r="M136" s="124">
        <v>0</v>
      </c>
      <c r="N136" s="124">
        <v>4442</v>
      </c>
      <c r="O136" s="124">
        <v>3570</v>
      </c>
      <c r="P136" s="124">
        <v>3056</v>
      </c>
      <c r="Q136" s="127">
        <v>0</v>
      </c>
      <c r="R136" s="127">
        <v>0</v>
      </c>
      <c r="S136" s="127">
        <v>0</v>
      </c>
      <c r="T136" s="127">
        <v>0</v>
      </c>
      <c r="U136" s="124">
        <v>0</v>
      </c>
      <c r="V136" s="139">
        <v>38707</v>
      </c>
      <c r="W136" s="128">
        <v>0</v>
      </c>
    </row>
    <row r="137" spans="1:23" ht="20.100000000000001" customHeight="1">
      <c r="A137" s="135"/>
      <c r="B137" s="135"/>
      <c r="C137" s="136" t="s">
        <v>1550</v>
      </c>
      <c r="D137" s="123"/>
      <c r="E137" s="92" t="s">
        <v>251</v>
      </c>
      <c r="F137" s="127">
        <v>881208</v>
      </c>
      <c r="G137" s="137">
        <v>831433</v>
      </c>
      <c r="H137" s="127">
        <v>399420</v>
      </c>
      <c r="I137" s="128">
        <v>262440</v>
      </c>
      <c r="J137" s="128">
        <v>169573</v>
      </c>
      <c r="K137" s="137">
        <v>11068</v>
      </c>
      <c r="L137" s="124">
        <v>0</v>
      </c>
      <c r="M137" s="124">
        <v>0</v>
      </c>
      <c r="N137" s="124">
        <v>4442</v>
      </c>
      <c r="O137" s="124">
        <v>3570</v>
      </c>
      <c r="P137" s="124">
        <v>3056</v>
      </c>
      <c r="Q137" s="127">
        <v>0</v>
      </c>
      <c r="R137" s="127">
        <v>0</v>
      </c>
      <c r="S137" s="127">
        <v>0</v>
      </c>
      <c r="T137" s="127">
        <v>0</v>
      </c>
      <c r="U137" s="124">
        <v>0</v>
      </c>
      <c r="V137" s="139">
        <v>38707</v>
      </c>
      <c r="W137" s="128">
        <v>0</v>
      </c>
    </row>
    <row r="138" spans="1:23" ht="20.100000000000001" customHeight="1">
      <c r="A138" s="135" t="s">
        <v>1597</v>
      </c>
      <c r="B138" s="135"/>
      <c r="C138" s="136"/>
      <c r="D138" s="123"/>
      <c r="E138" s="92" t="s">
        <v>979</v>
      </c>
      <c r="F138" s="127">
        <v>1275826</v>
      </c>
      <c r="G138" s="137">
        <v>1250753</v>
      </c>
      <c r="H138" s="127">
        <v>504492</v>
      </c>
      <c r="I138" s="128">
        <v>437820</v>
      </c>
      <c r="J138" s="128">
        <v>308441</v>
      </c>
      <c r="K138" s="137">
        <v>25073</v>
      </c>
      <c r="L138" s="124">
        <v>0</v>
      </c>
      <c r="M138" s="124">
        <v>0</v>
      </c>
      <c r="N138" s="124">
        <v>17135</v>
      </c>
      <c r="O138" s="124">
        <v>3401</v>
      </c>
      <c r="P138" s="124">
        <v>4537</v>
      </c>
      <c r="Q138" s="127">
        <v>0</v>
      </c>
      <c r="R138" s="127">
        <v>0</v>
      </c>
      <c r="S138" s="127">
        <v>0</v>
      </c>
      <c r="T138" s="127">
        <v>0</v>
      </c>
      <c r="U138" s="124">
        <v>0</v>
      </c>
      <c r="V138" s="139">
        <v>0</v>
      </c>
      <c r="W138" s="128">
        <v>0</v>
      </c>
    </row>
    <row r="139" spans="1:23" ht="20.100000000000001" customHeight="1">
      <c r="A139" s="135"/>
      <c r="B139" s="135" t="s">
        <v>1550</v>
      </c>
      <c r="C139" s="136"/>
      <c r="D139" s="123"/>
      <c r="E139" s="92" t="s">
        <v>980</v>
      </c>
      <c r="F139" s="127">
        <v>1275826</v>
      </c>
      <c r="G139" s="137">
        <v>1250753</v>
      </c>
      <c r="H139" s="127">
        <v>504492</v>
      </c>
      <c r="I139" s="128">
        <v>437820</v>
      </c>
      <c r="J139" s="128">
        <v>308441</v>
      </c>
      <c r="K139" s="137">
        <v>25073</v>
      </c>
      <c r="L139" s="124">
        <v>0</v>
      </c>
      <c r="M139" s="124">
        <v>0</v>
      </c>
      <c r="N139" s="124">
        <v>17135</v>
      </c>
      <c r="O139" s="124">
        <v>3401</v>
      </c>
      <c r="P139" s="124">
        <v>4537</v>
      </c>
      <c r="Q139" s="127">
        <v>0</v>
      </c>
      <c r="R139" s="127">
        <v>0</v>
      </c>
      <c r="S139" s="127">
        <v>0</v>
      </c>
      <c r="T139" s="127">
        <v>0</v>
      </c>
      <c r="U139" s="124">
        <v>0</v>
      </c>
      <c r="V139" s="139">
        <v>0</v>
      </c>
      <c r="W139" s="128">
        <v>0</v>
      </c>
    </row>
    <row r="140" spans="1:23" ht="20.100000000000001" customHeight="1">
      <c r="A140" s="135"/>
      <c r="B140" s="135"/>
      <c r="C140" s="136" t="s">
        <v>1550</v>
      </c>
      <c r="D140" s="123"/>
      <c r="E140" s="92" t="s">
        <v>251</v>
      </c>
      <c r="F140" s="127">
        <v>1275826</v>
      </c>
      <c r="G140" s="137">
        <v>1250753</v>
      </c>
      <c r="H140" s="127">
        <v>504492</v>
      </c>
      <c r="I140" s="128">
        <v>437820</v>
      </c>
      <c r="J140" s="128">
        <v>308441</v>
      </c>
      <c r="K140" s="137">
        <v>25073</v>
      </c>
      <c r="L140" s="124">
        <v>0</v>
      </c>
      <c r="M140" s="124">
        <v>0</v>
      </c>
      <c r="N140" s="124">
        <v>17135</v>
      </c>
      <c r="O140" s="124">
        <v>3401</v>
      </c>
      <c r="P140" s="124">
        <v>4537</v>
      </c>
      <c r="Q140" s="127">
        <v>0</v>
      </c>
      <c r="R140" s="127">
        <v>0</v>
      </c>
      <c r="S140" s="127">
        <v>0</v>
      </c>
      <c r="T140" s="127">
        <v>0</v>
      </c>
      <c r="U140" s="124">
        <v>0</v>
      </c>
      <c r="V140" s="139">
        <v>0</v>
      </c>
      <c r="W140" s="128">
        <v>0</v>
      </c>
    </row>
    <row r="141" spans="1:23" ht="20.100000000000001" customHeight="1">
      <c r="A141" s="135" t="s">
        <v>1598</v>
      </c>
      <c r="B141" s="135"/>
      <c r="C141" s="136"/>
      <c r="D141" s="123"/>
      <c r="E141" s="92" t="s">
        <v>1050</v>
      </c>
      <c r="F141" s="127">
        <v>26363129</v>
      </c>
      <c r="G141" s="137">
        <v>7939892</v>
      </c>
      <c r="H141" s="127">
        <v>4417718</v>
      </c>
      <c r="I141" s="128">
        <v>2321885</v>
      </c>
      <c r="J141" s="128">
        <v>1200289</v>
      </c>
      <c r="K141" s="137">
        <v>189101</v>
      </c>
      <c r="L141" s="124">
        <v>0</v>
      </c>
      <c r="M141" s="124">
        <v>0</v>
      </c>
      <c r="N141" s="124">
        <v>134767</v>
      </c>
      <c r="O141" s="124">
        <v>23779</v>
      </c>
      <c r="P141" s="124">
        <v>30555</v>
      </c>
      <c r="Q141" s="127">
        <v>0</v>
      </c>
      <c r="R141" s="127">
        <v>0</v>
      </c>
      <c r="S141" s="127">
        <v>0</v>
      </c>
      <c r="T141" s="127">
        <v>0</v>
      </c>
      <c r="U141" s="124">
        <v>0</v>
      </c>
      <c r="V141" s="139">
        <v>1388472</v>
      </c>
      <c r="W141" s="128">
        <v>16845664</v>
      </c>
    </row>
    <row r="142" spans="1:23" ht="20.100000000000001" customHeight="1">
      <c r="A142" s="135"/>
      <c r="B142" s="135" t="s">
        <v>1550</v>
      </c>
      <c r="C142" s="136"/>
      <c r="D142" s="123"/>
      <c r="E142" s="92" t="s">
        <v>1051</v>
      </c>
      <c r="F142" s="127">
        <v>7942364</v>
      </c>
      <c r="G142" s="137">
        <v>4196381</v>
      </c>
      <c r="H142" s="127">
        <v>2097482</v>
      </c>
      <c r="I142" s="128">
        <v>1345733</v>
      </c>
      <c r="J142" s="128">
        <v>753166</v>
      </c>
      <c r="K142" s="137">
        <v>82025</v>
      </c>
      <c r="L142" s="124">
        <v>0</v>
      </c>
      <c r="M142" s="124">
        <v>0</v>
      </c>
      <c r="N142" s="124">
        <v>52254</v>
      </c>
      <c r="O142" s="124">
        <v>13953</v>
      </c>
      <c r="P142" s="124">
        <v>15818</v>
      </c>
      <c r="Q142" s="127">
        <v>0</v>
      </c>
      <c r="R142" s="127">
        <v>0</v>
      </c>
      <c r="S142" s="127">
        <v>0</v>
      </c>
      <c r="T142" s="127">
        <v>0</v>
      </c>
      <c r="U142" s="124">
        <v>0</v>
      </c>
      <c r="V142" s="139">
        <v>346416</v>
      </c>
      <c r="W142" s="128">
        <v>3317542</v>
      </c>
    </row>
    <row r="143" spans="1:23" ht="20.100000000000001" customHeight="1">
      <c r="A143" s="135"/>
      <c r="B143" s="135"/>
      <c r="C143" s="136" t="s">
        <v>1550</v>
      </c>
      <c r="D143" s="123"/>
      <c r="E143" s="92" t="s">
        <v>251</v>
      </c>
      <c r="F143" s="127">
        <v>7516818</v>
      </c>
      <c r="G143" s="137">
        <v>3885413</v>
      </c>
      <c r="H143" s="127">
        <v>1886954</v>
      </c>
      <c r="I143" s="128">
        <v>1281293</v>
      </c>
      <c r="J143" s="128">
        <v>717166</v>
      </c>
      <c r="K143" s="137">
        <v>72663</v>
      </c>
      <c r="L143" s="124">
        <v>0</v>
      </c>
      <c r="M143" s="124">
        <v>0</v>
      </c>
      <c r="N143" s="124">
        <v>44985</v>
      </c>
      <c r="O143" s="124">
        <v>13116</v>
      </c>
      <c r="P143" s="124">
        <v>14562</v>
      </c>
      <c r="Q143" s="127">
        <v>0</v>
      </c>
      <c r="R143" s="127">
        <v>0</v>
      </c>
      <c r="S143" s="127">
        <v>0</v>
      </c>
      <c r="T143" s="127">
        <v>0</v>
      </c>
      <c r="U143" s="124">
        <v>0</v>
      </c>
      <c r="V143" s="139">
        <v>241200</v>
      </c>
      <c r="W143" s="128">
        <v>3317542</v>
      </c>
    </row>
    <row r="144" spans="1:23" ht="20.100000000000001" customHeight="1">
      <c r="A144" s="135"/>
      <c r="B144" s="135"/>
      <c r="C144" s="136" t="s">
        <v>1572</v>
      </c>
      <c r="D144" s="123"/>
      <c r="E144" s="92" t="s">
        <v>1059</v>
      </c>
      <c r="F144" s="127">
        <v>425546</v>
      </c>
      <c r="G144" s="137">
        <v>310968</v>
      </c>
      <c r="H144" s="127">
        <v>210528</v>
      </c>
      <c r="I144" s="128">
        <v>64440</v>
      </c>
      <c r="J144" s="128">
        <v>36000</v>
      </c>
      <c r="K144" s="137">
        <v>9362</v>
      </c>
      <c r="L144" s="124">
        <v>0</v>
      </c>
      <c r="M144" s="124">
        <v>0</v>
      </c>
      <c r="N144" s="124">
        <v>7269</v>
      </c>
      <c r="O144" s="124">
        <v>837</v>
      </c>
      <c r="P144" s="124">
        <v>1256</v>
      </c>
      <c r="Q144" s="127">
        <v>0</v>
      </c>
      <c r="R144" s="127">
        <v>0</v>
      </c>
      <c r="S144" s="127">
        <v>0</v>
      </c>
      <c r="T144" s="127">
        <v>0</v>
      </c>
      <c r="U144" s="124">
        <v>0</v>
      </c>
      <c r="V144" s="139">
        <v>105216</v>
      </c>
      <c r="W144" s="128">
        <v>0</v>
      </c>
    </row>
    <row r="145" spans="1:23" ht="20.100000000000001" customHeight="1">
      <c r="A145" s="135"/>
      <c r="B145" s="135" t="s">
        <v>1558</v>
      </c>
      <c r="C145" s="136"/>
      <c r="D145" s="123"/>
      <c r="E145" s="92" t="s">
        <v>1599</v>
      </c>
      <c r="F145" s="127">
        <v>15354006</v>
      </c>
      <c r="G145" s="137">
        <v>2141592</v>
      </c>
      <c r="H145" s="127">
        <v>1347132</v>
      </c>
      <c r="I145" s="128">
        <v>548460</v>
      </c>
      <c r="J145" s="128">
        <v>246000</v>
      </c>
      <c r="K145" s="137">
        <v>64200</v>
      </c>
      <c r="L145" s="124">
        <v>0</v>
      </c>
      <c r="M145" s="124">
        <v>0</v>
      </c>
      <c r="N145" s="124">
        <v>49841</v>
      </c>
      <c r="O145" s="124">
        <v>5744</v>
      </c>
      <c r="P145" s="124">
        <v>8615</v>
      </c>
      <c r="Q145" s="127">
        <v>0</v>
      </c>
      <c r="R145" s="127">
        <v>0</v>
      </c>
      <c r="S145" s="127">
        <v>0</v>
      </c>
      <c r="T145" s="127">
        <v>0</v>
      </c>
      <c r="U145" s="124">
        <v>0</v>
      </c>
      <c r="V145" s="139">
        <v>719004</v>
      </c>
      <c r="W145" s="128">
        <v>12429210</v>
      </c>
    </row>
    <row r="146" spans="1:23" ht="20.100000000000001" customHeight="1">
      <c r="A146" s="135"/>
      <c r="B146" s="135"/>
      <c r="C146" s="136" t="s">
        <v>1550</v>
      </c>
      <c r="D146" s="123"/>
      <c r="E146" s="92" t="s">
        <v>1600</v>
      </c>
      <c r="F146" s="127">
        <v>15354006</v>
      </c>
      <c r="G146" s="137">
        <v>2141592</v>
      </c>
      <c r="H146" s="127">
        <v>1347132</v>
      </c>
      <c r="I146" s="128">
        <v>548460</v>
      </c>
      <c r="J146" s="128">
        <v>246000</v>
      </c>
      <c r="K146" s="137">
        <v>64200</v>
      </c>
      <c r="L146" s="124">
        <v>0</v>
      </c>
      <c r="M146" s="124">
        <v>0</v>
      </c>
      <c r="N146" s="124">
        <v>49841</v>
      </c>
      <c r="O146" s="124">
        <v>5744</v>
      </c>
      <c r="P146" s="124">
        <v>8615</v>
      </c>
      <c r="Q146" s="127">
        <v>0</v>
      </c>
      <c r="R146" s="127">
        <v>0</v>
      </c>
      <c r="S146" s="127">
        <v>0</v>
      </c>
      <c r="T146" s="127">
        <v>0</v>
      </c>
      <c r="U146" s="124">
        <v>0</v>
      </c>
      <c r="V146" s="139">
        <v>719004</v>
      </c>
      <c r="W146" s="128">
        <v>12429210</v>
      </c>
    </row>
    <row r="147" spans="1:23" ht="20.100000000000001" customHeight="1">
      <c r="A147" s="135"/>
      <c r="B147" s="135" t="s">
        <v>1554</v>
      </c>
      <c r="C147" s="136"/>
      <c r="D147" s="123"/>
      <c r="E147" s="92" t="s">
        <v>1601</v>
      </c>
      <c r="F147" s="127">
        <v>417097</v>
      </c>
      <c r="G147" s="137">
        <v>407931</v>
      </c>
      <c r="H147" s="127">
        <v>181476</v>
      </c>
      <c r="I147" s="128">
        <v>139332</v>
      </c>
      <c r="J147" s="128">
        <v>87123</v>
      </c>
      <c r="K147" s="137">
        <v>9166</v>
      </c>
      <c r="L147" s="124">
        <v>0</v>
      </c>
      <c r="M147" s="124">
        <v>0</v>
      </c>
      <c r="N147" s="124">
        <v>6612</v>
      </c>
      <c r="O147" s="124">
        <v>1022</v>
      </c>
      <c r="P147" s="124">
        <v>1532</v>
      </c>
      <c r="Q147" s="127">
        <v>0</v>
      </c>
      <c r="R147" s="127">
        <v>0</v>
      </c>
      <c r="S147" s="127">
        <v>0</v>
      </c>
      <c r="T147" s="127">
        <v>0</v>
      </c>
      <c r="U147" s="124">
        <v>0</v>
      </c>
      <c r="V147" s="139">
        <v>0</v>
      </c>
      <c r="W147" s="128">
        <v>0</v>
      </c>
    </row>
    <row r="148" spans="1:23" ht="20.100000000000001" customHeight="1">
      <c r="A148" s="135"/>
      <c r="B148" s="135"/>
      <c r="C148" s="136" t="s">
        <v>1550</v>
      </c>
      <c r="D148" s="123"/>
      <c r="E148" s="92" t="s">
        <v>1602</v>
      </c>
      <c r="F148" s="127">
        <v>417097</v>
      </c>
      <c r="G148" s="137">
        <v>407931</v>
      </c>
      <c r="H148" s="127">
        <v>181476</v>
      </c>
      <c r="I148" s="128">
        <v>139332</v>
      </c>
      <c r="J148" s="128">
        <v>87123</v>
      </c>
      <c r="K148" s="137">
        <v>9166</v>
      </c>
      <c r="L148" s="124">
        <v>0</v>
      </c>
      <c r="M148" s="124">
        <v>0</v>
      </c>
      <c r="N148" s="124">
        <v>6612</v>
      </c>
      <c r="O148" s="124">
        <v>1022</v>
      </c>
      <c r="P148" s="124">
        <v>1532</v>
      </c>
      <c r="Q148" s="127">
        <v>0</v>
      </c>
      <c r="R148" s="127">
        <v>0</v>
      </c>
      <c r="S148" s="127">
        <v>0</v>
      </c>
      <c r="T148" s="127">
        <v>0</v>
      </c>
      <c r="U148" s="124">
        <v>0</v>
      </c>
      <c r="V148" s="139">
        <v>0</v>
      </c>
      <c r="W148" s="128">
        <v>0</v>
      </c>
    </row>
    <row r="149" spans="1:23" ht="20.100000000000001" customHeight="1">
      <c r="A149" s="135"/>
      <c r="B149" s="135" t="s">
        <v>1572</v>
      </c>
      <c r="C149" s="136"/>
      <c r="D149" s="123"/>
      <c r="E149" s="92" t="s">
        <v>1603</v>
      </c>
      <c r="F149" s="127">
        <v>2649662</v>
      </c>
      <c r="G149" s="137">
        <v>1193988</v>
      </c>
      <c r="H149" s="127">
        <v>791628</v>
      </c>
      <c r="I149" s="128">
        <v>288360</v>
      </c>
      <c r="J149" s="128">
        <v>114000</v>
      </c>
      <c r="K149" s="137">
        <v>33710</v>
      </c>
      <c r="L149" s="124">
        <v>0</v>
      </c>
      <c r="M149" s="124">
        <v>0</v>
      </c>
      <c r="N149" s="124">
        <v>26060</v>
      </c>
      <c r="O149" s="124">
        <v>3060</v>
      </c>
      <c r="P149" s="124">
        <v>4590</v>
      </c>
      <c r="Q149" s="127">
        <v>0</v>
      </c>
      <c r="R149" s="127">
        <v>0</v>
      </c>
      <c r="S149" s="127">
        <v>0</v>
      </c>
      <c r="T149" s="127">
        <v>0</v>
      </c>
      <c r="U149" s="124">
        <v>0</v>
      </c>
      <c r="V149" s="139">
        <v>323052</v>
      </c>
      <c r="W149" s="128">
        <v>1098912</v>
      </c>
    </row>
    <row r="150" spans="1:23" ht="20.100000000000001" customHeight="1">
      <c r="A150" s="135"/>
      <c r="B150" s="135"/>
      <c r="C150" s="136" t="s">
        <v>1550</v>
      </c>
      <c r="D150" s="123"/>
      <c r="E150" s="92" t="s">
        <v>1073</v>
      </c>
      <c r="F150" s="127">
        <v>2649662</v>
      </c>
      <c r="G150" s="137">
        <v>1193988</v>
      </c>
      <c r="H150" s="127">
        <v>791628</v>
      </c>
      <c r="I150" s="128">
        <v>288360</v>
      </c>
      <c r="J150" s="128">
        <v>114000</v>
      </c>
      <c r="K150" s="137">
        <v>33710</v>
      </c>
      <c r="L150" s="124">
        <v>0</v>
      </c>
      <c r="M150" s="124">
        <v>0</v>
      </c>
      <c r="N150" s="124">
        <v>26060</v>
      </c>
      <c r="O150" s="124">
        <v>3060</v>
      </c>
      <c r="P150" s="124">
        <v>4590</v>
      </c>
      <c r="Q150" s="127">
        <v>0</v>
      </c>
      <c r="R150" s="127">
        <v>0</v>
      </c>
      <c r="S150" s="127">
        <v>0</v>
      </c>
      <c r="T150" s="127">
        <v>0</v>
      </c>
      <c r="U150" s="124">
        <v>0</v>
      </c>
      <c r="V150" s="139">
        <v>323052</v>
      </c>
      <c r="W150" s="128">
        <v>1098912</v>
      </c>
    </row>
    <row r="151" spans="1:23" ht="20.100000000000001" customHeight="1">
      <c r="A151" s="135" t="s">
        <v>1604</v>
      </c>
      <c r="B151" s="135"/>
      <c r="C151" s="136"/>
      <c r="D151" s="123"/>
      <c r="E151" s="92" t="s">
        <v>1075</v>
      </c>
      <c r="F151" s="127">
        <v>102837796</v>
      </c>
      <c r="G151" s="137">
        <v>79392149</v>
      </c>
      <c r="H151" s="127">
        <v>47419464</v>
      </c>
      <c r="I151" s="128">
        <v>21773208</v>
      </c>
      <c r="J151" s="128">
        <v>10199477</v>
      </c>
      <c r="K151" s="137">
        <v>2106553</v>
      </c>
      <c r="L151" s="124">
        <v>0</v>
      </c>
      <c r="M151" s="124">
        <v>0</v>
      </c>
      <c r="N151" s="124">
        <v>1572099</v>
      </c>
      <c r="O151" s="124">
        <v>225251</v>
      </c>
      <c r="P151" s="124">
        <v>309203</v>
      </c>
      <c r="Q151" s="127">
        <v>0</v>
      </c>
      <c r="R151" s="127">
        <v>0</v>
      </c>
      <c r="S151" s="127">
        <v>72007</v>
      </c>
      <c r="T151" s="127">
        <v>0</v>
      </c>
      <c r="U151" s="124">
        <v>0</v>
      </c>
      <c r="V151" s="139">
        <v>20342974</v>
      </c>
      <c r="W151" s="128">
        <v>924113</v>
      </c>
    </row>
    <row r="152" spans="1:23" ht="20.100000000000001" customHeight="1">
      <c r="A152" s="135"/>
      <c r="B152" s="135" t="s">
        <v>1550</v>
      </c>
      <c r="C152" s="136"/>
      <c r="D152" s="123"/>
      <c r="E152" s="92" t="s">
        <v>1076</v>
      </c>
      <c r="F152" s="127">
        <v>39100694</v>
      </c>
      <c r="G152" s="137">
        <v>31069398</v>
      </c>
      <c r="H152" s="127">
        <v>17377694</v>
      </c>
      <c r="I152" s="128">
        <v>9449472</v>
      </c>
      <c r="J152" s="128">
        <v>4242232</v>
      </c>
      <c r="K152" s="137">
        <v>788158</v>
      </c>
      <c r="L152" s="124">
        <v>0</v>
      </c>
      <c r="M152" s="124">
        <v>0</v>
      </c>
      <c r="N152" s="124">
        <v>579750</v>
      </c>
      <c r="O152" s="124">
        <v>88792</v>
      </c>
      <c r="P152" s="124">
        <v>119616</v>
      </c>
      <c r="Q152" s="127">
        <v>0</v>
      </c>
      <c r="R152" s="127">
        <v>0</v>
      </c>
      <c r="S152" s="127">
        <v>72007</v>
      </c>
      <c r="T152" s="127">
        <v>0</v>
      </c>
      <c r="U152" s="124">
        <v>0</v>
      </c>
      <c r="V152" s="139">
        <v>7013723</v>
      </c>
      <c r="W152" s="128">
        <v>157408</v>
      </c>
    </row>
    <row r="153" spans="1:23" ht="20.100000000000001" customHeight="1">
      <c r="A153" s="135"/>
      <c r="B153" s="135"/>
      <c r="C153" s="136" t="s">
        <v>1550</v>
      </c>
      <c r="D153" s="123"/>
      <c r="E153" s="92" t="s">
        <v>251</v>
      </c>
      <c r="F153" s="127">
        <v>9989018</v>
      </c>
      <c r="G153" s="137">
        <v>9830704</v>
      </c>
      <c r="H153" s="127">
        <v>4291092</v>
      </c>
      <c r="I153" s="128">
        <v>3226356</v>
      </c>
      <c r="J153" s="128">
        <v>2313256</v>
      </c>
      <c r="K153" s="137">
        <v>158314</v>
      </c>
      <c r="L153" s="124">
        <v>0</v>
      </c>
      <c r="M153" s="124">
        <v>0</v>
      </c>
      <c r="N153" s="124">
        <v>92705</v>
      </c>
      <c r="O153" s="124">
        <v>31487</v>
      </c>
      <c r="P153" s="124">
        <v>34122</v>
      </c>
      <c r="Q153" s="127">
        <v>0</v>
      </c>
      <c r="R153" s="127">
        <v>0</v>
      </c>
      <c r="S153" s="127">
        <v>0</v>
      </c>
      <c r="T153" s="127">
        <v>0</v>
      </c>
      <c r="U153" s="124">
        <v>0</v>
      </c>
      <c r="V153" s="139">
        <v>0</v>
      </c>
      <c r="W153" s="128">
        <v>0</v>
      </c>
    </row>
    <row r="154" spans="1:23" ht="20.100000000000001" customHeight="1">
      <c r="A154" s="135"/>
      <c r="B154" s="135"/>
      <c r="C154" s="136" t="s">
        <v>1552</v>
      </c>
      <c r="D154" s="123"/>
      <c r="E154" s="92" t="s">
        <v>253</v>
      </c>
      <c r="F154" s="127">
        <v>30000</v>
      </c>
      <c r="G154" s="137">
        <v>30000</v>
      </c>
      <c r="H154" s="127">
        <v>0</v>
      </c>
      <c r="I154" s="128">
        <v>0</v>
      </c>
      <c r="J154" s="128">
        <v>30000</v>
      </c>
      <c r="K154" s="137">
        <v>0</v>
      </c>
      <c r="L154" s="124">
        <v>0</v>
      </c>
      <c r="M154" s="124">
        <v>0</v>
      </c>
      <c r="N154" s="124">
        <v>0</v>
      </c>
      <c r="O154" s="124">
        <v>0</v>
      </c>
      <c r="P154" s="124">
        <v>0</v>
      </c>
      <c r="Q154" s="127">
        <v>0</v>
      </c>
      <c r="R154" s="127">
        <v>0</v>
      </c>
      <c r="S154" s="127">
        <v>0</v>
      </c>
      <c r="T154" s="127">
        <v>0</v>
      </c>
      <c r="U154" s="124">
        <v>0</v>
      </c>
      <c r="V154" s="139">
        <v>0</v>
      </c>
      <c r="W154" s="128">
        <v>0</v>
      </c>
    </row>
    <row r="155" spans="1:23" ht="20.100000000000001" customHeight="1">
      <c r="A155" s="135"/>
      <c r="B155" s="135"/>
      <c r="C155" s="136" t="s">
        <v>1557</v>
      </c>
      <c r="D155" s="123"/>
      <c r="E155" s="92" t="s">
        <v>260</v>
      </c>
      <c r="F155" s="127">
        <v>17651479</v>
      </c>
      <c r="G155" s="137">
        <v>13066754</v>
      </c>
      <c r="H155" s="127">
        <v>8267174</v>
      </c>
      <c r="I155" s="128">
        <v>3641580</v>
      </c>
      <c r="J155" s="128">
        <v>1158000</v>
      </c>
      <c r="K155" s="137">
        <v>377758</v>
      </c>
      <c r="L155" s="124">
        <v>0</v>
      </c>
      <c r="M155" s="124">
        <v>0</v>
      </c>
      <c r="N155" s="124">
        <v>291983</v>
      </c>
      <c r="O155" s="124">
        <v>34309</v>
      </c>
      <c r="P155" s="124">
        <v>51466</v>
      </c>
      <c r="Q155" s="127">
        <v>0</v>
      </c>
      <c r="R155" s="127">
        <v>0</v>
      </c>
      <c r="S155" s="127">
        <v>0</v>
      </c>
      <c r="T155" s="127">
        <v>0</v>
      </c>
      <c r="U155" s="124">
        <v>0</v>
      </c>
      <c r="V155" s="139">
        <v>4206967</v>
      </c>
      <c r="W155" s="128">
        <v>0</v>
      </c>
    </row>
    <row r="156" spans="1:23" ht="20.100000000000001" customHeight="1">
      <c r="A156" s="135"/>
      <c r="B156" s="135"/>
      <c r="C156" s="136" t="s">
        <v>1605</v>
      </c>
      <c r="D156" s="123"/>
      <c r="E156" s="92" t="s">
        <v>1096</v>
      </c>
      <c r="F156" s="127">
        <v>157408</v>
      </c>
      <c r="G156" s="137">
        <v>0</v>
      </c>
      <c r="H156" s="127">
        <v>0</v>
      </c>
      <c r="I156" s="128">
        <v>0</v>
      </c>
      <c r="J156" s="128">
        <v>0</v>
      </c>
      <c r="K156" s="137">
        <v>0</v>
      </c>
      <c r="L156" s="124">
        <v>0</v>
      </c>
      <c r="M156" s="124">
        <v>0</v>
      </c>
      <c r="N156" s="124">
        <v>0</v>
      </c>
      <c r="O156" s="124">
        <v>0</v>
      </c>
      <c r="P156" s="124">
        <v>0</v>
      </c>
      <c r="Q156" s="127">
        <v>0</v>
      </c>
      <c r="R156" s="127">
        <v>0</v>
      </c>
      <c r="S156" s="127">
        <v>0</v>
      </c>
      <c r="T156" s="127">
        <v>0</v>
      </c>
      <c r="U156" s="124">
        <v>0</v>
      </c>
      <c r="V156" s="139">
        <v>0</v>
      </c>
      <c r="W156" s="128">
        <v>157408</v>
      </c>
    </row>
    <row r="157" spans="1:23" ht="20.100000000000001" customHeight="1">
      <c r="A157" s="135"/>
      <c r="B157" s="135"/>
      <c r="C157" s="136" t="s">
        <v>1572</v>
      </c>
      <c r="D157" s="123"/>
      <c r="E157" s="92" t="s">
        <v>1097</v>
      </c>
      <c r="F157" s="127">
        <v>11272789</v>
      </c>
      <c r="G157" s="137">
        <v>8141940</v>
      </c>
      <c r="H157" s="127">
        <v>4819428</v>
      </c>
      <c r="I157" s="128">
        <v>2581536</v>
      </c>
      <c r="J157" s="128">
        <v>740976</v>
      </c>
      <c r="K157" s="137">
        <v>252086</v>
      </c>
      <c r="L157" s="124">
        <v>0</v>
      </c>
      <c r="M157" s="124">
        <v>0</v>
      </c>
      <c r="N157" s="124">
        <v>195062</v>
      </c>
      <c r="O157" s="124">
        <v>22996</v>
      </c>
      <c r="P157" s="124">
        <v>34028</v>
      </c>
      <c r="Q157" s="127">
        <v>0</v>
      </c>
      <c r="R157" s="127">
        <v>0</v>
      </c>
      <c r="S157" s="127">
        <v>72007</v>
      </c>
      <c r="T157" s="127">
        <v>0</v>
      </c>
      <c r="U157" s="124">
        <v>0</v>
      </c>
      <c r="V157" s="139">
        <v>2806756</v>
      </c>
      <c r="W157" s="128">
        <v>0</v>
      </c>
    </row>
    <row r="158" spans="1:23" ht="20.100000000000001" customHeight="1">
      <c r="A158" s="135"/>
      <c r="B158" s="135" t="s">
        <v>1551</v>
      </c>
      <c r="C158" s="136"/>
      <c r="D158" s="123"/>
      <c r="E158" s="92" t="s">
        <v>1606</v>
      </c>
      <c r="F158" s="127">
        <v>51141382</v>
      </c>
      <c r="G158" s="137">
        <v>38344858</v>
      </c>
      <c r="H158" s="127">
        <v>24767638</v>
      </c>
      <c r="I158" s="128">
        <v>9265896</v>
      </c>
      <c r="J158" s="128">
        <v>4311324</v>
      </c>
      <c r="K158" s="137">
        <v>1090903</v>
      </c>
      <c r="L158" s="124">
        <v>0</v>
      </c>
      <c r="M158" s="124">
        <v>0</v>
      </c>
      <c r="N158" s="124">
        <v>835155</v>
      </c>
      <c r="O158" s="124">
        <v>104496</v>
      </c>
      <c r="P158" s="124">
        <v>151252</v>
      </c>
      <c r="Q158" s="127">
        <v>0</v>
      </c>
      <c r="R158" s="127">
        <v>0</v>
      </c>
      <c r="S158" s="127">
        <v>0</v>
      </c>
      <c r="T158" s="127">
        <v>0</v>
      </c>
      <c r="U158" s="124">
        <v>0</v>
      </c>
      <c r="V158" s="139">
        <v>11452714</v>
      </c>
      <c r="W158" s="128">
        <v>252907</v>
      </c>
    </row>
    <row r="159" spans="1:23" ht="20.100000000000001" customHeight="1">
      <c r="A159" s="135"/>
      <c r="B159" s="135"/>
      <c r="C159" s="136" t="s">
        <v>1550</v>
      </c>
      <c r="D159" s="123"/>
      <c r="E159" s="92" t="s">
        <v>251</v>
      </c>
      <c r="F159" s="127">
        <v>2015462</v>
      </c>
      <c r="G159" s="137">
        <v>1992492</v>
      </c>
      <c r="H159" s="127">
        <v>903888</v>
      </c>
      <c r="I159" s="128">
        <v>689280</v>
      </c>
      <c r="J159" s="128">
        <v>399324</v>
      </c>
      <c r="K159" s="137">
        <v>22970</v>
      </c>
      <c r="L159" s="124">
        <v>0</v>
      </c>
      <c r="M159" s="124">
        <v>0</v>
      </c>
      <c r="N159" s="124">
        <v>7352</v>
      </c>
      <c r="O159" s="124">
        <v>8444</v>
      </c>
      <c r="P159" s="124">
        <v>7174</v>
      </c>
      <c r="Q159" s="127">
        <v>0</v>
      </c>
      <c r="R159" s="127">
        <v>0</v>
      </c>
      <c r="S159" s="127">
        <v>0</v>
      </c>
      <c r="T159" s="127">
        <v>0</v>
      </c>
      <c r="U159" s="124">
        <v>0</v>
      </c>
      <c r="V159" s="139">
        <v>0</v>
      </c>
      <c r="W159" s="128">
        <v>0</v>
      </c>
    </row>
    <row r="160" spans="1:23" ht="20.100000000000001" customHeight="1">
      <c r="A160" s="135"/>
      <c r="B160" s="135"/>
      <c r="C160" s="136" t="s">
        <v>1557</v>
      </c>
      <c r="D160" s="123"/>
      <c r="E160" s="92" t="s">
        <v>1607</v>
      </c>
      <c r="F160" s="127">
        <v>49125920</v>
      </c>
      <c r="G160" s="137">
        <v>36352366</v>
      </c>
      <c r="H160" s="127">
        <v>23863750</v>
      </c>
      <c r="I160" s="128">
        <v>8576616</v>
      </c>
      <c r="J160" s="128">
        <v>3912000</v>
      </c>
      <c r="K160" s="137">
        <v>1067933</v>
      </c>
      <c r="L160" s="124">
        <v>0</v>
      </c>
      <c r="M160" s="124">
        <v>0</v>
      </c>
      <c r="N160" s="124">
        <v>827803</v>
      </c>
      <c r="O160" s="124">
        <v>96052</v>
      </c>
      <c r="P160" s="124">
        <v>144078</v>
      </c>
      <c r="Q160" s="127">
        <v>0</v>
      </c>
      <c r="R160" s="127">
        <v>0</v>
      </c>
      <c r="S160" s="127">
        <v>0</v>
      </c>
      <c r="T160" s="127">
        <v>0</v>
      </c>
      <c r="U160" s="124">
        <v>0</v>
      </c>
      <c r="V160" s="139">
        <v>11452714</v>
      </c>
      <c r="W160" s="128">
        <v>252907</v>
      </c>
    </row>
    <row r="161" spans="1:23" ht="20.100000000000001" customHeight="1">
      <c r="A161" s="135"/>
      <c r="B161" s="135" t="s">
        <v>1552</v>
      </c>
      <c r="C161" s="136"/>
      <c r="D161" s="123"/>
      <c r="E161" s="92" t="s">
        <v>1123</v>
      </c>
      <c r="F161" s="127">
        <v>4333770</v>
      </c>
      <c r="G161" s="137">
        <v>3888580</v>
      </c>
      <c r="H161" s="127">
        <v>1860096</v>
      </c>
      <c r="I161" s="128">
        <v>1257624</v>
      </c>
      <c r="J161" s="128">
        <v>770860</v>
      </c>
      <c r="K161" s="137">
        <v>75701</v>
      </c>
      <c r="L161" s="124">
        <v>0</v>
      </c>
      <c r="M161" s="124">
        <v>0</v>
      </c>
      <c r="N161" s="124">
        <v>49156</v>
      </c>
      <c r="O161" s="124">
        <v>12258</v>
      </c>
      <c r="P161" s="124">
        <v>14287</v>
      </c>
      <c r="Q161" s="127">
        <v>0</v>
      </c>
      <c r="R161" s="127">
        <v>0</v>
      </c>
      <c r="S161" s="127">
        <v>0</v>
      </c>
      <c r="T161" s="127">
        <v>0</v>
      </c>
      <c r="U161" s="124">
        <v>0</v>
      </c>
      <c r="V161" s="139">
        <v>293641</v>
      </c>
      <c r="W161" s="128">
        <v>75848</v>
      </c>
    </row>
    <row r="162" spans="1:23" ht="20.100000000000001" customHeight="1">
      <c r="A162" s="135"/>
      <c r="B162" s="135"/>
      <c r="C162" s="136" t="s">
        <v>1550</v>
      </c>
      <c r="D162" s="123"/>
      <c r="E162" s="92" t="s">
        <v>251</v>
      </c>
      <c r="F162" s="127">
        <v>2333349</v>
      </c>
      <c r="G162" s="137">
        <v>2298190</v>
      </c>
      <c r="H162" s="127">
        <v>986808</v>
      </c>
      <c r="I162" s="128">
        <v>818748</v>
      </c>
      <c r="J162" s="128">
        <v>492634</v>
      </c>
      <c r="K162" s="137">
        <v>35159</v>
      </c>
      <c r="L162" s="124">
        <v>0</v>
      </c>
      <c r="M162" s="124">
        <v>0</v>
      </c>
      <c r="N162" s="124">
        <v>18457</v>
      </c>
      <c r="O162" s="124">
        <v>8321</v>
      </c>
      <c r="P162" s="124">
        <v>8381</v>
      </c>
      <c r="Q162" s="127">
        <v>0</v>
      </c>
      <c r="R162" s="127">
        <v>0</v>
      </c>
      <c r="S162" s="127">
        <v>0</v>
      </c>
      <c r="T162" s="127">
        <v>0</v>
      </c>
      <c r="U162" s="124">
        <v>0</v>
      </c>
      <c r="V162" s="139">
        <v>0</v>
      </c>
      <c r="W162" s="128">
        <v>0</v>
      </c>
    </row>
    <row r="163" spans="1:23" ht="20.100000000000001" customHeight="1">
      <c r="A163" s="135"/>
      <c r="B163" s="135"/>
      <c r="C163" s="136" t="s">
        <v>1608</v>
      </c>
      <c r="D163" s="123"/>
      <c r="E163" s="92" t="s">
        <v>1137</v>
      </c>
      <c r="F163" s="127">
        <v>2000421</v>
      </c>
      <c r="G163" s="137">
        <v>1590390</v>
      </c>
      <c r="H163" s="127">
        <v>873288</v>
      </c>
      <c r="I163" s="128">
        <v>438876</v>
      </c>
      <c r="J163" s="128">
        <v>278226</v>
      </c>
      <c r="K163" s="137">
        <v>40542</v>
      </c>
      <c r="L163" s="124">
        <v>0</v>
      </c>
      <c r="M163" s="124">
        <v>0</v>
      </c>
      <c r="N163" s="124">
        <v>30699</v>
      </c>
      <c r="O163" s="124">
        <v>3937</v>
      </c>
      <c r="P163" s="124">
        <v>5906</v>
      </c>
      <c r="Q163" s="127">
        <v>0</v>
      </c>
      <c r="R163" s="127">
        <v>0</v>
      </c>
      <c r="S163" s="127">
        <v>0</v>
      </c>
      <c r="T163" s="127">
        <v>0</v>
      </c>
      <c r="U163" s="124">
        <v>0</v>
      </c>
      <c r="V163" s="139">
        <v>293641</v>
      </c>
      <c r="W163" s="128">
        <v>75848</v>
      </c>
    </row>
    <row r="164" spans="1:23" ht="20.100000000000001" customHeight="1">
      <c r="A164" s="135"/>
      <c r="B164" s="135" t="s">
        <v>1558</v>
      </c>
      <c r="C164" s="136"/>
      <c r="D164" s="123"/>
      <c r="E164" s="92" t="s">
        <v>1155</v>
      </c>
      <c r="F164" s="127">
        <v>8261950</v>
      </c>
      <c r="G164" s="137">
        <v>6089313</v>
      </c>
      <c r="H164" s="127">
        <v>3414036</v>
      </c>
      <c r="I164" s="128">
        <v>1800216</v>
      </c>
      <c r="J164" s="128">
        <v>875061</v>
      </c>
      <c r="K164" s="137">
        <v>151791</v>
      </c>
      <c r="L164" s="124">
        <v>0</v>
      </c>
      <c r="M164" s="124">
        <v>0</v>
      </c>
      <c r="N164" s="124">
        <v>108038</v>
      </c>
      <c r="O164" s="124">
        <v>19705</v>
      </c>
      <c r="P164" s="124">
        <v>24048</v>
      </c>
      <c r="Q164" s="127">
        <v>0</v>
      </c>
      <c r="R164" s="127">
        <v>0</v>
      </c>
      <c r="S164" s="127">
        <v>0</v>
      </c>
      <c r="T164" s="127">
        <v>0</v>
      </c>
      <c r="U164" s="124">
        <v>0</v>
      </c>
      <c r="V164" s="139">
        <v>1582896</v>
      </c>
      <c r="W164" s="128">
        <v>437950</v>
      </c>
    </row>
    <row r="165" spans="1:23" ht="20.100000000000001" customHeight="1">
      <c r="A165" s="135"/>
      <c r="B165" s="135"/>
      <c r="C165" s="136" t="s">
        <v>1550</v>
      </c>
      <c r="D165" s="123"/>
      <c r="E165" s="92" t="s">
        <v>251</v>
      </c>
      <c r="F165" s="127">
        <v>6679054</v>
      </c>
      <c r="G165" s="137">
        <v>6089313</v>
      </c>
      <c r="H165" s="127">
        <v>3414036</v>
      </c>
      <c r="I165" s="128">
        <v>1800216</v>
      </c>
      <c r="J165" s="128">
        <v>875061</v>
      </c>
      <c r="K165" s="137">
        <v>151791</v>
      </c>
      <c r="L165" s="124">
        <v>0</v>
      </c>
      <c r="M165" s="124">
        <v>0</v>
      </c>
      <c r="N165" s="124">
        <v>108038</v>
      </c>
      <c r="O165" s="124">
        <v>19705</v>
      </c>
      <c r="P165" s="124">
        <v>24048</v>
      </c>
      <c r="Q165" s="127">
        <v>0</v>
      </c>
      <c r="R165" s="127">
        <v>0</v>
      </c>
      <c r="S165" s="127">
        <v>0</v>
      </c>
      <c r="T165" s="127">
        <v>0</v>
      </c>
      <c r="U165" s="124">
        <v>0</v>
      </c>
      <c r="V165" s="139">
        <v>0</v>
      </c>
      <c r="W165" s="128">
        <v>437950</v>
      </c>
    </row>
    <row r="166" spans="1:23" ht="20.100000000000001" customHeight="1">
      <c r="A166" s="135"/>
      <c r="B166" s="135"/>
      <c r="C166" s="136" t="s">
        <v>1556</v>
      </c>
      <c r="D166" s="123"/>
      <c r="E166" s="92" t="s">
        <v>1161</v>
      </c>
      <c r="F166" s="127">
        <v>1582896</v>
      </c>
      <c r="G166" s="137">
        <v>0</v>
      </c>
      <c r="H166" s="127">
        <v>0</v>
      </c>
      <c r="I166" s="128">
        <v>0</v>
      </c>
      <c r="J166" s="128">
        <v>0</v>
      </c>
      <c r="K166" s="137">
        <v>0</v>
      </c>
      <c r="L166" s="124">
        <v>0</v>
      </c>
      <c r="M166" s="124">
        <v>0</v>
      </c>
      <c r="N166" s="124">
        <v>0</v>
      </c>
      <c r="O166" s="124">
        <v>0</v>
      </c>
      <c r="P166" s="124">
        <v>0</v>
      </c>
      <c r="Q166" s="127">
        <v>0</v>
      </c>
      <c r="R166" s="127">
        <v>0</v>
      </c>
      <c r="S166" s="127">
        <v>0</v>
      </c>
      <c r="T166" s="127">
        <v>0</v>
      </c>
      <c r="U166" s="124">
        <v>0</v>
      </c>
      <c r="V166" s="139">
        <v>1582896</v>
      </c>
      <c r="W166" s="128">
        <v>0</v>
      </c>
    </row>
    <row r="167" spans="1:23" ht="20.100000000000001" customHeight="1">
      <c r="A167" s="135" t="s">
        <v>1609</v>
      </c>
      <c r="B167" s="135"/>
      <c r="C167" s="136"/>
      <c r="D167" s="123"/>
      <c r="E167" s="92" t="s">
        <v>1189</v>
      </c>
      <c r="F167" s="127">
        <v>6310058</v>
      </c>
      <c r="G167" s="137">
        <v>4733431</v>
      </c>
      <c r="H167" s="127">
        <v>2863217</v>
      </c>
      <c r="I167" s="128">
        <v>1207248</v>
      </c>
      <c r="J167" s="128">
        <v>662966</v>
      </c>
      <c r="K167" s="137">
        <v>112132</v>
      </c>
      <c r="L167" s="124">
        <v>0</v>
      </c>
      <c r="M167" s="124">
        <v>0</v>
      </c>
      <c r="N167" s="124">
        <v>77558</v>
      </c>
      <c r="O167" s="124">
        <v>15947</v>
      </c>
      <c r="P167" s="124">
        <v>18627</v>
      </c>
      <c r="Q167" s="127">
        <v>0</v>
      </c>
      <c r="R167" s="127">
        <v>0</v>
      </c>
      <c r="S167" s="127">
        <v>0</v>
      </c>
      <c r="T167" s="127">
        <v>0</v>
      </c>
      <c r="U167" s="124">
        <v>0</v>
      </c>
      <c r="V167" s="139">
        <v>1134821</v>
      </c>
      <c r="W167" s="128">
        <v>329674</v>
      </c>
    </row>
    <row r="168" spans="1:23" ht="20.100000000000001" customHeight="1">
      <c r="A168" s="135"/>
      <c r="B168" s="135" t="s">
        <v>1550</v>
      </c>
      <c r="C168" s="136"/>
      <c r="D168" s="123"/>
      <c r="E168" s="92" t="s">
        <v>1190</v>
      </c>
      <c r="F168" s="127">
        <v>6310058</v>
      </c>
      <c r="G168" s="137">
        <v>4733431</v>
      </c>
      <c r="H168" s="127">
        <v>2863217</v>
      </c>
      <c r="I168" s="128">
        <v>1207248</v>
      </c>
      <c r="J168" s="128">
        <v>662966</v>
      </c>
      <c r="K168" s="137">
        <v>112132</v>
      </c>
      <c r="L168" s="124">
        <v>0</v>
      </c>
      <c r="M168" s="124">
        <v>0</v>
      </c>
      <c r="N168" s="124">
        <v>77558</v>
      </c>
      <c r="O168" s="124">
        <v>15947</v>
      </c>
      <c r="P168" s="124">
        <v>18627</v>
      </c>
      <c r="Q168" s="127">
        <v>0</v>
      </c>
      <c r="R168" s="127">
        <v>0</v>
      </c>
      <c r="S168" s="127">
        <v>0</v>
      </c>
      <c r="T168" s="127">
        <v>0</v>
      </c>
      <c r="U168" s="124">
        <v>0</v>
      </c>
      <c r="V168" s="139">
        <v>1134821</v>
      </c>
      <c r="W168" s="128">
        <v>329674</v>
      </c>
    </row>
    <row r="169" spans="1:23" ht="20.100000000000001" customHeight="1">
      <c r="A169" s="135"/>
      <c r="B169" s="135"/>
      <c r="C169" s="136" t="s">
        <v>1550</v>
      </c>
      <c r="D169" s="123"/>
      <c r="E169" s="92" t="s">
        <v>251</v>
      </c>
      <c r="F169" s="127">
        <v>1480087</v>
      </c>
      <c r="G169" s="137">
        <v>1467734</v>
      </c>
      <c r="H169" s="127">
        <v>683592</v>
      </c>
      <c r="I169" s="128">
        <v>511176</v>
      </c>
      <c r="J169" s="128">
        <v>272966</v>
      </c>
      <c r="K169" s="137">
        <v>12353</v>
      </c>
      <c r="L169" s="124">
        <v>0</v>
      </c>
      <c r="M169" s="124">
        <v>0</v>
      </c>
      <c r="N169" s="124">
        <v>0</v>
      </c>
      <c r="O169" s="124">
        <v>7059</v>
      </c>
      <c r="P169" s="124">
        <v>5294</v>
      </c>
      <c r="Q169" s="127">
        <v>0</v>
      </c>
      <c r="R169" s="127">
        <v>0</v>
      </c>
      <c r="S169" s="127">
        <v>0</v>
      </c>
      <c r="T169" s="127">
        <v>0</v>
      </c>
      <c r="U169" s="124">
        <v>0</v>
      </c>
      <c r="V169" s="139">
        <v>0</v>
      </c>
      <c r="W169" s="128">
        <v>0</v>
      </c>
    </row>
    <row r="170" spans="1:23" ht="20.100000000000001" customHeight="1">
      <c r="A170" s="135"/>
      <c r="B170" s="135"/>
      <c r="C170" s="136" t="s">
        <v>1554</v>
      </c>
      <c r="D170" s="123"/>
      <c r="E170" s="92" t="s">
        <v>1193</v>
      </c>
      <c r="F170" s="127">
        <v>1694892</v>
      </c>
      <c r="G170" s="137">
        <v>1208196</v>
      </c>
      <c r="H170" s="127">
        <v>781356</v>
      </c>
      <c r="I170" s="128">
        <v>270840</v>
      </c>
      <c r="J170" s="128">
        <v>156000</v>
      </c>
      <c r="K170" s="137">
        <v>37752</v>
      </c>
      <c r="L170" s="124">
        <v>0</v>
      </c>
      <c r="M170" s="124">
        <v>0</v>
      </c>
      <c r="N170" s="124">
        <v>29387</v>
      </c>
      <c r="O170" s="124">
        <v>3346</v>
      </c>
      <c r="P170" s="124">
        <v>5019</v>
      </c>
      <c r="Q170" s="127">
        <v>0</v>
      </c>
      <c r="R170" s="127">
        <v>0</v>
      </c>
      <c r="S170" s="127">
        <v>0</v>
      </c>
      <c r="T170" s="127">
        <v>0</v>
      </c>
      <c r="U170" s="124">
        <v>0</v>
      </c>
      <c r="V170" s="139">
        <v>448944</v>
      </c>
      <c r="W170" s="128">
        <v>0</v>
      </c>
    </row>
    <row r="171" spans="1:23" ht="20.100000000000001" customHeight="1">
      <c r="A171" s="135"/>
      <c r="B171" s="135"/>
      <c r="C171" s="136" t="s">
        <v>1586</v>
      </c>
      <c r="D171" s="123"/>
      <c r="E171" s="92" t="s">
        <v>1197</v>
      </c>
      <c r="F171" s="127">
        <v>1344199</v>
      </c>
      <c r="G171" s="137">
        <v>979824</v>
      </c>
      <c r="H171" s="127">
        <v>665424</v>
      </c>
      <c r="I171" s="128">
        <v>200400</v>
      </c>
      <c r="J171" s="128">
        <v>114000</v>
      </c>
      <c r="K171" s="137">
        <v>29515</v>
      </c>
      <c r="L171" s="124">
        <v>0</v>
      </c>
      <c r="M171" s="124">
        <v>0</v>
      </c>
      <c r="N171" s="124">
        <v>22920</v>
      </c>
      <c r="O171" s="124">
        <v>2638</v>
      </c>
      <c r="P171" s="124">
        <v>3957</v>
      </c>
      <c r="Q171" s="127">
        <v>0</v>
      </c>
      <c r="R171" s="127">
        <v>0</v>
      </c>
      <c r="S171" s="127">
        <v>0</v>
      </c>
      <c r="T171" s="127">
        <v>0</v>
      </c>
      <c r="U171" s="124">
        <v>0</v>
      </c>
      <c r="V171" s="139">
        <v>334860</v>
      </c>
      <c r="W171" s="128">
        <v>0</v>
      </c>
    </row>
    <row r="172" spans="1:23" ht="20.100000000000001" customHeight="1">
      <c r="A172" s="135"/>
      <c r="B172" s="135"/>
      <c r="C172" s="136" t="s">
        <v>1610</v>
      </c>
      <c r="D172" s="123"/>
      <c r="E172" s="92" t="s">
        <v>1199</v>
      </c>
      <c r="F172" s="127">
        <v>1322205</v>
      </c>
      <c r="G172" s="137">
        <v>729264</v>
      </c>
      <c r="H172" s="127">
        <v>500784</v>
      </c>
      <c r="I172" s="128">
        <v>144480</v>
      </c>
      <c r="J172" s="128">
        <v>84000</v>
      </c>
      <c r="K172" s="137">
        <v>21863</v>
      </c>
      <c r="L172" s="124">
        <v>0</v>
      </c>
      <c r="M172" s="124">
        <v>0</v>
      </c>
      <c r="N172" s="124">
        <v>16975</v>
      </c>
      <c r="O172" s="124">
        <v>1955</v>
      </c>
      <c r="P172" s="124">
        <v>2933</v>
      </c>
      <c r="Q172" s="127">
        <v>0</v>
      </c>
      <c r="R172" s="127">
        <v>0</v>
      </c>
      <c r="S172" s="127">
        <v>0</v>
      </c>
      <c r="T172" s="127">
        <v>0</v>
      </c>
      <c r="U172" s="124">
        <v>0</v>
      </c>
      <c r="V172" s="139">
        <v>241404</v>
      </c>
      <c r="W172" s="128">
        <v>329674</v>
      </c>
    </row>
    <row r="173" spans="1:23" ht="20.100000000000001" customHeight="1">
      <c r="A173" s="135"/>
      <c r="B173" s="135"/>
      <c r="C173" s="136" t="s">
        <v>1569</v>
      </c>
      <c r="D173" s="123"/>
      <c r="E173" s="92" t="s">
        <v>1213</v>
      </c>
      <c r="F173" s="127">
        <v>468675</v>
      </c>
      <c r="G173" s="137">
        <v>348413</v>
      </c>
      <c r="H173" s="127">
        <v>232061</v>
      </c>
      <c r="I173" s="128">
        <v>80352</v>
      </c>
      <c r="J173" s="128">
        <v>36000</v>
      </c>
      <c r="K173" s="137">
        <v>10649</v>
      </c>
      <c r="L173" s="124">
        <v>0</v>
      </c>
      <c r="M173" s="124">
        <v>0</v>
      </c>
      <c r="N173" s="124">
        <v>8276</v>
      </c>
      <c r="O173" s="124">
        <v>949</v>
      </c>
      <c r="P173" s="124">
        <v>1424</v>
      </c>
      <c r="Q173" s="127">
        <v>0</v>
      </c>
      <c r="R173" s="127">
        <v>0</v>
      </c>
      <c r="S173" s="127">
        <v>0</v>
      </c>
      <c r="T173" s="127">
        <v>0</v>
      </c>
      <c r="U173" s="124">
        <v>0</v>
      </c>
      <c r="V173" s="139">
        <v>109613</v>
      </c>
      <c r="W173" s="128">
        <v>0</v>
      </c>
    </row>
    <row r="174" spans="1:23" ht="20.100000000000001" customHeight="1">
      <c r="A174" s="135" t="s">
        <v>1611</v>
      </c>
      <c r="B174" s="135"/>
      <c r="C174" s="136"/>
      <c r="D174" s="123"/>
      <c r="E174" s="92" t="s">
        <v>1247</v>
      </c>
      <c r="F174" s="127">
        <v>825674</v>
      </c>
      <c r="G174" s="137">
        <v>771802</v>
      </c>
      <c r="H174" s="127">
        <v>325704</v>
      </c>
      <c r="I174" s="128">
        <v>274956</v>
      </c>
      <c r="J174" s="128">
        <v>171142</v>
      </c>
      <c r="K174" s="137">
        <v>16963</v>
      </c>
      <c r="L174" s="124">
        <v>0</v>
      </c>
      <c r="M174" s="124">
        <v>0</v>
      </c>
      <c r="N174" s="124">
        <v>12250</v>
      </c>
      <c r="O174" s="124">
        <v>1885</v>
      </c>
      <c r="P174" s="124">
        <v>2828</v>
      </c>
      <c r="Q174" s="127">
        <v>0</v>
      </c>
      <c r="R174" s="127">
        <v>0</v>
      </c>
      <c r="S174" s="127">
        <v>0</v>
      </c>
      <c r="T174" s="127">
        <v>0</v>
      </c>
      <c r="U174" s="124">
        <v>0</v>
      </c>
      <c r="V174" s="139">
        <v>0</v>
      </c>
      <c r="W174" s="128">
        <v>36909</v>
      </c>
    </row>
    <row r="175" spans="1:23" ht="20.100000000000001" customHeight="1">
      <c r="A175" s="135"/>
      <c r="B175" s="135" t="s">
        <v>1558</v>
      </c>
      <c r="C175" s="136"/>
      <c r="D175" s="123"/>
      <c r="E175" s="92" t="s">
        <v>1270</v>
      </c>
      <c r="F175" s="127">
        <v>825674</v>
      </c>
      <c r="G175" s="137">
        <v>771802</v>
      </c>
      <c r="H175" s="127">
        <v>325704</v>
      </c>
      <c r="I175" s="128">
        <v>274956</v>
      </c>
      <c r="J175" s="128">
        <v>171142</v>
      </c>
      <c r="K175" s="137">
        <v>16963</v>
      </c>
      <c r="L175" s="124">
        <v>0</v>
      </c>
      <c r="M175" s="124">
        <v>0</v>
      </c>
      <c r="N175" s="124">
        <v>12250</v>
      </c>
      <c r="O175" s="124">
        <v>1885</v>
      </c>
      <c r="P175" s="124">
        <v>2828</v>
      </c>
      <c r="Q175" s="127">
        <v>0</v>
      </c>
      <c r="R175" s="127">
        <v>0</v>
      </c>
      <c r="S175" s="127">
        <v>0</v>
      </c>
      <c r="T175" s="127">
        <v>0</v>
      </c>
      <c r="U175" s="124">
        <v>0</v>
      </c>
      <c r="V175" s="139">
        <v>0</v>
      </c>
      <c r="W175" s="128">
        <v>36909</v>
      </c>
    </row>
    <row r="176" spans="1:23" ht="20.100000000000001" customHeight="1">
      <c r="A176" s="135"/>
      <c r="B176" s="135"/>
      <c r="C176" s="136" t="s">
        <v>1550</v>
      </c>
      <c r="D176" s="123"/>
      <c r="E176" s="92" t="s">
        <v>251</v>
      </c>
      <c r="F176" s="127">
        <v>825674</v>
      </c>
      <c r="G176" s="137">
        <v>771802</v>
      </c>
      <c r="H176" s="127">
        <v>325704</v>
      </c>
      <c r="I176" s="128">
        <v>274956</v>
      </c>
      <c r="J176" s="128">
        <v>171142</v>
      </c>
      <c r="K176" s="137">
        <v>16963</v>
      </c>
      <c r="L176" s="124">
        <v>0</v>
      </c>
      <c r="M176" s="124">
        <v>0</v>
      </c>
      <c r="N176" s="124">
        <v>12250</v>
      </c>
      <c r="O176" s="124">
        <v>1885</v>
      </c>
      <c r="P176" s="124">
        <v>2828</v>
      </c>
      <c r="Q176" s="127">
        <v>0</v>
      </c>
      <c r="R176" s="127">
        <v>0</v>
      </c>
      <c r="S176" s="127">
        <v>0</v>
      </c>
      <c r="T176" s="127">
        <v>0</v>
      </c>
      <c r="U176" s="124">
        <v>0</v>
      </c>
      <c r="V176" s="139">
        <v>0</v>
      </c>
      <c r="W176" s="128">
        <v>36909</v>
      </c>
    </row>
    <row r="177" spans="1:23" ht="20.100000000000001" customHeight="1">
      <c r="A177" s="135" t="s">
        <v>1612</v>
      </c>
      <c r="B177" s="135"/>
      <c r="C177" s="136"/>
      <c r="D177" s="123"/>
      <c r="E177" s="92" t="s">
        <v>1301</v>
      </c>
      <c r="F177" s="127">
        <v>1094335</v>
      </c>
      <c r="G177" s="137">
        <v>1071404</v>
      </c>
      <c r="H177" s="127">
        <v>481632</v>
      </c>
      <c r="I177" s="128">
        <v>362436</v>
      </c>
      <c r="J177" s="128">
        <v>227336</v>
      </c>
      <c r="K177" s="137">
        <v>22931</v>
      </c>
      <c r="L177" s="124">
        <v>0</v>
      </c>
      <c r="M177" s="124">
        <v>0</v>
      </c>
      <c r="N177" s="124">
        <v>16621</v>
      </c>
      <c r="O177" s="124">
        <v>2524</v>
      </c>
      <c r="P177" s="124">
        <v>3786</v>
      </c>
      <c r="Q177" s="127">
        <v>0</v>
      </c>
      <c r="R177" s="127">
        <v>0</v>
      </c>
      <c r="S177" s="127">
        <v>0</v>
      </c>
      <c r="T177" s="127">
        <v>0</v>
      </c>
      <c r="U177" s="124">
        <v>0</v>
      </c>
      <c r="V177" s="139">
        <v>0</v>
      </c>
      <c r="W177" s="128">
        <v>0</v>
      </c>
    </row>
    <row r="178" spans="1:23" ht="20.100000000000001" customHeight="1">
      <c r="A178" s="135"/>
      <c r="B178" s="135" t="s">
        <v>1551</v>
      </c>
      <c r="C178" s="136"/>
      <c r="D178" s="123"/>
      <c r="E178" s="92" t="s">
        <v>1302</v>
      </c>
      <c r="F178" s="127">
        <v>1094335</v>
      </c>
      <c r="G178" s="137">
        <v>1071404</v>
      </c>
      <c r="H178" s="127">
        <v>481632</v>
      </c>
      <c r="I178" s="128">
        <v>362436</v>
      </c>
      <c r="J178" s="128">
        <v>227336</v>
      </c>
      <c r="K178" s="137">
        <v>22931</v>
      </c>
      <c r="L178" s="124">
        <v>0</v>
      </c>
      <c r="M178" s="124">
        <v>0</v>
      </c>
      <c r="N178" s="124">
        <v>16621</v>
      </c>
      <c r="O178" s="124">
        <v>2524</v>
      </c>
      <c r="P178" s="124">
        <v>3786</v>
      </c>
      <c r="Q178" s="127">
        <v>0</v>
      </c>
      <c r="R178" s="127">
        <v>0</v>
      </c>
      <c r="S178" s="127">
        <v>0</v>
      </c>
      <c r="T178" s="127">
        <v>0</v>
      </c>
      <c r="U178" s="124">
        <v>0</v>
      </c>
      <c r="V178" s="139">
        <v>0</v>
      </c>
      <c r="W178" s="128">
        <v>0</v>
      </c>
    </row>
    <row r="179" spans="1:23" ht="20.100000000000001" customHeight="1">
      <c r="A179" s="135"/>
      <c r="B179" s="135"/>
      <c r="C179" s="136" t="s">
        <v>1550</v>
      </c>
      <c r="D179" s="123"/>
      <c r="E179" s="92" t="s">
        <v>251</v>
      </c>
      <c r="F179" s="127">
        <v>1094335</v>
      </c>
      <c r="G179" s="137">
        <v>1071404</v>
      </c>
      <c r="H179" s="127">
        <v>481632</v>
      </c>
      <c r="I179" s="128">
        <v>362436</v>
      </c>
      <c r="J179" s="128">
        <v>227336</v>
      </c>
      <c r="K179" s="137">
        <v>22931</v>
      </c>
      <c r="L179" s="124">
        <v>0</v>
      </c>
      <c r="M179" s="124">
        <v>0</v>
      </c>
      <c r="N179" s="124">
        <v>16621</v>
      </c>
      <c r="O179" s="124">
        <v>2524</v>
      </c>
      <c r="P179" s="124">
        <v>3786</v>
      </c>
      <c r="Q179" s="127">
        <v>0</v>
      </c>
      <c r="R179" s="127">
        <v>0</v>
      </c>
      <c r="S179" s="127">
        <v>0</v>
      </c>
      <c r="T179" s="127">
        <v>0</v>
      </c>
      <c r="U179" s="124">
        <v>0</v>
      </c>
      <c r="V179" s="139">
        <v>0</v>
      </c>
      <c r="W179" s="128">
        <v>0</v>
      </c>
    </row>
    <row r="180" spans="1:23" ht="20.100000000000001" customHeight="1">
      <c r="A180" s="135" t="s">
        <v>1613</v>
      </c>
      <c r="B180" s="135"/>
      <c r="C180" s="136"/>
      <c r="D180" s="123"/>
      <c r="E180" s="92" t="s">
        <v>1614</v>
      </c>
      <c r="F180" s="127">
        <v>7640867</v>
      </c>
      <c r="G180" s="137">
        <v>6014347</v>
      </c>
      <c r="H180" s="127">
        <v>3422436</v>
      </c>
      <c r="I180" s="128">
        <v>1650096</v>
      </c>
      <c r="J180" s="128">
        <v>941815</v>
      </c>
      <c r="K180" s="137">
        <v>163164</v>
      </c>
      <c r="L180" s="124">
        <v>0</v>
      </c>
      <c r="M180" s="124">
        <v>0</v>
      </c>
      <c r="N180" s="124">
        <v>90372</v>
      </c>
      <c r="O180" s="124">
        <v>19581</v>
      </c>
      <c r="P180" s="124">
        <v>23153</v>
      </c>
      <c r="Q180" s="127">
        <v>0</v>
      </c>
      <c r="R180" s="127">
        <v>0</v>
      </c>
      <c r="S180" s="127">
        <v>0</v>
      </c>
      <c r="T180" s="127">
        <v>0</v>
      </c>
      <c r="U180" s="124">
        <v>0</v>
      </c>
      <c r="V180" s="139">
        <v>1011888</v>
      </c>
      <c r="W180" s="128">
        <v>451468</v>
      </c>
    </row>
    <row r="181" spans="1:23" ht="20.100000000000001" customHeight="1">
      <c r="A181" s="135"/>
      <c r="B181" s="135" t="s">
        <v>1550</v>
      </c>
      <c r="C181" s="136"/>
      <c r="D181" s="123"/>
      <c r="E181" s="92" t="s">
        <v>1615</v>
      </c>
      <c r="F181" s="127">
        <v>7299089</v>
      </c>
      <c r="G181" s="137">
        <v>5748883</v>
      </c>
      <c r="H181" s="127">
        <v>3291852</v>
      </c>
      <c r="I181" s="128">
        <v>1606416</v>
      </c>
      <c r="J181" s="128">
        <v>850615</v>
      </c>
      <c r="K181" s="137">
        <v>157110</v>
      </c>
      <c r="L181" s="124">
        <v>0</v>
      </c>
      <c r="M181" s="124">
        <v>0</v>
      </c>
      <c r="N181" s="124">
        <v>85666</v>
      </c>
      <c r="O181" s="124">
        <v>19042</v>
      </c>
      <c r="P181" s="124">
        <v>22344</v>
      </c>
      <c r="Q181" s="127">
        <v>0</v>
      </c>
      <c r="R181" s="127">
        <v>0</v>
      </c>
      <c r="S181" s="127">
        <v>0</v>
      </c>
      <c r="T181" s="127">
        <v>0</v>
      </c>
      <c r="U181" s="124">
        <v>0</v>
      </c>
      <c r="V181" s="139">
        <v>941628</v>
      </c>
      <c r="W181" s="128">
        <v>451468</v>
      </c>
    </row>
    <row r="182" spans="1:23" ht="20.100000000000001" customHeight="1">
      <c r="A182" s="135"/>
      <c r="B182" s="135"/>
      <c r="C182" s="136" t="s">
        <v>1550</v>
      </c>
      <c r="D182" s="123"/>
      <c r="E182" s="92" t="s">
        <v>251</v>
      </c>
      <c r="F182" s="127">
        <v>3203097</v>
      </c>
      <c r="G182" s="137">
        <v>2737347</v>
      </c>
      <c r="H182" s="127">
        <v>1230216</v>
      </c>
      <c r="I182" s="128">
        <v>933636</v>
      </c>
      <c r="J182" s="128">
        <v>573495</v>
      </c>
      <c r="K182" s="137">
        <v>36946</v>
      </c>
      <c r="L182" s="124">
        <v>0</v>
      </c>
      <c r="M182" s="124">
        <v>0</v>
      </c>
      <c r="N182" s="124">
        <v>16287</v>
      </c>
      <c r="O182" s="124">
        <v>10752</v>
      </c>
      <c r="P182" s="124">
        <v>9907</v>
      </c>
      <c r="Q182" s="127">
        <v>0</v>
      </c>
      <c r="R182" s="127">
        <v>0</v>
      </c>
      <c r="S182" s="127">
        <v>0</v>
      </c>
      <c r="T182" s="127">
        <v>0</v>
      </c>
      <c r="U182" s="124">
        <v>0</v>
      </c>
      <c r="V182" s="139">
        <v>16920</v>
      </c>
      <c r="W182" s="128">
        <v>411884</v>
      </c>
    </row>
    <row r="183" spans="1:23" ht="20.100000000000001" customHeight="1">
      <c r="A183" s="135"/>
      <c r="B183" s="135"/>
      <c r="C183" s="136" t="s">
        <v>1556</v>
      </c>
      <c r="D183" s="123"/>
      <c r="E183" s="92" t="s">
        <v>260</v>
      </c>
      <c r="F183" s="127">
        <v>4095992</v>
      </c>
      <c r="G183" s="137">
        <v>3011536</v>
      </c>
      <c r="H183" s="127">
        <v>2061636</v>
      </c>
      <c r="I183" s="128">
        <v>672780</v>
      </c>
      <c r="J183" s="128">
        <v>277120</v>
      </c>
      <c r="K183" s="137">
        <v>120164</v>
      </c>
      <c r="L183" s="124">
        <v>0</v>
      </c>
      <c r="M183" s="124">
        <v>0</v>
      </c>
      <c r="N183" s="124">
        <v>69379</v>
      </c>
      <c r="O183" s="124">
        <v>8290</v>
      </c>
      <c r="P183" s="124">
        <v>12437</v>
      </c>
      <c r="Q183" s="127">
        <v>0</v>
      </c>
      <c r="R183" s="127">
        <v>0</v>
      </c>
      <c r="S183" s="127">
        <v>0</v>
      </c>
      <c r="T183" s="127">
        <v>0</v>
      </c>
      <c r="U183" s="124">
        <v>0</v>
      </c>
      <c r="V183" s="139">
        <v>924708</v>
      </c>
      <c r="W183" s="128">
        <v>39584</v>
      </c>
    </row>
    <row r="184" spans="1:23" ht="20.100000000000001" customHeight="1">
      <c r="A184" s="135"/>
      <c r="B184" s="135" t="s">
        <v>1558</v>
      </c>
      <c r="C184" s="136"/>
      <c r="D184" s="123"/>
      <c r="E184" s="92" t="s">
        <v>1400</v>
      </c>
      <c r="F184" s="127">
        <v>341778</v>
      </c>
      <c r="G184" s="137">
        <v>265464</v>
      </c>
      <c r="H184" s="127">
        <v>130584</v>
      </c>
      <c r="I184" s="128">
        <v>43680</v>
      </c>
      <c r="J184" s="128">
        <v>91200</v>
      </c>
      <c r="K184" s="137">
        <v>6054</v>
      </c>
      <c r="L184" s="124">
        <v>0</v>
      </c>
      <c r="M184" s="124">
        <v>0</v>
      </c>
      <c r="N184" s="124">
        <v>4706</v>
      </c>
      <c r="O184" s="124">
        <v>539</v>
      </c>
      <c r="P184" s="124">
        <v>809</v>
      </c>
      <c r="Q184" s="127">
        <v>0</v>
      </c>
      <c r="R184" s="127">
        <v>0</v>
      </c>
      <c r="S184" s="127">
        <v>0</v>
      </c>
      <c r="T184" s="127">
        <v>0</v>
      </c>
      <c r="U184" s="124">
        <v>0</v>
      </c>
      <c r="V184" s="139">
        <v>70260</v>
      </c>
      <c r="W184" s="128">
        <v>0</v>
      </c>
    </row>
    <row r="185" spans="1:23" ht="20.100000000000001" customHeight="1">
      <c r="A185" s="135"/>
      <c r="B185" s="135"/>
      <c r="C185" s="136" t="s">
        <v>1557</v>
      </c>
      <c r="D185" s="123"/>
      <c r="E185" s="92" t="s">
        <v>1401</v>
      </c>
      <c r="F185" s="127">
        <v>341778</v>
      </c>
      <c r="G185" s="137">
        <v>265464</v>
      </c>
      <c r="H185" s="127">
        <v>130584</v>
      </c>
      <c r="I185" s="128">
        <v>43680</v>
      </c>
      <c r="J185" s="128">
        <v>91200</v>
      </c>
      <c r="K185" s="137">
        <v>6054</v>
      </c>
      <c r="L185" s="124">
        <v>0</v>
      </c>
      <c r="M185" s="124">
        <v>0</v>
      </c>
      <c r="N185" s="124">
        <v>4706</v>
      </c>
      <c r="O185" s="124">
        <v>539</v>
      </c>
      <c r="P185" s="124">
        <v>809</v>
      </c>
      <c r="Q185" s="127">
        <v>0</v>
      </c>
      <c r="R185" s="127">
        <v>0</v>
      </c>
      <c r="S185" s="127">
        <v>0</v>
      </c>
      <c r="T185" s="127">
        <v>0</v>
      </c>
      <c r="U185" s="124">
        <v>0</v>
      </c>
      <c r="V185" s="139">
        <v>70260</v>
      </c>
      <c r="W185" s="128">
        <v>0</v>
      </c>
    </row>
    <row r="186" spans="1:23" ht="20.100000000000001" customHeight="1">
      <c r="A186" s="135" t="s">
        <v>1616</v>
      </c>
      <c r="B186" s="135"/>
      <c r="C186" s="136"/>
      <c r="D186" s="123"/>
      <c r="E186" s="92" t="s">
        <v>1414</v>
      </c>
      <c r="F186" s="127">
        <v>51507047</v>
      </c>
      <c r="G186" s="137">
        <v>392127</v>
      </c>
      <c r="H186" s="127">
        <v>162180</v>
      </c>
      <c r="I186" s="128">
        <v>144432</v>
      </c>
      <c r="J186" s="128">
        <v>85515</v>
      </c>
      <c r="K186" s="137">
        <v>8882</v>
      </c>
      <c r="L186" s="124">
        <v>0</v>
      </c>
      <c r="M186" s="124">
        <v>0</v>
      </c>
      <c r="N186" s="124">
        <v>6399</v>
      </c>
      <c r="O186" s="124">
        <v>993</v>
      </c>
      <c r="P186" s="124">
        <v>1490</v>
      </c>
      <c r="Q186" s="127">
        <v>0</v>
      </c>
      <c r="R186" s="127">
        <v>0</v>
      </c>
      <c r="S186" s="127">
        <v>51106038</v>
      </c>
      <c r="T186" s="127">
        <v>0</v>
      </c>
      <c r="U186" s="124">
        <v>0</v>
      </c>
      <c r="V186" s="139">
        <v>0</v>
      </c>
      <c r="W186" s="128">
        <v>0</v>
      </c>
    </row>
    <row r="187" spans="1:23" ht="20.100000000000001" customHeight="1">
      <c r="A187" s="135"/>
      <c r="B187" s="135" t="s">
        <v>1551</v>
      </c>
      <c r="C187" s="136"/>
      <c r="D187" s="123"/>
      <c r="E187" s="92" t="s">
        <v>1424</v>
      </c>
      <c r="F187" s="127">
        <v>51106038</v>
      </c>
      <c r="G187" s="137">
        <v>0</v>
      </c>
      <c r="H187" s="127">
        <v>0</v>
      </c>
      <c r="I187" s="128">
        <v>0</v>
      </c>
      <c r="J187" s="128">
        <v>0</v>
      </c>
      <c r="K187" s="137">
        <v>0</v>
      </c>
      <c r="L187" s="124">
        <v>0</v>
      </c>
      <c r="M187" s="124">
        <v>0</v>
      </c>
      <c r="N187" s="124">
        <v>0</v>
      </c>
      <c r="O187" s="124">
        <v>0</v>
      </c>
      <c r="P187" s="124">
        <v>0</v>
      </c>
      <c r="Q187" s="127">
        <v>0</v>
      </c>
      <c r="R187" s="127">
        <v>0</v>
      </c>
      <c r="S187" s="127">
        <v>51106038</v>
      </c>
      <c r="T187" s="127">
        <v>0</v>
      </c>
      <c r="U187" s="124">
        <v>0</v>
      </c>
      <c r="V187" s="139">
        <v>0</v>
      </c>
      <c r="W187" s="128">
        <v>0</v>
      </c>
    </row>
    <row r="188" spans="1:23" ht="20.100000000000001" customHeight="1">
      <c r="A188" s="135"/>
      <c r="B188" s="135"/>
      <c r="C188" s="136" t="s">
        <v>1550</v>
      </c>
      <c r="D188" s="123"/>
      <c r="E188" s="92" t="s">
        <v>1425</v>
      </c>
      <c r="F188" s="127">
        <v>51106038</v>
      </c>
      <c r="G188" s="137">
        <v>0</v>
      </c>
      <c r="H188" s="127">
        <v>0</v>
      </c>
      <c r="I188" s="128">
        <v>0</v>
      </c>
      <c r="J188" s="128">
        <v>0</v>
      </c>
      <c r="K188" s="137">
        <v>0</v>
      </c>
      <c r="L188" s="124">
        <v>0</v>
      </c>
      <c r="M188" s="124">
        <v>0</v>
      </c>
      <c r="N188" s="124">
        <v>0</v>
      </c>
      <c r="O188" s="124">
        <v>0</v>
      </c>
      <c r="P188" s="124">
        <v>0</v>
      </c>
      <c r="Q188" s="127">
        <v>0</v>
      </c>
      <c r="R188" s="127">
        <v>0</v>
      </c>
      <c r="S188" s="127">
        <v>51106038</v>
      </c>
      <c r="T188" s="127">
        <v>0</v>
      </c>
      <c r="U188" s="124">
        <v>0</v>
      </c>
      <c r="V188" s="139">
        <v>0</v>
      </c>
      <c r="W188" s="128">
        <v>0</v>
      </c>
    </row>
    <row r="189" spans="1:23" ht="20.100000000000001" customHeight="1">
      <c r="A189" s="135"/>
      <c r="B189" s="135" t="s">
        <v>1552</v>
      </c>
      <c r="C189" s="136"/>
      <c r="D189" s="123"/>
      <c r="E189" s="92" t="s">
        <v>1428</v>
      </c>
      <c r="F189" s="127">
        <v>401009</v>
      </c>
      <c r="G189" s="137">
        <v>392127</v>
      </c>
      <c r="H189" s="127">
        <v>162180</v>
      </c>
      <c r="I189" s="128">
        <v>144432</v>
      </c>
      <c r="J189" s="128">
        <v>85515</v>
      </c>
      <c r="K189" s="137">
        <v>8882</v>
      </c>
      <c r="L189" s="124">
        <v>0</v>
      </c>
      <c r="M189" s="124">
        <v>0</v>
      </c>
      <c r="N189" s="124">
        <v>6399</v>
      </c>
      <c r="O189" s="124">
        <v>993</v>
      </c>
      <c r="P189" s="124">
        <v>1490</v>
      </c>
      <c r="Q189" s="127">
        <v>0</v>
      </c>
      <c r="R189" s="127">
        <v>0</v>
      </c>
      <c r="S189" s="127">
        <v>0</v>
      </c>
      <c r="T189" s="127">
        <v>0</v>
      </c>
      <c r="U189" s="124">
        <v>0</v>
      </c>
      <c r="V189" s="139">
        <v>0</v>
      </c>
      <c r="W189" s="128">
        <v>0</v>
      </c>
    </row>
    <row r="190" spans="1:23" ht="20.100000000000001" customHeight="1">
      <c r="A190" s="135"/>
      <c r="B190" s="135"/>
      <c r="C190" s="136" t="s">
        <v>1572</v>
      </c>
      <c r="D190" s="123"/>
      <c r="E190" s="92" t="s">
        <v>1431</v>
      </c>
      <c r="F190" s="127">
        <v>401009</v>
      </c>
      <c r="G190" s="137">
        <v>392127</v>
      </c>
      <c r="H190" s="127">
        <v>162180</v>
      </c>
      <c r="I190" s="128">
        <v>144432</v>
      </c>
      <c r="J190" s="128">
        <v>85515</v>
      </c>
      <c r="K190" s="137">
        <v>8882</v>
      </c>
      <c r="L190" s="124">
        <v>0</v>
      </c>
      <c r="M190" s="124">
        <v>0</v>
      </c>
      <c r="N190" s="124">
        <v>6399</v>
      </c>
      <c r="O190" s="124">
        <v>993</v>
      </c>
      <c r="P190" s="124">
        <v>1490</v>
      </c>
      <c r="Q190" s="127">
        <v>0</v>
      </c>
      <c r="R190" s="127">
        <v>0</v>
      </c>
      <c r="S190" s="127">
        <v>0</v>
      </c>
      <c r="T190" s="127">
        <v>0</v>
      </c>
      <c r="U190" s="124">
        <v>0</v>
      </c>
      <c r="V190" s="139">
        <v>0</v>
      </c>
      <c r="W190" s="128">
        <v>0</v>
      </c>
    </row>
    <row r="191" spans="1:23" ht="20.100000000000001" customHeight="1">
      <c r="A191" s="135" t="s">
        <v>1617</v>
      </c>
      <c r="B191" s="135"/>
      <c r="C191" s="136"/>
      <c r="D191" s="123"/>
      <c r="E191" s="92" t="s">
        <v>1432</v>
      </c>
      <c r="F191" s="127">
        <v>2841451</v>
      </c>
      <c r="G191" s="137">
        <v>2103780</v>
      </c>
      <c r="H191" s="127">
        <v>1629060</v>
      </c>
      <c r="I191" s="128">
        <v>474720</v>
      </c>
      <c r="J191" s="128">
        <v>0</v>
      </c>
      <c r="K191" s="137">
        <v>66079</v>
      </c>
      <c r="L191" s="124">
        <v>0</v>
      </c>
      <c r="M191" s="124">
        <v>0</v>
      </c>
      <c r="N191" s="124">
        <v>51086</v>
      </c>
      <c r="O191" s="124">
        <v>5997</v>
      </c>
      <c r="P191" s="124">
        <v>8996</v>
      </c>
      <c r="Q191" s="127">
        <v>0</v>
      </c>
      <c r="R191" s="127">
        <v>0</v>
      </c>
      <c r="S191" s="127">
        <v>0</v>
      </c>
      <c r="T191" s="127">
        <v>0</v>
      </c>
      <c r="U191" s="124">
        <v>0</v>
      </c>
      <c r="V191" s="139">
        <v>671592</v>
      </c>
      <c r="W191" s="128">
        <v>0</v>
      </c>
    </row>
    <row r="192" spans="1:23" ht="20.100000000000001" customHeight="1">
      <c r="A192" s="135"/>
      <c r="B192" s="135" t="s">
        <v>1550</v>
      </c>
      <c r="C192" s="136"/>
      <c r="D192" s="123"/>
      <c r="E192" s="92" t="s">
        <v>1433</v>
      </c>
      <c r="F192" s="127">
        <v>2841451</v>
      </c>
      <c r="G192" s="137">
        <v>2103780</v>
      </c>
      <c r="H192" s="127">
        <v>1629060</v>
      </c>
      <c r="I192" s="128">
        <v>474720</v>
      </c>
      <c r="J192" s="128">
        <v>0</v>
      </c>
      <c r="K192" s="137">
        <v>66079</v>
      </c>
      <c r="L192" s="124">
        <v>0</v>
      </c>
      <c r="M192" s="124">
        <v>0</v>
      </c>
      <c r="N192" s="124">
        <v>51086</v>
      </c>
      <c r="O192" s="124">
        <v>5997</v>
      </c>
      <c r="P192" s="124">
        <v>8996</v>
      </c>
      <c r="Q192" s="127">
        <v>0</v>
      </c>
      <c r="R192" s="127">
        <v>0</v>
      </c>
      <c r="S192" s="127">
        <v>0</v>
      </c>
      <c r="T192" s="127">
        <v>0</v>
      </c>
      <c r="U192" s="124">
        <v>0</v>
      </c>
      <c r="V192" s="139">
        <v>671592</v>
      </c>
      <c r="W192" s="128">
        <v>0</v>
      </c>
    </row>
    <row r="193" spans="1:23" ht="20.100000000000001" customHeight="1">
      <c r="A193" s="135"/>
      <c r="B193" s="135"/>
      <c r="C193" s="136" t="s">
        <v>1556</v>
      </c>
      <c r="D193" s="123"/>
      <c r="E193" s="92" t="s">
        <v>260</v>
      </c>
      <c r="F193" s="127">
        <v>2841451</v>
      </c>
      <c r="G193" s="137">
        <v>2103780</v>
      </c>
      <c r="H193" s="127">
        <v>1629060</v>
      </c>
      <c r="I193" s="128">
        <v>474720</v>
      </c>
      <c r="J193" s="128">
        <v>0</v>
      </c>
      <c r="K193" s="137">
        <v>66079</v>
      </c>
      <c r="L193" s="124">
        <v>0</v>
      </c>
      <c r="M193" s="124">
        <v>0</v>
      </c>
      <c r="N193" s="124">
        <v>51086</v>
      </c>
      <c r="O193" s="124">
        <v>5997</v>
      </c>
      <c r="P193" s="124">
        <v>8996</v>
      </c>
      <c r="Q193" s="127">
        <v>0</v>
      </c>
      <c r="R193" s="127">
        <v>0</v>
      </c>
      <c r="S193" s="127">
        <v>0</v>
      </c>
      <c r="T193" s="127">
        <v>0</v>
      </c>
      <c r="U193" s="124">
        <v>0</v>
      </c>
      <c r="V193" s="139">
        <v>671592</v>
      </c>
      <c r="W193" s="128">
        <v>0</v>
      </c>
    </row>
    <row r="194" spans="1:23" ht="20.100000000000001" customHeight="1">
      <c r="A194" s="135" t="s">
        <v>1618</v>
      </c>
      <c r="B194" s="135"/>
      <c r="C194" s="136"/>
      <c r="D194" s="123"/>
      <c r="E194" s="92" t="s">
        <v>1478</v>
      </c>
      <c r="F194" s="127">
        <v>5237242</v>
      </c>
      <c r="G194" s="137">
        <v>3413524</v>
      </c>
      <c r="H194" s="127">
        <v>1620504</v>
      </c>
      <c r="I194" s="128">
        <v>1095648</v>
      </c>
      <c r="J194" s="128">
        <v>697372</v>
      </c>
      <c r="K194" s="137">
        <v>29797</v>
      </c>
      <c r="L194" s="124">
        <v>0</v>
      </c>
      <c r="M194" s="124">
        <v>0</v>
      </c>
      <c r="N194" s="124">
        <v>1332</v>
      </c>
      <c r="O194" s="124">
        <v>16199</v>
      </c>
      <c r="P194" s="124">
        <v>12266</v>
      </c>
      <c r="Q194" s="127">
        <v>0</v>
      </c>
      <c r="R194" s="127">
        <v>0</v>
      </c>
      <c r="S194" s="127">
        <v>0</v>
      </c>
      <c r="T194" s="127">
        <v>0</v>
      </c>
      <c r="U194" s="124">
        <v>0</v>
      </c>
      <c r="V194" s="139">
        <v>0</v>
      </c>
      <c r="W194" s="128">
        <v>1793921</v>
      </c>
    </row>
    <row r="195" spans="1:23" ht="20.100000000000001" customHeight="1">
      <c r="A195" s="135"/>
      <c r="B195" s="135" t="s">
        <v>1550</v>
      </c>
      <c r="C195" s="136"/>
      <c r="D195" s="123"/>
      <c r="E195" s="92" t="s">
        <v>1479</v>
      </c>
      <c r="F195" s="127">
        <v>5237242</v>
      </c>
      <c r="G195" s="137">
        <v>3413524</v>
      </c>
      <c r="H195" s="127">
        <v>1620504</v>
      </c>
      <c r="I195" s="128">
        <v>1095648</v>
      </c>
      <c r="J195" s="128">
        <v>697372</v>
      </c>
      <c r="K195" s="137">
        <v>29797</v>
      </c>
      <c r="L195" s="124">
        <v>0</v>
      </c>
      <c r="M195" s="124">
        <v>0</v>
      </c>
      <c r="N195" s="124">
        <v>1332</v>
      </c>
      <c r="O195" s="124">
        <v>16199</v>
      </c>
      <c r="P195" s="124">
        <v>12266</v>
      </c>
      <c r="Q195" s="127">
        <v>0</v>
      </c>
      <c r="R195" s="127">
        <v>0</v>
      </c>
      <c r="S195" s="127">
        <v>0</v>
      </c>
      <c r="T195" s="127">
        <v>0</v>
      </c>
      <c r="U195" s="124">
        <v>0</v>
      </c>
      <c r="V195" s="139">
        <v>0</v>
      </c>
      <c r="W195" s="128">
        <v>1793921</v>
      </c>
    </row>
    <row r="196" spans="1:23" ht="20.100000000000001" customHeight="1">
      <c r="A196" s="135"/>
      <c r="B196" s="135"/>
      <c r="C196" s="136" t="s">
        <v>1550</v>
      </c>
      <c r="D196" s="123"/>
      <c r="E196" s="92" t="s">
        <v>251</v>
      </c>
      <c r="F196" s="127">
        <v>5237242</v>
      </c>
      <c r="G196" s="137">
        <v>3413524</v>
      </c>
      <c r="H196" s="127">
        <v>1620504</v>
      </c>
      <c r="I196" s="128">
        <v>1095648</v>
      </c>
      <c r="J196" s="128">
        <v>697372</v>
      </c>
      <c r="K196" s="137">
        <v>29797</v>
      </c>
      <c r="L196" s="124">
        <v>0</v>
      </c>
      <c r="M196" s="124">
        <v>0</v>
      </c>
      <c r="N196" s="124">
        <v>1332</v>
      </c>
      <c r="O196" s="124">
        <v>16199</v>
      </c>
      <c r="P196" s="124">
        <v>12266</v>
      </c>
      <c r="Q196" s="127">
        <v>0</v>
      </c>
      <c r="R196" s="127">
        <v>0</v>
      </c>
      <c r="S196" s="127">
        <v>0</v>
      </c>
      <c r="T196" s="127">
        <v>0</v>
      </c>
      <c r="U196" s="124">
        <v>0</v>
      </c>
      <c r="V196" s="139">
        <v>0</v>
      </c>
      <c r="W196" s="128">
        <v>1793921</v>
      </c>
    </row>
    <row r="197" spans="1:23" ht="20.100000000000001" customHeight="1">
      <c r="A197" s="135"/>
      <c r="B197" s="135"/>
      <c r="C197" s="136"/>
      <c r="D197" s="123" t="s">
        <v>1619</v>
      </c>
      <c r="E197" s="92" t="s">
        <v>1620</v>
      </c>
      <c r="F197" s="127">
        <v>19535021</v>
      </c>
      <c r="G197" s="137">
        <v>11616777</v>
      </c>
      <c r="H197" s="127">
        <v>5059296</v>
      </c>
      <c r="I197" s="128">
        <v>4047936</v>
      </c>
      <c r="J197" s="128">
        <v>2509545</v>
      </c>
      <c r="K197" s="137">
        <v>4851279</v>
      </c>
      <c r="L197" s="124">
        <v>2782319</v>
      </c>
      <c r="M197" s="124">
        <v>1043369</v>
      </c>
      <c r="N197" s="124">
        <v>37699</v>
      </c>
      <c r="O197" s="124">
        <v>50722</v>
      </c>
      <c r="P197" s="124">
        <v>41733</v>
      </c>
      <c r="Q197" s="127">
        <v>9648</v>
      </c>
      <c r="R197" s="127">
        <v>0</v>
      </c>
      <c r="S197" s="127">
        <v>1669391</v>
      </c>
      <c r="T197" s="127">
        <v>0</v>
      </c>
      <c r="U197" s="124">
        <v>0</v>
      </c>
      <c r="V197" s="139">
        <v>239820</v>
      </c>
      <c r="W197" s="128">
        <v>1157754</v>
      </c>
    </row>
    <row r="198" spans="1:23" ht="20.100000000000001" customHeight="1">
      <c r="A198" s="135"/>
      <c r="B198" s="135"/>
      <c r="C198" s="136"/>
      <c r="D198" s="123" t="s">
        <v>1621</v>
      </c>
      <c r="E198" s="92" t="s">
        <v>1622</v>
      </c>
      <c r="F198" s="127">
        <v>5392251</v>
      </c>
      <c r="G198" s="137">
        <v>3424107</v>
      </c>
      <c r="H198" s="127">
        <v>1450668</v>
      </c>
      <c r="I198" s="128">
        <v>1204224</v>
      </c>
      <c r="J198" s="128">
        <v>769215</v>
      </c>
      <c r="K198" s="137">
        <v>1432419</v>
      </c>
      <c r="L198" s="124">
        <v>825222</v>
      </c>
      <c r="M198" s="124">
        <v>309458</v>
      </c>
      <c r="N198" s="124">
        <v>6527</v>
      </c>
      <c r="O198" s="124">
        <v>15766</v>
      </c>
      <c r="P198" s="124">
        <v>12378</v>
      </c>
      <c r="Q198" s="127">
        <v>2952</v>
      </c>
      <c r="R198" s="127">
        <v>0</v>
      </c>
      <c r="S198" s="127">
        <v>495133</v>
      </c>
      <c r="T198" s="127">
        <v>0</v>
      </c>
      <c r="U198" s="124">
        <v>0</v>
      </c>
      <c r="V198" s="139">
        <v>0</v>
      </c>
      <c r="W198" s="128">
        <v>40592</v>
      </c>
    </row>
    <row r="199" spans="1:23" ht="20.100000000000001" customHeight="1">
      <c r="A199" s="135" t="s">
        <v>1549</v>
      </c>
      <c r="B199" s="135" t="s">
        <v>1564</v>
      </c>
      <c r="C199" s="136" t="s">
        <v>1550</v>
      </c>
      <c r="D199" s="123" t="s">
        <v>1623</v>
      </c>
      <c r="E199" s="92" t="s">
        <v>251</v>
      </c>
      <c r="F199" s="127">
        <v>3499370</v>
      </c>
      <c r="G199" s="137">
        <v>3424107</v>
      </c>
      <c r="H199" s="127">
        <v>1450668</v>
      </c>
      <c r="I199" s="128">
        <v>1204224</v>
      </c>
      <c r="J199" s="128">
        <v>769215</v>
      </c>
      <c r="K199" s="137">
        <v>34671</v>
      </c>
      <c r="L199" s="124">
        <v>0</v>
      </c>
      <c r="M199" s="124">
        <v>0</v>
      </c>
      <c r="N199" s="124">
        <v>6527</v>
      </c>
      <c r="O199" s="124">
        <v>15766</v>
      </c>
      <c r="P199" s="124">
        <v>12378</v>
      </c>
      <c r="Q199" s="127">
        <v>0</v>
      </c>
      <c r="R199" s="127">
        <v>0</v>
      </c>
      <c r="S199" s="127">
        <v>0</v>
      </c>
      <c r="T199" s="127">
        <v>0</v>
      </c>
      <c r="U199" s="124">
        <v>0</v>
      </c>
      <c r="V199" s="139">
        <v>0</v>
      </c>
      <c r="W199" s="128">
        <v>40592</v>
      </c>
    </row>
    <row r="200" spans="1:23" ht="20.100000000000001" customHeight="1">
      <c r="A200" s="135" t="s">
        <v>1589</v>
      </c>
      <c r="B200" s="135" t="s">
        <v>1558</v>
      </c>
      <c r="C200" s="136" t="s">
        <v>1558</v>
      </c>
      <c r="D200" s="123" t="s">
        <v>1623</v>
      </c>
      <c r="E200" s="92" t="s">
        <v>829</v>
      </c>
      <c r="F200" s="127">
        <v>825222</v>
      </c>
      <c r="G200" s="137">
        <v>0</v>
      </c>
      <c r="H200" s="127">
        <v>0</v>
      </c>
      <c r="I200" s="128">
        <v>0</v>
      </c>
      <c r="J200" s="128">
        <v>0</v>
      </c>
      <c r="K200" s="137">
        <v>825222</v>
      </c>
      <c r="L200" s="124">
        <v>825222</v>
      </c>
      <c r="M200" s="124">
        <v>0</v>
      </c>
      <c r="N200" s="124">
        <v>0</v>
      </c>
      <c r="O200" s="124">
        <v>0</v>
      </c>
      <c r="P200" s="124">
        <v>0</v>
      </c>
      <c r="Q200" s="127">
        <v>0</v>
      </c>
      <c r="R200" s="127">
        <v>0</v>
      </c>
      <c r="S200" s="127">
        <v>0</v>
      </c>
      <c r="T200" s="127">
        <v>0</v>
      </c>
      <c r="U200" s="124">
        <v>0</v>
      </c>
      <c r="V200" s="139">
        <v>0</v>
      </c>
      <c r="W200" s="128">
        <v>0</v>
      </c>
    </row>
    <row r="201" spans="1:23" ht="20.100000000000001" customHeight="1">
      <c r="A201" s="135" t="s">
        <v>1591</v>
      </c>
      <c r="B201" s="135" t="s">
        <v>1559</v>
      </c>
      <c r="C201" s="136" t="s">
        <v>1550</v>
      </c>
      <c r="D201" s="123" t="s">
        <v>1623</v>
      </c>
      <c r="E201" s="92" t="s">
        <v>942</v>
      </c>
      <c r="F201" s="127">
        <v>312410</v>
      </c>
      <c r="G201" s="137">
        <v>0</v>
      </c>
      <c r="H201" s="127">
        <v>0</v>
      </c>
      <c r="I201" s="128">
        <v>0</v>
      </c>
      <c r="J201" s="128">
        <v>0</v>
      </c>
      <c r="K201" s="137">
        <v>312410</v>
      </c>
      <c r="L201" s="124">
        <v>0</v>
      </c>
      <c r="M201" s="124">
        <v>309458</v>
      </c>
      <c r="N201" s="124">
        <v>0</v>
      </c>
      <c r="O201" s="124">
        <v>0</v>
      </c>
      <c r="P201" s="124">
        <v>0</v>
      </c>
      <c r="Q201" s="127">
        <v>2952</v>
      </c>
      <c r="R201" s="127">
        <v>0</v>
      </c>
      <c r="S201" s="127">
        <v>0</v>
      </c>
      <c r="T201" s="127">
        <v>0</v>
      </c>
      <c r="U201" s="124">
        <v>0</v>
      </c>
      <c r="V201" s="139">
        <v>0</v>
      </c>
      <c r="W201" s="128">
        <v>0</v>
      </c>
    </row>
    <row r="202" spans="1:23" ht="20.100000000000001" customHeight="1">
      <c r="A202" s="135" t="s">
        <v>1591</v>
      </c>
      <c r="B202" s="135" t="s">
        <v>1559</v>
      </c>
      <c r="C202" s="136" t="s">
        <v>1552</v>
      </c>
      <c r="D202" s="123" t="s">
        <v>1623</v>
      </c>
      <c r="E202" s="92" t="s">
        <v>944</v>
      </c>
      <c r="F202" s="127">
        <v>260116</v>
      </c>
      <c r="G202" s="137">
        <v>0</v>
      </c>
      <c r="H202" s="127">
        <v>0</v>
      </c>
      <c r="I202" s="128">
        <v>0</v>
      </c>
      <c r="J202" s="128">
        <v>0</v>
      </c>
      <c r="K202" s="137">
        <v>260116</v>
      </c>
      <c r="L202" s="124">
        <v>0</v>
      </c>
      <c r="M202" s="124">
        <v>0</v>
      </c>
      <c r="N202" s="124">
        <v>0</v>
      </c>
      <c r="O202" s="124">
        <v>0</v>
      </c>
      <c r="P202" s="124">
        <v>0</v>
      </c>
      <c r="Q202" s="127">
        <v>0</v>
      </c>
      <c r="R202" s="127">
        <v>0</v>
      </c>
      <c r="S202" s="127">
        <v>0</v>
      </c>
      <c r="T202" s="127">
        <v>0</v>
      </c>
      <c r="U202" s="124">
        <v>0</v>
      </c>
      <c r="V202" s="139">
        <v>0</v>
      </c>
      <c r="W202" s="128">
        <v>0</v>
      </c>
    </row>
    <row r="203" spans="1:23" ht="20.100000000000001" customHeight="1">
      <c r="A203" s="135" t="s">
        <v>1616</v>
      </c>
      <c r="B203" s="135" t="s">
        <v>1551</v>
      </c>
      <c r="C203" s="136" t="s">
        <v>1550</v>
      </c>
      <c r="D203" s="123" t="s">
        <v>1623</v>
      </c>
      <c r="E203" s="92" t="s">
        <v>1425</v>
      </c>
      <c r="F203" s="127">
        <v>495133</v>
      </c>
      <c r="G203" s="137">
        <v>0</v>
      </c>
      <c r="H203" s="127">
        <v>0</v>
      </c>
      <c r="I203" s="128">
        <v>0</v>
      </c>
      <c r="J203" s="128">
        <v>0</v>
      </c>
      <c r="K203" s="137">
        <v>0</v>
      </c>
      <c r="L203" s="124">
        <v>0</v>
      </c>
      <c r="M203" s="124">
        <v>0</v>
      </c>
      <c r="N203" s="124">
        <v>0</v>
      </c>
      <c r="O203" s="124">
        <v>0</v>
      </c>
      <c r="P203" s="124">
        <v>0</v>
      </c>
      <c r="Q203" s="127">
        <v>0</v>
      </c>
      <c r="R203" s="127">
        <v>0</v>
      </c>
      <c r="S203" s="127">
        <v>495133</v>
      </c>
      <c r="T203" s="127">
        <v>0</v>
      </c>
      <c r="U203" s="124">
        <v>0</v>
      </c>
      <c r="V203" s="139">
        <v>0</v>
      </c>
      <c r="W203" s="128">
        <v>0</v>
      </c>
    </row>
    <row r="204" spans="1:23" ht="20.100000000000001" customHeight="1">
      <c r="A204" s="135"/>
      <c r="B204" s="135"/>
      <c r="C204" s="136"/>
      <c r="D204" s="123" t="s">
        <v>1624</v>
      </c>
      <c r="E204" s="92" t="s">
        <v>1625</v>
      </c>
      <c r="F204" s="127">
        <v>3615779</v>
      </c>
      <c r="G204" s="137">
        <v>2021049</v>
      </c>
      <c r="H204" s="127">
        <v>843084</v>
      </c>
      <c r="I204" s="128">
        <v>711708</v>
      </c>
      <c r="J204" s="128">
        <v>466257</v>
      </c>
      <c r="K204" s="137">
        <v>828029</v>
      </c>
      <c r="L204" s="124">
        <v>485758</v>
      </c>
      <c r="M204" s="124">
        <v>182159</v>
      </c>
      <c r="N204" s="124">
        <v>2451</v>
      </c>
      <c r="O204" s="124">
        <v>9332</v>
      </c>
      <c r="P204" s="124">
        <v>7286</v>
      </c>
      <c r="Q204" s="127">
        <v>1656</v>
      </c>
      <c r="R204" s="127">
        <v>0</v>
      </c>
      <c r="S204" s="127">
        <v>291455</v>
      </c>
      <c r="T204" s="127">
        <v>0</v>
      </c>
      <c r="U204" s="124">
        <v>0</v>
      </c>
      <c r="V204" s="139">
        <v>0</v>
      </c>
      <c r="W204" s="128">
        <v>475246</v>
      </c>
    </row>
    <row r="205" spans="1:23" ht="20.100000000000001" customHeight="1">
      <c r="A205" s="135" t="s">
        <v>1549</v>
      </c>
      <c r="B205" s="135" t="s">
        <v>1566</v>
      </c>
      <c r="C205" s="136" t="s">
        <v>1550</v>
      </c>
      <c r="D205" s="123" t="s">
        <v>1623</v>
      </c>
      <c r="E205" s="92" t="s">
        <v>251</v>
      </c>
      <c r="F205" s="127">
        <v>2515364</v>
      </c>
      <c r="G205" s="137">
        <v>2021049</v>
      </c>
      <c r="H205" s="127">
        <v>843084</v>
      </c>
      <c r="I205" s="128">
        <v>711708</v>
      </c>
      <c r="J205" s="128">
        <v>466257</v>
      </c>
      <c r="K205" s="137">
        <v>19069</v>
      </c>
      <c r="L205" s="124">
        <v>0</v>
      </c>
      <c r="M205" s="124">
        <v>0</v>
      </c>
      <c r="N205" s="124">
        <v>2451</v>
      </c>
      <c r="O205" s="124">
        <v>9332</v>
      </c>
      <c r="P205" s="124">
        <v>7286</v>
      </c>
      <c r="Q205" s="127">
        <v>0</v>
      </c>
      <c r="R205" s="127">
        <v>0</v>
      </c>
      <c r="S205" s="127">
        <v>0</v>
      </c>
      <c r="T205" s="127">
        <v>0</v>
      </c>
      <c r="U205" s="124">
        <v>0</v>
      </c>
      <c r="V205" s="139">
        <v>0</v>
      </c>
      <c r="W205" s="128">
        <v>475246</v>
      </c>
    </row>
    <row r="206" spans="1:23" ht="20.100000000000001" customHeight="1">
      <c r="A206" s="135" t="s">
        <v>1589</v>
      </c>
      <c r="B206" s="135" t="s">
        <v>1558</v>
      </c>
      <c r="C206" s="136" t="s">
        <v>1558</v>
      </c>
      <c r="D206" s="123" t="s">
        <v>1623</v>
      </c>
      <c r="E206" s="92" t="s">
        <v>829</v>
      </c>
      <c r="F206" s="127">
        <v>485758</v>
      </c>
      <c r="G206" s="137">
        <v>0</v>
      </c>
      <c r="H206" s="127">
        <v>0</v>
      </c>
      <c r="I206" s="128">
        <v>0</v>
      </c>
      <c r="J206" s="128">
        <v>0</v>
      </c>
      <c r="K206" s="137">
        <v>485758</v>
      </c>
      <c r="L206" s="124">
        <v>485758</v>
      </c>
      <c r="M206" s="124">
        <v>0</v>
      </c>
      <c r="N206" s="124">
        <v>0</v>
      </c>
      <c r="O206" s="124">
        <v>0</v>
      </c>
      <c r="P206" s="124">
        <v>0</v>
      </c>
      <c r="Q206" s="127">
        <v>0</v>
      </c>
      <c r="R206" s="127">
        <v>0</v>
      </c>
      <c r="S206" s="127">
        <v>0</v>
      </c>
      <c r="T206" s="127">
        <v>0</v>
      </c>
      <c r="U206" s="124">
        <v>0</v>
      </c>
      <c r="V206" s="139">
        <v>0</v>
      </c>
      <c r="W206" s="128">
        <v>0</v>
      </c>
    </row>
    <row r="207" spans="1:23" ht="20.100000000000001" customHeight="1">
      <c r="A207" s="135" t="s">
        <v>1591</v>
      </c>
      <c r="B207" s="135" t="s">
        <v>1559</v>
      </c>
      <c r="C207" s="136" t="s">
        <v>1550</v>
      </c>
      <c r="D207" s="123" t="s">
        <v>1623</v>
      </c>
      <c r="E207" s="92" t="s">
        <v>942</v>
      </c>
      <c r="F207" s="127">
        <v>183815</v>
      </c>
      <c r="G207" s="137">
        <v>0</v>
      </c>
      <c r="H207" s="127">
        <v>0</v>
      </c>
      <c r="I207" s="128">
        <v>0</v>
      </c>
      <c r="J207" s="128">
        <v>0</v>
      </c>
      <c r="K207" s="137">
        <v>183815</v>
      </c>
      <c r="L207" s="124">
        <v>0</v>
      </c>
      <c r="M207" s="124">
        <v>182159</v>
      </c>
      <c r="N207" s="124">
        <v>0</v>
      </c>
      <c r="O207" s="124">
        <v>0</v>
      </c>
      <c r="P207" s="124">
        <v>0</v>
      </c>
      <c r="Q207" s="127">
        <v>1656</v>
      </c>
      <c r="R207" s="127">
        <v>0</v>
      </c>
      <c r="S207" s="127">
        <v>0</v>
      </c>
      <c r="T207" s="127">
        <v>0</v>
      </c>
      <c r="U207" s="124">
        <v>0</v>
      </c>
      <c r="V207" s="139">
        <v>0</v>
      </c>
      <c r="W207" s="128">
        <v>0</v>
      </c>
    </row>
    <row r="208" spans="1:23" ht="20.100000000000001" customHeight="1">
      <c r="A208" s="135" t="s">
        <v>1591</v>
      </c>
      <c r="B208" s="135" t="s">
        <v>1559</v>
      </c>
      <c r="C208" s="136" t="s">
        <v>1552</v>
      </c>
      <c r="D208" s="123" t="s">
        <v>1623</v>
      </c>
      <c r="E208" s="92" t="s">
        <v>944</v>
      </c>
      <c r="F208" s="127">
        <v>139387</v>
      </c>
      <c r="G208" s="137">
        <v>0</v>
      </c>
      <c r="H208" s="127">
        <v>0</v>
      </c>
      <c r="I208" s="128">
        <v>0</v>
      </c>
      <c r="J208" s="128">
        <v>0</v>
      </c>
      <c r="K208" s="137">
        <v>139387</v>
      </c>
      <c r="L208" s="124">
        <v>0</v>
      </c>
      <c r="M208" s="124">
        <v>0</v>
      </c>
      <c r="N208" s="124">
        <v>0</v>
      </c>
      <c r="O208" s="124">
        <v>0</v>
      </c>
      <c r="P208" s="124">
        <v>0</v>
      </c>
      <c r="Q208" s="127">
        <v>0</v>
      </c>
      <c r="R208" s="127">
        <v>0</v>
      </c>
      <c r="S208" s="127">
        <v>0</v>
      </c>
      <c r="T208" s="127">
        <v>0</v>
      </c>
      <c r="U208" s="124">
        <v>0</v>
      </c>
      <c r="V208" s="139">
        <v>0</v>
      </c>
      <c r="W208" s="128">
        <v>0</v>
      </c>
    </row>
    <row r="209" spans="1:23" ht="20.100000000000001" customHeight="1">
      <c r="A209" s="135" t="s">
        <v>1616</v>
      </c>
      <c r="B209" s="135" t="s">
        <v>1551</v>
      </c>
      <c r="C209" s="136" t="s">
        <v>1550</v>
      </c>
      <c r="D209" s="123" t="s">
        <v>1623</v>
      </c>
      <c r="E209" s="92" t="s">
        <v>1425</v>
      </c>
      <c r="F209" s="127">
        <v>291455</v>
      </c>
      <c r="G209" s="137">
        <v>0</v>
      </c>
      <c r="H209" s="127">
        <v>0</v>
      </c>
      <c r="I209" s="128">
        <v>0</v>
      </c>
      <c r="J209" s="128">
        <v>0</v>
      </c>
      <c r="K209" s="137">
        <v>0</v>
      </c>
      <c r="L209" s="124">
        <v>0</v>
      </c>
      <c r="M209" s="124">
        <v>0</v>
      </c>
      <c r="N209" s="124">
        <v>0</v>
      </c>
      <c r="O209" s="124">
        <v>0</v>
      </c>
      <c r="P209" s="124">
        <v>0</v>
      </c>
      <c r="Q209" s="127">
        <v>0</v>
      </c>
      <c r="R209" s="127">
        <v>0</v>
      </c>
      <c r="S209" s="127">
        <v>291455</v>
      </c>
      <c r="T209" s="127">
        <v>0</v>
      </c>
      <c r="U209" s="124">
        <v>0</v>
      </c>
      <c r="V209" s="139">
        <v>0</v>
      </c>
      <c r="W209" s="128">
        <v>0</v>
      </c>
    </row>
    <row r="210" spans="1:23" ht="20.100000000000001" customHeight="1">
      <c r="A210" s="135"/>
      <c r="B210" s="135"/>
      <c r="C210" s="136"/>
      <c r="D210" s="123" t="s">
        <v>1626</v>
      </c>
      <c r="E210" s="92" t="s">
        <v>1627</v>
      </c>
      <c r="F210" s="127">
        <v>3569994</v>
      </c>
      <c r="G210" s="137">
        <v>1746099</v>
      </c>
      <c r="H210" s="127">
        <v>875904</v>
      </c>
      <c r="I210" s="128">
        <v>538392</v>
      </c>
      <c r="J210" s="128">
        <v>331803</v>
      </c>
      <c r="K210" s="137">
        <v>746263</v>
      </c>
      <c r="L210" s="124">
        <v>447889</v>
      </c>
      <c r="M210" s="124">
        <v>167958</v>
      </c>
      <c r="N210" s="124">
        <v>22085</v>
      </c>
      <c r="O210" s="124">
        <v>6181</v>
      </c>
      <c r="P210" s="124">
        <v>6718</v>
      </c>
      <c r="Q210" s="127">
        <v>1944</v>
      </c>
      <c r="R210" s="127">
        <v>0</v>
      </c>
      <c r="S210" s="127">
        <v>268733</v>
      </c>
      <c r="T210" s="127">
        <v>0</v>
      </c>
      <c r="U210" s="124">
        <v>0</v>
      </c>
      <c r="V210" s="139">
        <v>239820</v>
      </c>
      <c r="W210" s="128">
        <v>569079</v>
      </c>
    </row>
    <row r="211" spans="1:23" ht="20.100000000000001" customHeight="1">
      <c r="A211" s="135" t="s">
        <v>1549</v>
      </c>
      <c r="B211" s="135" t="s">
        <v>1567</v>
      </c>
      <c r="C211" s="136" t="s">
        <v>1550</v>
      </c>
      <c r="D211" s="123" t="s">
        <v>1623</v>
      </c>
      <c r="E211" s="92" t="s">
        <v>251</v>
      </c>
      <c r="F211" s="127">
        <v>2589982</v>
      </c>
      <c r="G211" s="137">
        <v>1746099</v>
      </c>
      <c r="H211" s="127">
        <v>875904</v>
      </c>
      <c r="I211" s="128">
        <v>538392</v>
      </c>
      <c r="J211" s="128">
        <v>331803</v>
      </c>
      <c r="K211" s="137">
        <v>34984</v>
      </c>
      <c r="L211" s="124">
        <v>0</v>
      </c>
      <c r="M211" s="124">
        <v>0</v>
      </c>
      <c r="N211" s="124">
        <v>22085</v>
      </c>
      <c r="O211" s="124">
        <v>6181</v>
      </c>
      <c r="P211" s="124">
        <v>6718</v>
      </c>
      <c r="Q211" s="127">
        <v>0</v>
      </c>
      <c r="R211" s="127">
        <v>0</v>
      </c>
      <c r="S211" s="127">
        <v>0</v>
      </c>
      <c r="T211" s="127">
        <v>0</v>
      </c>
      <c r="U211" s="124">
        <v>0</v>
      </c>
      <c r="V211" s="139">
        <v>239820</v>
      </c>
      <c r="W211" s="128">
        <v>569079</v>
      </c>
    </row>
    <row r="212" spans="1:23" ht="20.100000000000001" customHeight="1">
      <c r="A212" s="135" t="s">
        <v>1589</v>
      </c>
      <c r="B212" s="135" t="s">
        <v>1558</v>
      </c>
      <c r="C212" s="136" t="s">
        <v>1558</v>
      </c>
      <c r="D212" s="123" t="s">
        <v>1623</v>
      </c>
      <c r="E212" s="92" t="s">
        <v>829</v>
      </c>
      <c r="F212" s="127">
        <v>447889</v>
      </c>
      <c r="G212" s="137">
        <v>0</v>
      </c>
      <c r="H212" s="127">
        <v>0</v>
      </c>
      <c r="I212" s="128">
        <v>0</v>
      </c>
      <c r="J212" s="128">
        <v>0</v>
      </c>
      <c r="K212" s="137">
        <v>447889</v>
      </c>
      <c r="L212" s="124">
        <v>447889</v>
      </c>
      <c r="M212" s="124">
        <v>0</v>
      </c>
      <c r="N212" s="124">
        <v>0</v>
      </c>
      <c r="O212" s="124">
        <v>0</v>
      </c>
      <c r="P212" s="124">
        <v>0</v>
      </c>
      <c r="Q212" s="127">
        <v>0</v>
      </c>
      <c r="R212" s="127">
        <v>0</v>
      </c>
      <c r="S212" s="127">
        <v>0</v>
      </c>
      <c r="T212" s="127">
        <v>0</v>
      </c>
      <c r="U212" s="124">
        <v>0</v>
      </c>
      <c r="V212" s="139">
        <v>0</v>
      </c>
      <c r="W212" s="128">
        <v>0</v>
      </c>
    </row>
    <row r="213" spans="1:23" ht="20.100000000000001" customHeight="1">
      <c r="A213" s="135" t="s">
        <v>1591</v>
      </c>
      <c r="B213" s="135" t="s">
        <v>1559</v>
      </c>
      <c r="C213" s="136" t="s">
        <v>1550</v>
      </c>
      <c r="D213" s="123" t="s">
        <v>1623</v>
      </c>
      <c r="E213" s="92" t="s">
        <v>942</v>
      </c>
      <c r="F213" s="127">
        <v>169902</v>
      </c>
      <c r="G213" s="137">
        <v>0</v>
      </c>
      <c r="H213" s="127">
        <v>0</v>
      </c>
      <c r="I213" s="128">
        <v>0</v>
      </c>
      <c r="J213" s="128">
        <v>0</v>
      </c>
      <c r="K213" s="137">
        <v>169902</v>
      </c>
      <c r="L213" s="124">
        <v>0</v>
      </c>
      <c r="M213" s="124">
        <v>167958</v>
      </c>
      <c r="N213" s="124">
        <v>0</v>
      </c>
      <c r="O213" s="124">
        <v>0</v>
      </c>
      <c r="P213" s="124">
        <v>0</v>
      </c>
      <c r="Q213" s="127">
        <v>1944</v>
      </c>
      <c r="R213" s="127">
        <v>0</v>
      </c>
      <c r="S213" s="127">
        <v>0</v>
      </c>
      <c r="T213" s="127">
        <v>0</v>
      </c>
      <c r="U213" s="124">
        <v>0</v>
      </c>
      <c r="V213" s="139">
        <v>0</v>
      </c>
      <c r="W213" s="128">
        <v>0</v>
      </c>
    </row>
    <row r="214" spans="1:23" ht="20.100000000000001" customHeight="1">
      <c r="A214" s="135" t="s">
        <v>1591</v>
      </c>
      <c r="B214" s="135" t="s">
        <v>1559</v>
      </c>
      <c r="C214" s="136" t="s">
        <v>1552</v>
      </c>
      <c r="D214" s="123" t="s">
        <v>1623</v>
      </c>
      <c r="E214" s="92" t="s">
        <v>944</v>
      </c>
      <c r="F214" s="127">
        <v>93488</v>
      </c>
      <c r="G214" s="137">
        <v>0</v>
      </c>
      <c r="H214" s="127">
        <v>0</v>
      </c>
      <c r="I214" s="128">
        <v>0</v>
      </c>
      <c r="J214" s="128">
        <v>0</v>
      </c>
      <c r="K214" s="137">
        <v>93488</v>
      </c>
      <c r="L214" s="124">
        <v>0</v>
      </c>
      <c r="M214" s="124">
        <v>0</v>
      </c>
      <c r="N214" s="124">
        <v>0</v>
      </c>
      <c r="O214" s="124">
        <v>0</v>
      </c>
      <c r="P214" s="124">
        <v>0</v>
      </c>
      <c r="Q214" s="127">
        <v>0</v>
      </c>
      <c r="R214" s="127">
        <v>0</v>
      </c>
      <c r="S214" s="127">
        <v>0</v>
      </c>
      <c r="T214" s="127">
        <v>0</v>
      </c>
      <c r="U214" s="124">
        <v>0</v>
      </c>
      <c r="V214" s="139">
        <v>0</v>
      </c>
      <c r="W214" s="128">
        <v>0</v>
      </c>
    </row>
    <row r="215" spans="1:23" ht="20.100000000000001" customHeight="1">
      <c r="A215" s="135" t="s">
        <v>1616</v>
      </c>
      <c r="B215" s="135" t="s">
        <v>1551</v>
      </c>
      <c r="C215" s="136" t="s">
        <v>1550</v>
      </c>
      <c r="D215" s="123" t="s">
        <v>1623</v>
      </c>
      <c r="E215" s="92" t="s">
        <v>1425</v>
      </c>
      <c r="F215" s="127">
        <v>268733</v>
      </c>
      <c r="G215" s="137">
        <v>0</v>
      </c>
      <c r="H215" s="127">
        <v>0</v>
      </c>
      <c r="I215" s="128">
        <v>0</v>
      </c>
      <c r="J215" s="128">
        <v>0</v>
      </c>
      <c r="K215" s="137">
        <v>0</v>
      </c>
      <c r="L215" s="124">
        <v>0</v>
      </c>
      <c r="M215" s="124">
        <v>0</v>
      </c>
      <c r="N215" s="124">
        <v>0</v>
      </c>
      <c r="O215" s="124">
        <v>0</v>
      </c>
      <c r="P215" s="124">
        <v>0</v>
      </c>
      <c r="Q215" s="127">
        <v>0</v>
      </c>
      <c r="R215" s="127">
        <v>0</v>
      </c>
      <c r="S215" s="127">
        <v>268733</v>
      </c>
      <c r="T215" s="127">
        <v>0</v>
      </c>
      <c r="U215" s="124">
        <v>0</v>
      </c>
      <c r="V215" s="139">
        <v>0</v>
      </c>
      <c r="W215" s="128">
        <v>0</v>
      </c>
    </row>
    <row r="216" spans="1:23" ht="20.100000000000001" customHeight="1">
      <c r="A216" s="135"/>
      <c r="B216" s="135"/>
      <c r="C216" s="136"/>
      <c r="D216" s="123" t="s">
        <v>1628</v>
      </c>
      <c r="E216" s="92" t="s">
        <v>1629</v>
      </c>
      <c r="F216" s="127">
        <v>3924788</v>
      </c>
      <c r="G216" s="137">
        <v>2492384</v>
      </c>
      <c r="H216" s="127">
        <v>1132080</v>
      </c>
      <c r="I216" s="128">
        <v>848364</v>
      </c>
      <c r="J216" s="128">
        <v>511940</v>
      </c>
      <c r="K216" s="137">
        <v>1044339</v>
      </c>
      <c r="L216" s="124">
        <v>586089</v>
      </c>
      <c r="M216" s="124">
        <v>219783</v>
      </c>
      <c r="N216" s="124">
        <v>5417</v>
      </c>
      <c r="O216" s="124">
        <v>10887</v>
      </c>
      <c r="P216" s="124">
        <v>8791</v>
      </c>
      <c r="Q216" s="127">
        <v>1800</v>
      </c>
      <c r="R216" s="127">
        <v>0</v>
      </c>
      <c r="S216" s="127">
        <v>351653</v>
      </c>
      <c r="T216" s="127">
        <v>0</v>
      </c>
      <c r="U216" s="124">
        <v>0</v>
      </c>
      <c r="V216" s="139">
        <v>0</v>
      </c>
      <c r="W216" s="128">
        <v>36412</v>
      </c>
    </row>
    <row r="217" spans="1:23" ht="20.100000000000001" customHeight="1">
      <c r="A217" s="135" t="s">
        <v>1549</v>
      </c>
      <c r="B217" s="135" t="s">
        <v>1568</v>
      </c>
      <c r="C217" s="136" t="s">
        <v>1550</v>
      </c>
      <c r="D217" s="123" t="s">
        <v>1623</v>
      </c>
      <c r="E217" s="92" t="s">
        <v>251</v>
      </c>
      <c r="F217" s="127">
        <v>2553891</v>
      </c>
      <c r="G217" s="137">
        <v>2492384</v>
      </c>
      <c r="H217" s="127">
        <v>1132080</v>
      </c>
      <c r="I217" s="128">
        <v>848364</v>
      </c>
      <c r="J217" s="128">
        <v>511940</v>
      </c>
      <c r="K217" s="137">
        <v>25095</v>
      </c>
      <c r="L217" s="124">
        <v>0</v>
      </c>
      <c r="M217" s="124">
        <v>0</v>
      </c>
      <c r="N217" s="124">
        <v>5417</v>
      </c>
      <c r="O217" s="124">
        <v>10887</v>
      </c>
      <c r="P217" s="124">
        <v>8791</v>
      </c>
      <c r="Q217" s="127">
        <v>0</v>
      </c>
      <c r="R217" s="127">
        <v>0</v>
      </c>
      <c r="S217" s="127">
        <v>0</v>
      </c>
      <c r="T217" s="127">
        <v>0</v>
      </c>
      <c r="U217" s="124">
        <v>0</v>
      </c>
      <c r="V217" s="139">
        <v>0</v>
      </c>
      <c r="W217" s="128">
        <v>36412</v>
      </c>
    </row>
    <row r="218" spans="1:23" ht="20.100000000000001" customHeight="1">
      <c r="A218" s="135" t="s">
        <v>1589</v>
      </c>
      <c r="B218" s="135" t="s">
        <v>1558</v>
      </c>
      <c r="C218" s="136" t="s">
        <v>1558</v>
      </c>
      <c r="D218" s="123" t="s">
        <v>1623</v>
      </c>
      <c r="E218" s="92" t="s">
        <v>829</v>
      </c>
      <c r="F218" s="127">
        <v>586089</v>
      </c>
      <c r="G218" s="137">
        <v>0</v>
      </c>
      <c r="H218" s="127">
        <v>0</v>
      </c>
      <c r="I218" s="128">
        <v>0</v>
      </c>
      <c r="J218" s="128">
        <v>0</v>
      </c>
      <c r="K218" s="137">
        <v>586089</v>
      </c>
      <c r="L218" s="124">
        <v>586089</v>
      </c>
      <c r="M218" s="124">
        <v>0</v>
      </c>
      <c r="N218" s="124">
        <v>0</v>
      </c>
      <c r="O218" s="124">
        <v>0</v>
      </c>
      <c r="P218" s="124">
        <v>0</v>
      </c>
      <c r="Q218" s="127">
        <v>0</v>
      </c>
      <c r="R218" s="127">
        <v>0</v>
      </c>
      <c r="S218" s="127">
        <v>0</v>
      </c>
      <c r="T218" s="127">
        <v>0</v>
      </c>
      <c r="U218" s="124">
        <v>0</v>
      </c>
      <c r="V218" s="139">
        <v>0</v>
      </c>
      <c r="W218" s="128">
        <v>0</v>
      </c>
    </row>
    <row r="219" spans="1:23" ht="20.100000000000001" customHeight="1">
      <c r="A219" s="135" t="s">
        <v>1591</v>
      </c>
      <c r="B219" s="135" t="s">
        <v>1559</v>
      </c>
      <c r="C219" s="136" t="s">
        <v>1550</v>
      </c>
      <c r="D219" s="123" t="s">
        <v>1623</v>
      </c>
      <c r="E219" s="92" t="s">
        <v>942</v>
      </c>
      <c r="F219" s="127">
        <v>221583</v>
      </c>
      <c r="G219" s="137">
        <v>0</v>
      </c>
      <c r="H219" s="127">
        <v>0</v>
      </c>
      <c r="I219" s="128">
        <v>0</v>
      </c>
      <c r="J219" s="128">
        <v>0</v>
      </c>
      <c r="K219" s="137">
        <v>221583</v>
      </c>
      <c r="L219" s="124">
        <v>0</v>
      </c>
      <c r="M219" s="124">
        <v>219783</v>
      </c>
      <c r="N219" s="124">
        <v>0</v>
      </c>
      <c r="O219" s="124">
        <v>0</v>
      </c>
      <c r="P219" s="124">
        <v>0</v>
      </c>
      <c r="Q219" s="127">
        <v>1800</v>
      </c>
      <c r="R219" s="127">
        <v>0</v>
      </c>
      <c r="S219" s="127">
        <v>0</v>
      </c>
      <c r="T219" s="127">
        <v>0</v>
      </c>
      <c r="U219" s="124">
        <v>0</v>
      </c>
      <c r="V219" s="139">
        <v>0</v>
      </c>
      <c r="W219" s="128">
        <v>0</v>
      </c>
    </row>
    <row r="220" spans="1:23" ht="20.100000000000001" customHeight="1">
      <c r="A220" s="135" t="s">
        <v>1591</v>
      </c>
      <c r="B220" s="135" t="s">
        <v>1559</v>
      </c>
      <c r="C220" s="136" t="s">
        <v>1552</v>
      </c>
      <c r="D220" s="123" t="s">
        <v>1623</v>
      </c>
      <c r="E220" s="92" t="s">
        <v>944</v>
      </c>
      <c r="F220" s="127">
        <v>211572</v>
      </c>
      <c r="G220" s="137">
        <v>0</v>
      </c>
      <c r="H220" s="127">
        <v>0</v>
      </c>
      <c r="I220" s="128">
        <v>0</v>
      </c>
      <c r="J220" s="128">
        <v>0</v>
      </c>
      <c r="K220" s="137">
        <v>211572</v>
      </c>
      <c r="L220" s="124">
        <v>0</v>
      </c>
      <c r="M220" s="124">
        <v>0</v>
      </c>
      <c r="N220" s="124">
        <v>0</v>
      </c>
      <c r="O220" s="124">
        <v>0</v>
      </c>
      <c r="P220" s="124">
        <v>0</v>
      </c>
      <c r="Q220" s="127">
        <v>0</v>
      </c>
      <c r="R220" s="127">
        <v>0</v>
      </c>
      <c r="S220" s="127">
        <v>0</v>
      </c>
      <c r="T220" s="127">
        <v>0</v>
      </c>
      <c r="U220" s="124">
        <v>0</v>
      </c>
      <c r="V220" s="139">
        <v>0</v>
      </c>
      <c r="W220" s="128">
        <v>0</v>
      </c>
    </row>
    <row r="221" spans="1:23" ht="20.100000000000001" customHeight="1">
      <c r="A221" s="135" t="s">
        <v>1616</v>
      </c>
      <c r="B221" s="135" t="s">
        <v>1551</v>
      </c>
      <c r="C221" s="136" t="s">
        <v>1550</v>
      </c>
      <c r="D221" s="123" t="s">
        <v>1623</v>
      </c>
      <c r="E221" s="92" t="s">
        <v>1425</v>
      </c>
      <c r="F221" s="127">
        <v>351653</v>
      </c>
      <c r="G221" s="137">
        <v>0</v>
      </c>
      <c r="H221" s="127">
        <v>0</v>
      </c>
      <c r="I221" s="128">
        <v>0</v>
      </c>
      <c r="J221" s="128">
        <v>0</v>
      </c>
      <c r="K221" s="137">
        <v>0</v>
      </c>
      <c r="L221" s="124">
        <v>0</v>
      </c>
      <c r="M221" s="124">
        <v>0</v>
      </c>
      <c r="N221" s="124">
        <v>0</v>
      </c>
      <c r="O221" s="124">
        <v>0</v>
      </c>
      <c r="P221" s="124">
        <v>0</v>
      </c>
      <c r="Q221" s="127">
        <v>0</v>
      </c>
      <c r="R221" s="127">
        <v>0</v>
      </c>
      <c r="S221" s="127">
        <v>351653</v>
      </c>
      <c r="T221" s="127">
        <v>0</v>
      </c>
      <c r="U221" s="124">
        <v>0</v>
      </c>
      <c r="V221" s="139">
        <v>0</v>
      </c>
      <c r="W221" s="128">
        <v>0</v>
      </c>
    </row>
    <row r="222" spans="1:23" ht="20.100000000000001" customHeight="1">
      <c r="A222" s="135"/>
      <c r="B222" s="135"/>
      <c r="C222" s="136"/>
      <c r="D222" s="123" t="s">
        <v>1630</v>
      </c>
      <c r="E222" s="92" t="s">
        <v>1631</v>
      </c>
      <c r="F222" s="127">
        <v>1948977</v>
      </c>
      <c r="G222" s="137">
        <v>1271977</v>
      </c>
      <c r="H222" s="127">
        <v>473340</v>
      </c>
      <c r="I222" s="128">
        <v>514392</v>
      </c>
      <c r="J222" s="128">
        <v>284245</v>
      </c>
      <c r="K222" s="137">
        <v>508312</v>
      </c>
      <c r="L222" s="124">
        <v>281146</v>
      </c>
      <c r="M222" s="124">
        <v>105430</v>
      </c>
      <c r="N222" s="124">
        <v>1219</v>
      </c>
      <c r="O222" s="124">
        <v>5432</v>
      </c>
      <c r="P222" s="124">
        <v>4217</v>
      </c>
      <c r="Q222" s="127">
        <v>792</v>
      </c>
      <c r="R222" s="127">
        <v>0</v>
      </c>
      <c r="S222" s="127">
        <v>168688</v>
      </c>
      <c r="T222" s="127">
        <v>0</v>
      </c>
      <c r="U222" s="124">
        <v>0</v>
      </c>
      <c r="V222" s="139">
        <v>0</v>
      </c>
      <c r="W222" s="128">
        <v>0</v>
      </c>
    </row>
    <row r="223" spans="1:23" ht="20.100000000000001" customHeight="1">
      <c r="A223" s="135" t="s">
        <v>1549</v>
      </c>
      <c r="B223" s="135" t="s">
        <v>1569</v>
      </c>
      <c r="C223" s="136" t="s">
        <v>1550</v>
      </c>
      <c r="D223" s="123" t="s">
        <v>1623</v>
      </c>
      <c r="E223" s="92" t="s">
        <v>251</v>
      </c>
      <c r="F223" s="127">
        <v>1282845</v>
      </c>
      <c r="G223" s="137">
        <v>1271977</v>
      </c>
      <c r="H223" s="127">
        <v>473340</v>
      </c>
      <c r="I223" s="128">
        <v>514392</v>
      </c>
      <c r="J223" s="128">
        <v>284245</v>
      </c>
      <c r="K223" s="137">
        <v>10868</v>
      </c>
      <c r="L223" s="124">
        <v>0</v>
      </c>
      <c r="M223" s="124">
        <v>0</v>
      </c>
      <c r="N223" s="124">
        <v>1219</v>
      </c>
      <c r="O223" s="124">
        <v>5432</v>
      </c>
      <c r="P223" s="124">
        <v>4217</v>
      </c>
      <c r="Q223" s="127">
        <v>0</v>
      </c>
      <c r="R223" s="127">
        <v>0</v>
      </c>
      <c r="S223" s="127">
        <v>0</v>
      </c>
      <c r="T223" s="127">
        <v>0</v>
      </c>
      <c r="U223" s="124">
        <v>0</v>
      </c>
      <c r="V223" s="139">
        <v>0</v>
      </c>
      <c r="W223" s="128">
        <v>0</v>
      </c>
    </row>
    <row r="224" spans="1:23" ht="20.100000000000001" customHeight="1">
      <c r="A224" s="135" t="s">
        <v>1589</v>
      </c>
      <c r="B224" s="135" t="s">
        <v>1558</v>
      </c>
      <c r="C224" s="136" t="s">
        <v>1558</v>
      </c>
      <c r="D224" s="123" t="s">
        <v>1623</v>
      </c>
      <c r="E224" s="92" t="s">
        <v>829</v>
      </c>
      <c r="F224" s="127">
        <v>281146</v>
      </c>
      <c r="G224" s="137">
        <v>0</v>
      </c>
      <c r="H224" s="127">
        <v>0</v>
      </c>
      <c r="I224" s="128">
        <v>0</v>
      </c>
      <c r="J224" s="128">
        <v>0</v>
      </c>
      <c r="K224" s="137">
        <v>281146</v>
      </c>
      <c r="L224" s="124">
        <v>281146</v>
      </c>
      <c r="M224" s="124">
        <v>0</v>
      </c>
      <c r="N224" s="124">
        <v>0</v>
      </c>
      <c r="O224" s="124">
        <v>0</v>
      </c>
      <c r="P224" s="124">
        <v>0</v>
      </c>
      <c r="Q224" s="127">
        <v>0</v>
      </c>
      <c r="R224" s="127">
        <v>0</v>
      </c>
      <c r="S224" s="127">
        <v>0</v>
      </c>
      <c r="T224" s="127">
        <v>0</v>
      </c>
      <c r="U224" s="124">
        <v>0</v>
      </c>
      <c r="V224" s="139">
        <v>0</v>
      </c>
      <c r="W224" s="128">
        <v>0</v>
      </c>
    </row>
    <row r="225" spans="1:23" ht="20.100000000000001" customHeight="1">
      <c r="A225" s="135" t="s">
        <v>1591</v>
      </c>
      <c r="B225" s="135" t="s">
        <v>1559</v>
      </c>
      <c r="C225" s="136" t="s">
        <v>1550</v>
      </c>
      <c r="D225" s="123" t="s">
        <v>1623</v>
      </c>
      <c r="E225" s="92" t="s">
        <v>942</v>
      </c>
      <c r="F225" s="127">
        <v>106222</v>
      </c>
      <c r="G225" s="137">
        <v>0</v>
      </c>
      <c r="H225" s="127">
        <v>0</v>
      </c>
      <c r="I225" s="128">
        <v>0</v>
      </c>
      <c r="J225" s="128">
        <v>0</v>
      </c>
      <c r="K225" s="137">
        <v>106222</v>
      </c>
      <c r="L225" s="124">
        <v>0</v>
      </c>
      <c r="M225" s="124">
        <v>105430</v>
      </c>
      <c r="N225" s="124">
        <v>0</v>
      </c>
      <c r="O225" s="124">
        <v>0</v>
      </c>
      <c r="P225" s="124">
        <v>0</v>
      </c>
      <c r="Q225" s="127">
        <v>792</v>
      </c>
      <c r="R225" s="127">
        <v>0</v>
      </c>
      <c r="S225" s="127">
        <v>0</v>
      </c>
      <c r="T225" s="127">
        <v>0</v>
      </c>
      <c r="U225" s="124">
        <v>0</v>
      </c>
      <c r="V225" s="139">
        <v>0</v>
      </c>
      <c r="W225" s="128">
        <v>0</v>
      </c>
    </row>
    <row r="226" spans="1:23" ht="20.100000000000001" customHeight="1">
      <c r="A226" s="135" t="s">
        <v>1591</v>
      </c>
      <c r="B226" s="135" t="s">
        <v>1559</v>
      </c>
      <c r="C226" s="136" t="s">
        <v>1552</v>
      </c>
      <c r="D226" s="123" t="s">
        <v>1623</v>
      </c>
      <c r="E226" s="92" t="s">
        <v>944</v>
      </c>
      <c r="F226" s="127">
        <v>110076</v>
      </c>
      <c r="G226" s="137">
        <v>0</v>
      </c>
      <c r="H226" s="127">
        <v>0</v>
      </c>
      <c r="I226" s="128">
        <v>0</v>
      </c>
      <c r="J226" s="128">
        <v>0</v>
      </c>
      <c r="K226" s="137">
        <v>110076</v>
      </c>
      <c r="L226" s="124">
        <v>0</v>
      </c>
      <c r="M226" s="124">
        <v>0</v>
      </c>
      <c r="N226" s="124">
        <v>0</v>
      </c>
      <c r="O226" s="124">
        <v>0</v>
      </c>
      <c r="P226" s="124">
        <v>0</v>
      </c>
      <c r="Q226" s="127">
        <v>0</v>
      </c>
      <c r="R226" s="127">
        <v>0</v>
      </c>
      <c r="S226" s="127">
        <v>0</v>
      </c>
      <c r="T226" s="127">
        <v>0</v>
      </c>
      <c r="U226" s="124">
        <v>0</v>
      </c>
      <c r="V226" s="139">
        <v>0</v>
      </c>
      <c r="W226" s="128">
        <v>0</v>
      </c>
    </row>
    <row r="227" spans="1:23" ht="20.100000000000001" customHeight="1">
      <c r="A227" s="135" t="s">
        <v>1616</v>
      </c>
      <c r="B227" s="135" t="s">
        <v>1551</v>
      </c>
      <c r="C227" s="136" t="s">
        <v>1550</v>
      </c>
      <c r="D227" s="123" t="s">
        <v>1623</v>
      </c>
      <c r="E227" s="92" t="s">
        <v>1425</v>
      </c>
      <c r="F227" s="127">
        <v>168688</v>
      </c>
      <c r="G227" s="137">
        <v>0</v>
      </c>
      <c r="H227" s="127">
        <v>0</v>
      </c>
      <c r="I227" s="128">
        <v>0</v>
      </c>
      <c r="J227" s="128">
        <v>0</v>
      </c>
      <c r="K227" s="137">
        <v>0</v>
      </c>
      <c r="L227" s="124">
        <v>0</v>
      </c>
      <c r="M227" s="124">
        <v>0</v>
      </c>
      <c r="N227" s="124">
        <v>0</v>
      </c>
      <c r="O227" s="124">
        <v>0</v>
      </c>
      <c r="P227" s="124">
        <v>0</v>
      </c>
      <c r="Q227" s="127">
        <v>0</v>
      </c>
      <c r="R227" s="127">
        <v>0</v>
      </c>
      <c r="S227" s="127">
        <v>168688</v>
      </c>
      <c r="T227" s="127">
        <v>0</v>
      </c>
      <c r="U227" s="124">
        <v>0</v>
      </c>
      <c r="V227" s="139">
        <v>0</v>
      </c>
      <c r="W227" s="128">
        <v>0</v>
      </c>
    </row>
    <row r="228" spans="1:23" ht="20.100000000000001" customHeight="1">
      <c r="A228" s="135"/>
      <c r="B228" s="135"/>
      <c r="C228" s="136"/>
      <c r="D228" s="123" t="s">
        <v>1632</v>
      </c>
      <c r="E228" s="92" t="s">
        <v>1633</v>
      </c>
      <c r="F228" s="127">
        <v>1083232</v>
      </c>
      <c r="G228" s="137">
        <v>661161</v>
      </c>
      <c r="H228" s="127">
        <v>284220</v>
      </c>
      <c r="I228" s="128">
        <v>230856</v>
      </c>
      <c r="J228" s="128">
        <v>146085</v>
      </c>
      <c r="K228" s="137">
        <v>291917</v>
      </c>
      <c r="L228" s="124">
        <v>156215</v>
      </c>
      <c r="M228" s="124">
        <v>58581</v>
      </c>
      <c r="N228" s="124">
        <v>0</v>
      </c>
      <c r="O228" s="124">
        <v>3124</v>
      </c>
      <c r="P228" s="124">
        <v>2343</v>
      </c>
      <c r="Q228" s="127">
        <v>504</v>
      </c>
      <c r="R228" s="127">
        <v>0</v>
      </c>
      <c r="S228" s="127">
        <v>93729</v>
      </c>
      <c r="T228" s="127">
        <v>0</v>
      </c>
      <c r="U228" s="124">
        <v>0</v>
      </c>
      <c r="V228" s="139">
        <v>0</v>
      </c>
      <c r="W228" s="128">
        <v>36425</v>
      </c>
    </row>
    <row r="229" spans="1:23" ht="20.100000000000001" customHeight="1">
      <c r="A229" s="135" t="s">
        <v>1549</v>
      </c>
      <c r="B229" s="135" t="s">
        <v>1569</v>
      </c>
      <c r="C229" s="136" t="s">
        <v>1550</v>
      </c>
      <c r="D229" s="123" t="s">
        <v>1623</v>
      </c>
      <c r="E229" s="92" t="s">
        <v>251</v>
      </c>
      <c r="F229" s="127">
        <v>703053</v>
      </c>
      <c r="G229" s="137">
        <v>661161</v>
      </c>
      <c r="H229" s="127">
        <v>284220</v>
      </c>
      <c r="I229" s="128">
        <v>230856</v>
      </c>
      <c r="J229" s="128">
        <v>146085</v>
      </c>
      <c r="K229" s="137">
        <v>5467</v>
      </c>
      <c r="L229" s="124">
        <v>0</v>
      </c>
      <c r="M229" s="124">
        <v>0</v>
      </c>
      <c r="N229" s="124">
        <v>0</v>
      </c>
      <c r="O229" s="124">
        <v>3124</v>
      </c>
      <c r="P229" s="124">
        <v>2343</v>
      </c>
      <c r="Q229" s="127">
        <v>0</v>
      </c>
      <c r="R229" s="127">
        <v>0</v>
      </c>
      <c r="S229" s="127">
        <v>0</v>
      </c>
      <c r="T229" s="127">
        <v>0</v>
      </c>
      <c r="U229" s="124">
        <v>0</v>
      </c>
      <c r="V229" s="139">
        <v>0</v>
      </c>
      <c r="W229" s="128">
        <v>36425</v>
      </c>
    </row>
    <row r="230" spans="1:23" ht="20.100000000000001" customHeight="1">
      <c r="A230" s="135" t="s">
        <v>1589</v>
      </c>
      <c r="B230" s="135" t="s">
        <v>1558</v>
      </c>
      <c r="C230" s="136" t="s">
        <v>1558</v>
      </c>
      <c r="D230" s="123" t="s">
        <v>1623</v>
      </c>
      <c r="E230" s="92" t="s">
        <v>829</v>
      </c>
      <c r="F230" s="127">
        <v>156215</v>
      </c>
      <c r="G230" s="137">
        <v>0</v>
      </c>
      <c r="H230" s="127">
        <v>0</v>
      </c>
      <c r="I230" s="128">
        <v>0</v>
      </c>
      <c r="J230" s="128">
        <v>0</v>
      </c>
      <c r="K230" s="137">
        <v>156215</v>
      </c>
      <c r="L230" s="124">
        <v>156215</v>
      </c>
      <c r="M230" s="124">
        <v>0</v>
      </c>
      <c r="N230" s="124">
        <v>0</v>
      </c>
      <c r="O230" s="124">
        <v>0</v>
      </c>
      <c r="P230" s="124">
        <v>0</v>
      </c>
      <c r="Q230" s="127">
        <v>0</v>
      </c>
      <c r="R230" s="127">
        <v>0</v>
      </c>
      <c r="S230" s="127">
        <v>0</v>
      </c>
      <c r="T230" s="127">
        <v>0</v>
      </c>
      <c r="U230" s="124">
        <v>0</v>
      </c>
      <c r="V230" s="139">
        <v>0</v>
      </c>
      <c r="W230" s="128">
        <v>0</v>
      </c>
    </row>
    <row r="231" spans="1:23" ht="20.100000000000001" customHeight="1">
      <c r="A231" s="135" t="s">
        <v>1591</v>
      </c>
      <c r="B231" s="135" t="s">
        <v>1559</v>
      </c>
      <c r="C231" s="136" t="s">
        <v>1550</v>
      </c>
      <c r="D231" s="123" t="s">
        <v>1623</v>
      </c>
      <c r="E231" s="92" t="s">
        <v>942</v>
      </c>
      <c r="F231" s="127">
        <v>59085</v>
      </c>
      <c r="G231" s="137">
        <v>0</v>
      </c>
      <c r="H231" s="127">
        <v>0</v>
      </c>
      <c r="I231" s="128">
        <v>0</v>
      </c>
      <c r="J231" s="128">
        <v>0</v>
      </c>
      <c r="K231" s="137">
        <v>59085</v>
      </c>
      <c r="L231" s="124">
        <v>0</v>
      </c>
      <c r="M231" s="124">
        <v>58581</v>
      </c>
      <c r="N231" s="124">
        <v>0</v>
      </c>
      <c r="O231" s="124">
        <v>0</v>
      </c>
      <c r="P231" s="124">
        <v>0</v>
      </c>
      <c r="Q231" s="127">
        <v>504</v>
      </c>
      <c r="R231" s="127">
        <v>0</v>
      </c>
      <c r="S231" s="127">
        <v>0</v>
      </c>
      <c r="T231" s="127">
        <v>0</v>
      </c>
      <c r="U231" s="124">
        <v>0</v>
      </c>
      <c r="V231" s="139">
        <v>0</v>
      </c>
      <c r="W231" s="128">
        <v>0</v>
      </c>
    </row>
    <row r="232" spans="1:23" ht="20.100000000000001" customHeight="1">
      <c r="A232" s="135" t="s">
        <v>1591</v>
      </c>
      <c r="B232" s="135" t="s">
        <v>1559</v>
      </c>
      <c r="C232" s="136" t="s">
        <v>1552</v>
      </c>
      <c r="D232" s="123" t="s">
        <v>1623</v>
      </c>
      <c r="E232" s="92" t="s">
        <v>944</v>
      </c>
      <c r="F232" s="127">
        <v>71150</v>
      </c>
      <c r="G232" s="137">
        <v>0</v>
      </c>
      <c r="H232" s="127">
        <v>0</v>
      </c>
      <c r="I232" s="128">
        <v>0</v>
      </c>
      <c r="J232" s="128">
        <v>0</v>
      </c>
      <c r="K232" s="137">
        <v>71150</v>
      </c>
      <c r="L232" s="124">
        <v>0</v>
      </c>
      <c r="M232" s="124">
        <v>0</v>
      </c>
      <c r="N232" s="124">
        <v>0</v>
      </c>
      <c r="O232" s="124">
        <v>0</v>
      </c>
      <c r="P232" s="124">
        <v>0</v>
      </c>
      <c r="Q232" s="127">
        <v>0</v>
      </c>
      <c r="R232" s="127">
        <v>0</v>
      </c>
      <c r="S232" s="127">
        <v>0</v>
      </c>
      <c r="T232" s="127">
        <v>0</v>
      </c>
      <c r="U232" s="124">
        <v>0</v>
      </c>
      <c r="V232" s="139">
        <v>0</v>
      </c>
      <c r="W232" s="128">
        <v>0</v>
      </c>
    </row>
    <row r="233" spans="1:23" ht="20.100000000000001" customHeight="1">
      <c r="A233" s="135" t="s">
        <v>1616</v>
      </c>
      <c r="B233" s="135" t="s">
        <v>1551</v>
      </c>
      <c r="C233" s="136" t="s">
        <v>1550</v>
      </c>
      <c r="D233" s="123" t="s">
        <v>1623</v>
      </c>
      <c r="E233" s="92" t="s">
        <v>1425</v>
      </c>
      <c r="F233" s="127">
        <v>93729</v>
      </c>
      <c r="G233" s="137">
        <v>0</v>
      </c>
      <c r="H233" s="127">
        <v>0</v>
      </c>
      <c r="I233" s="128">
        <v>0</v>
      </c>
      <c r="J233" s="128">
        <v>0</v>
      </c>
      <c r="K233" s="137">
        <v>0</v>
      </c>
      <c r="L233" s="124">
        <v>0</v>
      </c>
      <c r="M233" s="124">
        <v>0</v>
      </c>
      <c r="N233" s="124">
        <v>0</v>
      </c>
      <c r="O233" s="124">
        <v>0</v>
      </c>
      <c r="P233" s="124">
        <v>0</v>
      </c>
      <c r="Q233" s="127">
        <v>0</v>
      </c>
      <c r="R233" s="127">
        <v>0</v>
      </c>
      <c r="S233" s="127">
        <v>93729</v>
      </c>
      <c r="T233" s="127">
        <v>0</v>
      </c>
      <c r="U233" s="124">
        <v>0</v>
      </c>
      <c r="V233" s="139">
        <v>0</v>
      </c>
      <c r="W233" s="128">
        <v>0</v>
      </c>
    </row>
    <row r="234" spans="1:23" ht="20.100000000000001" customHeight="1">
      <c r="A234" s="135"/>
      <c r="B234" s="135"/>
      <c r="C234" s="136"/>
      <c r="D234" s="123" t="s">
        <v>1634</v>
      </c>
      <c r="E234" s="92" t="s">
        <v>1635</v>
      </c>
      <c r="F234" s="127">
        <v>12642216</v>
      </c>
      <c r="G234" s="137">
        <v>7358224</v>
      </c>
      <c r="H234" s="127">
        <v>3494304</v>
      </c>
      <c r="I234" s="128">
        <v>2372832</v>
      </c>
      <c r="J234" s="128">
        <v>1491088</v>
      </c>
      <c r="K234" s="137">
        <v>3172870</v>
      </c>
      <c r="L234" s="124">
        <v>1808635</v>
      </c>
      <c r="M234" s="124">
        <v>678239</v>
      </c>
      <c r="N234" s="124">
        <v>56138</v>
      </c>
      <c r="O234" s="124">
        <v>28978</v>
      </c>
      <c r="P234" s="124">
        <v>27129</v>
      </c>
      <c r="Q234" s="127">
        <v>6840</v>
      </c>
      <c r="R234" s="127">
        <v>0</v>
      </c>
      <c r="S234" s="127">
        <v>1085181</v>
      </c>
      <c r="T234" s="127">
        <v>0</v>
      </c>
      <c r="U234" s="124">
        <v>0</v>
      </c>
      <c r="V234" s="139">
        <v>89760</v>
      </c>
      <c r="W234" s="128">
        <v>936181</v>
      </c>
    </row>
    <row r="235" spans="1:23" ht="20.100000000000001" customHeight="1">
      <c r="A235" s="135"/>
      <c r="B235" s="135"/>
      <c r="C235" s="136"/>
      <c r="D235" s="123" t="s">
        <v>1636</v>
      </c>
      <c r="E235" s="92" t="s">
        <v>1637</v>
      </c>
      <c r="F235" s="127">
        <v>6232274</v>
      </c>
      <c r="G235" s="137">
        <v>3733271</v>
      </c>
      <c r="H235" s="127">
        <v>1596324</v>
      </c>
      <c r="I235" s="128">
        <v>1289424</v>
      </c>
      <c r="J235" s="128">
        <v>847523</v>
      </c>
      <c r="K235" s="137">
        <v>1631620</v>
      </c>
      <c r="L235" s="124">
        <v>897604</v>
      </c>
      <c r="M235" s="124">
        <v>336602</v>
      </c>
      <c r="N235" s="124">
        <v>12444</v>
      </c>
      <c r="O235" s="124">
        <v>16263</v>
      </c>
      <c r="P235" s="124">
        <v>13464</v>
      </c>
      <c r="Q235" s="127">
        <v>3168</v>
      </c>
      <c r="R235" s="127">
        <v>0</v>
      </c>
      <c r="S235" s="127">
        <v>538562</v>
      </c>
      <c r="T235" s="127">
        <v>0</v>
      </c>
      <c r="U235" s="124">
        <v>0</v>
      </c>
      <c r="V235" s="139">
        <v>89760</v>
      </c>
      <c r="W235" s="128">
        <v>239061</v>
      </c>
    </row>
    <row r="236" spans="1:23" ht="20.100000000000001" customHeight="1">
      <c r="A236" s="135" t="s">
        <v>1549</v>
      </c>
      <c r="B236" s="135" t="s">
        <v>1552</v>
      </c>
      <c r="C236" s="136" t="s">
        <v>1550</v>
      </c>
      <c r="D236" s="123" t="s">
        <v>1623</v>
      </c>
      <c r="E236" s="92" t="s">
        <v>251</v>
      </c>
      <c r="F236" s="127">
        <v>4014503</v>
      </c>
      <c r="G236" s="137">
        <v>3733271</v>
      </c>
      <c r="H236" s="127">
        <v>1596324</v>
      </c>
      <c r="I236" s="128">
        <v>1289424</v>
      </c>
      <c r="J236" s="128">
        <v>847523</v>
      </c>
      <c r="K236" s="137">
        <v>42171</v>
      </c>
      <c r="L236" s="124">
        <v>0</v>
      </c>
      <c r="M236" s="124">
        <v>0</v>
      </c>
      <c r="N236" s="124">
        <v>12444</v>
      </c>
      <c r="O236" s="124">
        <v>16263</v>
      </c>
      <c r="P236" s="124">
        <v>13464</v>
      </c>
      <c r="Q236" s="127">
        <v>0</v>
      </c>
      <c r="R236" s="127">
        <v>0</v>
      </c>
      <c r="S236" s="127">
        <v>0</v>
      </c>
      <c r="T236" s="127">
        <v>0</v>
      </c>
      <c r="U236" s="124">
        <v>0</v>
      </c>
      <c r="V236" s="139">
        <v>0</v>
      </c>
      <c r="W236" s="128">
        <v>239061</v>
      </c>
    </row>
    <row r="237" spans="1:23" ht="20.100000000000001" customHeight="1">
      <c r="A237" s="135" t="s">
        <v>1549</v>
      </c>
      <c r="B237" s="135" t="s">
        <v>1552</v>
      </c>
      <c r="C237" s="136" t="s">
        <v>1556</v>
      </c>
      <c r="D237" s="123" t="s">
        <v>1623</v>
      </c>
      <c r="E237" s="92" t="s">
        <v>260</v>
      </c>
      <c r="F237" s="127">
        <v>89760</v>
      </c>
      <c r="G237" s="137">
        <v>0</v>
      </c>
      <c r="H237" s="127">
        <v>0</v>
      </c>
      <c r="I237" s="128">
        <v>0</v>
      </c>
      <c r="J237" s="128">
        <v>0</v>
      </c>
      <c r="K237" s="137">
        <v>0</v>
      </c>
      <c r="L237" s="124">
        <v>0</v>
      </c>
      <c r="M237" s="124">
        <v>0</v>
      </c>
      <c r="N237" s="124">
        <v>0</v>
      </c>
      <c r="O237" s="124">
        <v>0</v>
      </c>
      <c r="P237" s="124">
        <v>0</v>
      </c>
      <c r="Q237" s="127">
        <v>0</v>
      </c>
      <c r="R237" s="127">
        <v>0</v>
      </c>
      <c r="S237" s="127">
        <v>0</v>
      </c>
      <c r="T237" s="127">
        <v>0</v>
      </c>
      <c r="U237" s="124">
        <v>0</v>
      </c>
      <c r="V237" s="139">
        <v>89760</v>
      </c>
      <c r="W237" s="128">
        <v>0</v>
      </c>
    </row>
    <row r="238" spans="1:23" ht="20.100000000000001" customHeight="1">
      <c r="A238" s="135" t="s">
        <v>1589</v>
      </c>
      <c r="B238" s="135" t="s">
        <v>1558</v>
      </c>
      <c r="C238" s="136" t="s">
        <v>1558</v>
      </c>
      <c r="D238" s="123" t="s">
        <v>1623</v>
      </c>
      <c r="E238" s="92" t="s">
        <v>829</v>
      </c>
      <c r="F238" s="127">
        <v>897604</v>
      </c>
      <c r="G238" s="137">
        <v>0</v>
      </c>
      <c r="H238" s="127">
        <v>0</v>
      </c>
      <c r="I238" s="128">
        <v>0</v>
      </c>
      <c r="J238" s="128">
        <v>0</v>
      </c>
      <c r="K238" s="137">
        <v>897604</v>
      </c>
      <c r="L238" s="124">
        <v>897604</v>
      </c>
      <c r="M238" s="124">
        <v>0</v>
      </c>
      <c r="N238" s="124">
        <v>0</v>
      </c>
      <c r="O238" s="124">
        <v>0</v>
      </c>
      <c r="P238" s="124">
        <v>0</v>
      </c>
      <c r="Q238" s="127">
        <v>0</v>
      </c>
      <c r="R238" s="127">
        <v>0</v>
      </c>
      <c r="S238" s="127">
        <v>0</v>
      </c>
      <c r="T238" s="127">
        <v>0</v>
      </c>
      <c r="U238" s="124">
        <v>0</v>
      </c>
      <c r="V238" s="139">
        <v>0</v>
      </c>
      <c r="W238" s="128">
        <v>0</v>
      </c>
    </row>
    <row r="239" spans="1:23" ht="20.100000000000001" customHeight="1">
      <c r="A239" s="135" t="s">
        <v>1591</v>
      </c>
      <c r="B239" s="135" t="s">
        <v>1559</v>
      </c>
      <c r="C239" s="136" t="s">
        <v>1550</v>
      </c>
      <c r="D239" s="123" t="s">
        <v>1623</v>
      </c>
      <c r="E239" s="92" t="s">
        <v>942</v>
      </c>
      <c r="F239" s="127">
        <v>339770</v>
      </c>
      <c r="G239" s="137">
        <v>0</v>
      </c>
      <c r="H239" s="127">
        <v>0</v>
      </c>
      <c r="I239" s="128">
        <v>0</v>
      </c>
      <c r="J239" s="128">
        <v>0</v>
      </c>
      <c r="K239" s="137">
        <v>339770</v>
      </c>
      <c r="L239" s="124">
        <v>0</v>
      </c>
      <c r="M239" s="124">
        <v>336602</v>
      </c>
      <c r="N239" s="124">
        <v>0</v>
      </c>
      <c r="O239" s="124">
        <v>0</v>
      </c>
      <c r="P239" s="124">
        <v>0</v>
      </c>
      <c r="Q239" s="127">
        <v>3168</v>
      </c>
      <c r="R239" s="127">
        <v>0</v>
      </c>
      <c r="S239" s="127">
        <v>0</v>
      </c>
      <c r="T239" s="127">
        <v>0</v>
      </c>
      <c r="U239" s="124">
        <v>0</v>
      </c>
      <c r="V239" s="139">
        <v>0</v>
      </c>
      <c r="W239" s="128">
        <v>0</v>
      </c>
    </row>
    <row r="240" spans="1:23" ht="20.100000000000001" customHeight="1">
      <c r="A240" s="135" t="s">
        <v>1591</v>
      </c>
      <c r="B240" s="135" t="s">
        <v>1559</v>
      </c>
      <c r="C240" s="136" t="s">
        <v>1552</v>
      </c>
      <c r="D240" s="123" t="s">
        <v>1623</v>
      </c>
      <c r="E240" s="92" t="s">
        <v>944</v>
      </c>
      <c r="F240" s="127">
        <v>352075</v>
      </c>
      <c r="G240" s="137">
        <v>0</v>
      </c>
      <c r="H240" s="127">
        <v>0</v>
      </c>
      <c r="I240" s="128">
        <v>0</v>
      </c>
      <c r="J240" s="128">
        <v>0</v>
      </c>
      <c r="K240" s="137">
        <v>352075</v>
      </c>
      <c r="L240" s="124">
        <v>0</v>
      </c>
      <c r="M240" s="124">
        <v>0</v>
      </c>
      <c r="N240" s="124">
        <v>0</v>
      </c>
      <c r="O240" s="124">
        <v>0</v>
      </c>
      <c r="P240" s="124">
        <v>0</v>
      </c>
      <c r="Q240" s="127">
        <v>0</v>
      </c>
      <c r="R240" s="127">
        <v>0</v>
      </c>
      <c r="S240" s="127">
        <v>0</v>
      </c>
      <c r="T240" s="127">
        <v>0</v>
      </c>
      <c r="U240" s="124">
        <v>0</v>
      </c>
      <c r="V240" s="139">
        <v>0</v>
      </c>
      <c r="W240" s="128">
        <v>0</v>
      </c>
    </row>
    <row r="241" spans="1:23" ht="20.100000000000001" customHeight="1">
      <c r="A241" s="135" t="s">
        <v>1616</v>
      </c>
      <c r="B241" s="135" t="s">
        <v>1551</v>
      </c>
      <c r="C241" s="136" t="s">
        <v>1550</v>
      </c>
      <c r="D241" s="123" t="s">
        <v>1623</v>
      </c>
      <c r="E241" s="92" t="s">
        <v>1425</v>
      </c>
      <c r="F241" s="127">
        <v>538562</v>
      </c>
      <c r="G241" s="137">
        <v>0</v>
      </c>
      <c r="H241" s="127">
        <v>0</v>
      </c>
      <c r="I241" s="128">
        <v>0</v>
      </c>
      <c r="J241" s="128">
        <v>0</v>
      </c>
      <c r="K241" s="137">
        <v>0</v>
      </c>
      <c r="L241" s="124">
        <v>0</v>
      </c>
      <c r="M241" s="124">
        <v>0</v>
      </c>
      <c r="N241" s="124">
        <v>0</v>
      </c>
      <c r="O241" s="124">
        <v>0</v>
      </c>
      <c r="P241" s="124">
        <v>0</v>
      </c>
      <c r="Q241" s="127">
        <v>0</v>
      </c>
      <c r="R241" s="127">
        <v>0</v>
      </c>
      <c r="S241" s="127">
        <v>538562</v>
      </c>
      <c r="T241" s="127">
        <v>0</v>
      </c>
      <c r="U241" s="124">
        <v>0</v>
      </c>
      <c r="V241" s="139">
        <v>0</v>
      </c>
      <c r="W241" s="128">
        <v>0</v>
      </c>
    </row>
    <row r="242" spans="1:23" ht="20.100000000000001" customHeight="1">
      <c r="A242" s="135"/>
      <c r="B242" s="135"/>
      <c r="C242" s="136"/>
      <c r="D242" s="123" t="s">
        <v>1638</v>
      </c>
      <c r="E242" s="92" t="s">
        <v>1639</v>
      </c>
      <c r="F242" s="127">
        <v>5102998</v>
      </c>
      <c r="G242" s="137">
        <v>2869790</v>
      </c>
      <c r="H242" s="127">
        <v>1519728</v>
      </c>
      <c r="I242" s="128">
        <v>841848</v>
      </c>
      <c r="J242" s="128">
        <v>508214</v>
      </c>
      <c r="K242" s="137">
        <v>1215074</v>
      </c>
      <c r="L242" s="124">
        <v>717933</v>
      </c>
      <c r="M242" s="124">
        <v>269225</v>
      </c>
      <c r="N242" s="124">
        <v>34175</v>
      </c>
      <c r="O242" s="124">
        <v>10096</v>
      </c>
      <c r="P242" s="124">
        <v>10769</v>
      </c>
      <c r="Q242" s="127">
        <v>2880</v>
      </c>
      <c r="R242" s="127">
        <v>0</v>
      </c>
      <c r="S242" s="127">
        <v>430760</v>
      </c>
      <c r="T242" s="127">
        <v>0</v>
      </c>
      <c r="U242" s="124">
        <v>0</v>
      </c>
      <c r="V242" s="139">
        <v>0</v>
      </c>
      <c r="W242" s="128">
        <v>587374</v>
      </c>
    </row>
    <row r="243" spans="1:23" ht="20.100000000000001" customHeight="1">
      <c r="A243" s="135" t="s">
        <v>1549</v>
      </c>
      <c r="B243" s="135" t="s">
        <v>1552</v>
      </c>
      <c r="C243" s="136" t="s">
        <v>1554</v>
      </c>
      <c r="D243" s="123" t="s">
        <v>1623</v>
      </c>
      <c r="E243" s="92" t="s">
        <v>270</v>
      </c>
      <c r="F243" s="127">
        <v>3512204</v>
      </c>
      <c r="G243" s="137">
        <v>2869790</v>
      </c>
      <c r="H243" s="127">
        <v>1519728</v>
      </c>
      <c r="I243" s="128">
        <v>841848</v>
      </c>
      <c r="J243" s="128">
        <v>508214</v>
      </c>
      <c r="K243" s="137">
        <v>55040</v>
      </c>
      <c r="L243" s="124">
        <v>0</v>
      </c>
      <c r="M243" s="124">
        <v>0</v>
      </c>
      <c r="N243" s="124">
        <v>34175</v>
      </c>
      <c r="O243" s="124">
        <v>10096</v>
      </c>
      <c r="P243" s="124">
        <v>10769</v>
      </c>
      <c r="Q243" s="127">
        <v>0</v>
      </c>
      <c r="R243" s="127">
        <v>0</v>
      </c>
      <c r="S243" s="127">
        <v>0</v>
      </c>
      <c r="T243" s="127">
        <v>0</v>
      </c>
      <c r="U243" s="124">
        <v>0</v>
      </c>
      <c r="V243" s="139">
        <v>0</v>
      </c>
      <c r="W243" s="128">
        <v>587374</v>
      </c>
    </row>
    <row r="244" spans="1:23" ht="20.100000000000001" customHeight="1">
      <c r="A244" s="135" t="s">
        <v>1589</v>
      </c>
      <c r="B244" s="135" t="s">
        <v>1558</v>
      </c>
      <c r="C244" s="136" t="s">
        <v>1558</v>
      </c>
      <c r="D244" s="123" t="s">
        <v>1623</v>
      </c>
      <c r="E244" s="92" t="s">
        <v>829</v>
      </c>
      <c r="F244" s="127">
        <v>717933</v>
      </c>
      <c r="G244" s="137">
        <v>0</v>
      </c>
      <c r="H244" s="127">
        <v>0</v>
      </c>
      <c r="I244" s="128">
        <v>0</v>
      </c>
      <c r="J244" s="128">
        <v>0</v>
      </c>
      <c r="K244" s="137">
        <v>717933</v>
      </c>
      <c r="L244" s="124">
        <v>717933</v>
      </c>
      <c r="M244" s="124">
        <v>0</v>
      </c>
      <c r="N244" s="124">
        <v>0</v>
      </c>
      <c r="O244" s="124">
        <v>0</v>
      </c>
      <c r="P244" s="124">
        <v>0</v>
      </c>
      <c r="Q244" s="127">
        <v>0</v>
      </c>
      <c r="R244" s="127">
        <v>0</v>
      </c>
      <c r="S244" s="127">
        <v>0</v>
      </c>
      <c r="T244" s="127">
        <v>0</v>
      </c>
      <c r="U244" s="124">
        <v>0</v>
      </c>
      <c r="V244" s="139">
        <v>0</v>
      </c>
      <c r="W244" s="128">
        <v>0</v>
      </c>
    </row>
    <row r="245" spans="1:23" ht="20.100000000000001" customHeight="1">
      <c r="A245" s="135" t="s">
        <v>1591</v>
      </c>
      <c r="B245" s="135" t="s">
        <v>1559</v>
      </c>
      <c r="C245" s="136" t="s">
        <v>1550</v>
      </c>
      <c r="D245" s="123" t="s">
        <v>1623</v>
      </c>
      <c r="E245" s="92" t="s">
        <v>942</v>
      </c>
      <c r="F245" s="127">
        <v>272105</v>
      </c>
      <c r="G245" s="137">
        <v>0</v>
      </c>
      <c r="H245" s="127">
        <v>0</v>
      </c>
      <c r="I245" s="128">
        <v>0</v>
      </c>
      <c r="J245" s="128">
        <v>0</v>
      </c>
      <c r="K245" s="137">
        <v>272105</v>
      </c>
      <c r="L245" s="124">
        <v>0</v>
      </c>
      <c r="M245" s="124">
        <v>269225</v>
      </c>
      <c r="N245" s="124">
        <v>0</v>
      </c>
      <c r="O245" s="124">
        <v>0</v>
      </c>
      <c r="P245" s="124">
        <v>0</v>
      </c>
      <c r="Q245" s="127">
        <v>2880</v>
      </c>
      <c r="R245" s="127">
        <v>0</v>
      </c>
      <c r="S245" s="127">
        <v>0</v>
      </c>
      <c r="T245" s="127">
        <v>0</v>
      </c>
      <c r="U245" s="124">
        <v>0</v>
      </c>
      <c r="V245" s="139">
        <v>0</v>
      </c>
      <c r="W245" s="128">
        <v>0</v>
      </c>
    </row>
    <row r="246" spans="1:23" ht="20.100000000000001" customHeight="1">
      <c r="A246" s="135" t="s">
        <v>1591</v>
      </c>
      <c r="B246" s="135" t="s">
        <v>1559</v>
      </c>
      <c r="C246" s="136" t="s">
        <v>1552</v>
      </c>
      <c r="D246" s="123" t="s">
        <v>1623</v>
      </c>
      <c r="E246" s="92" t="s">
        <v>944</v>
      </c>
      <c r="F246" s="127">
        <v>169996</v>
      </c>
      <c r="G246" s="137">
        <v>0</v>
      </c>
      <c r="H246" s="127">
        <v>0</v>
      </c>
      <c r="I246" s="128">
        <v>0</v>
      </c>
      <c r="J246" s="128">
        <v>0</v>
      </c>
      <c r="K246" s="137">
        <v>169996</v>
      </c>
      <c r="L246" s="124">
        <v>0</v>
      </c>
      <c r="M246" s="124">
        <v>0</v>
      </c>
      <c r="N246" s="124">
        <v>0</v>
      </c>
      <c r="O246" s="124">
        <v>0</v>
      </c>
      <c r="P246" s="124">
        <v>0</v>
      </c>
      <c r="Q246" s="127">
        <v>0</v>
      </c>
      <c r="R246" s="127">
        <v>0</v>
      </c>
      <c r="S246" s="127">
        <v>0</v>
      </c>
      <c r="T246" s="127">
        <v>0</v>
      </c>
      <c r="U246" s="124">
        <v>0</v>
      </c>
      <c r="V246" s="139">
        <v>0</v>
      </c>
      <c r="W246" s="128">
        <v>0</v>
      </c>
    </row>
    <row r="247" spans="1:23" ht="20.100000000000001" customHeight="1">
      <c r="A247" s="135" t="s">
        <v>1616</v>
      </c>
      <c r="B247" s="135" t="s">
        <v>1551</v>
      </c>
      <c r="C247" s="136" t="s">
        <v>1550</v>
      </c>
      <c r="D247" s="123" t="s">
        <v>1623</v>
      </c>
      <c r="E247" s="92" t="s">
        <v>1425</v>
      </c>
      <c r="F247" s="127">
        <v>430760</v>
      </c>
      <c r="G247" s="137">
        <v>0</v>
      </c>
      <c r="H247" s="127">
        <v>0</v>
      </c>
      <c r="I247" s="128">
        <v>0</v>
      </c>
      <c r="J247" s="128">
        <v>0</v>
      </c>
      <c r="K247" s="137">
        <v>0</v>
      </c>
      <c r="L247" s="124">
        <v>0</v>
      </c>
      <c r="M247" s="124">
        <v>0</v>
      </c>
      <c r="N247" s="124">
        <v>0</v>
      </c>
      <c r="O247" s="124">
        <v>0</v>
      </c>
      <c r="P247" s="124">
        <v>0</v>
      </c>
      <c r="Q247" s="127">
        <v>0</v>
      </c>
      <c r="R247" s="127">
        <v>0</v>
      </c>
      <c r="S247" s="127">
        <v>430760</v>
      </c>
      <c r="T247" s="127">
        <v>0</v>
      </c>
      <c r="U247" s="124">
        <v>0</v>
      </c>
      <c r="V247" s="139">
        <v>0</v>
      </c>
      <c r="W247" s="128">
        <v>0</v>
      </c>
    </row>
    <row r="248" spans="1:23" ht="20.100000000000001" customHeight="1">
      <c r="A248" s="135"/>
      <c r="B248" s="135"/>
      <c r="C248" s="136"/>
      <c r="D248" s="123" t="s">
        <v>1640</v>
      </c>
      <c r="E248" s="92" t="s">
        <v>1641</v>
      </c>
      <c r="F248" s="127">
        <v>1306944</v>
      </c>
      <c r="G248" s="137">
        <v>755163</v>
      </c>
      <c r="H248" s="127">
        <v>378252</v>
      </c>
      <c r="I248" s="128">
        <v>241560</v>
      </c>
      <c r="J248" s="128">
        <v>135351</v>
      </c>
      <c r="K248" s="137">
        <v>326176</v>
      </c>
      <c r="L248" s="124">
        <v>193098</v>
      </c>
      <c r="M248" s="124">
        <v>72412</v>
      </c>
      <c r="N248" s="124">
        <v>9519</v>
      </c>
      <c r="O248" s="124">
        <v>2619</v>
      </c>
      <c r="P248" s="124">
        <v>2896</v>
      </c>
      <c r="Q248" s="127">
        <v>792</v>
      </c>
      <c r="R248" s="127">
        <v>0</v>
      </c>
      <c r="S248" s="127">
        <v>115859</v>
      </c>
      <c r="T248" s="127">
        <v>0</v>
      </c>
      <c r="U248" s="124">
        <v>0</v>
      </c>
      <c r="V248" s="139">
        <v>0</v>
      </c>
      <c r="W248" s="128">
        <v>109746</v>
      </c>
    </row>
    <row r="249" spans="1:23" ht="20.100000000000001" customHeight="1">
      <c r="A249" s="135" t="s">
        <v>1549</v>
      </c>
      <c r="B249" s="135" t="s">
        <v>1552</v>
      </c>
      <c r="C249" s="136" t="s">
        <v>1552</v>
      </c>
      <c r="D249" s="123" t="s">
        <v>1623</v>
      </c>
      <c r="E249" s="92" t="s">
        <v>253</v>
      </c>
      <c r="F249" s="127">
        <v>879943</v>
      </c>
      <c r="G249" s="137">
        <v>755163</v>
      </c>
      <c r="H249" s="127">
        <v>378252</v>
      </c>
      <c r="I249" s="128">
        <v>241560</v>
      </c>
      <c r="J249" s="128">
        <v>135351</v>
      </c>
      <c r="K249" s="137">
        <v>15034</v>
      </c>
      <c r="L249" s="124">
        <v>0</v>
      </c>
      <c r="M249" s="124">
        <v>0</v>
      </c>
      <c r="N249" s="124">
        <v>9519</v>
      </c>
      <c r="O249" s="124">
        <v>2619</v>
      </c>
      <c r="P249" s="124">
        <v>2896</v>
      </c>
      <c r="Q249" s="127">
        <v>0</v>
      </c>
      <c r="R249" s="127">
        <v>0</v>
      </c>
      <c r="S249" s="127">
        <v>0</v>
      </c>
      <c r="T249" s="127">
        <v>0</v>
      </c>
      <c r="U249" s="124">
        <v>0</v>
      </c>
      <c r="V249" s="139">
        <v>0</v>
      </c>
      <c r="W249" s="128">
        <v>109746</v>
      </c>
    </row>
    <row r="250" spans="1:23" ht="20.100000000000001" customHeight="1">
      <c r="A250" s="135" t="s">
        <v>1589</v>
      </c>
      <c r="B250" s="135" t="s">
        <v>1558</v>
      </c>
      <c r="C250" s="136" t="s">
        <v>1558</v>
      </c>
      <c r="D250" s="123" t="s">
        <v>1623</v>
      </c>
      <c r="E250" s="92" t="s">
        <v>829</v>
      </c>
      <c r="F250" s="127">
        <v>193098</v>
      </c>
      <c r="G250" s="137">
        <v>0</v>
      </c>
      <c r="H250" s="127">
        <v>0</v>
      </c>
      <c r="I250" s="128">
        <v>0</v>
      </c>
      <c r="J250" s="128">
        <v>0</v>
      </c>
      <c r="K250" s="137">
        <v>193098</v>
      </c>
      <c r="L250" s="124">
        <v>193098</v>
      </c>
      <c r="M250" s="124">
        <v>0</v>
      </c>
      <c r="N250" s="124">
        <v>0</v>
      </c>
      <c r="O250" s="124">
        <v>0</v>
      </c>
      <c r="P250" s="124">
        <v>0</v>
      </c>
      <c r="Q250" s="127">
        <v>0</v>
      </c>
      <c r="R250" s="127">
        <v>0</v>
      </c>
      <c r="S250" s="127">
        <v>0</v>
      </c>
      <c r="T250" s="127">
        <v>0</v>
      </c>
      <c r="U250" s="124">
        <v>0</v>
      </c>
      <c r="V250" s="139">
        <v>0</v>
      </c>
      <c r="W250" s="128">
        <v>0</v>
      </c>
    </row>
    <row r="251" spans="1:23" ht="20.100000000000001" customHeight="1">
      <c r="A251" s="135" t="s">
        <v>1591</v>
      </c>
      <c r="B251" s="135" t="s">
        <v>1559</v>
      </c>
      <c r="C251" s="136" t="s">
        <v>1551</v>
      </c>
      <c r="D251" s="123" t="s">
        <v>1623</v>
      </c>
      <c r="E251" s="92" t="s">
        <v>943</v>
      </c>
      <c r="F251" s="127">
        <v>73204</v>
      </c>
      <c r="G251" s="137">
        <v>0</v>
      </c>
      <c r="H251" s="127">
        <v>0</v>
      </c>
      <c r="I251" s="128">
        <v>0</v>
      </c>
      <c r="J251" s="128">
        <v>0</v>
      </c>
      <c r="K251" s="137">
        <v>73204</v>
      </c>
      <c r="L251" s="124">
        <v>0</v>
      </c>
      <c r="M251" s="124">
        <v>72412</v>
      </c>
      <c r="N251" s="124">
        <v>0</v>
      </c>
      <c r="O251" s="124">
        <v>0</v>
      </c>
      <c r="P251" s="124">
        <v>0</v>
      </c>
      <c r="Q251" s="127">
        <v>792</v>
      </c>
      <c r="R251" s="127">
        <v>0</v>
      </c>
      <c r="S251" s="127">
        <v>0</v>
      </c>
      <c r="T251" s="127">
        <v>0</v>
      </c>
      <c r="U251" s="124">
        <v>0</v>
      </c>
      <c r="V251" s="139">
        <v>0</v>
      </c>
      <c r="W251" s="128">
        <v>0</v>
      </c>
    </row>
    <row r="252" spans="1:23" ht="20.100000000000001" customHeight="1">
      <c r="A252" s="135" t="s">
        <v>1591</v>
      </c>
      <c r="B252" s="135" t="s">
        <v>1559</v>
      </c>
      <c r="C252" s="136" t="s">
        <v>1552</v>
      </c>
      <c r="D252" s="123" t="s">
        <v>1623</v>
      </c>
      <c r="E252" s="92" t="s">
        <v>944</v>
      </c>
      <c r="F252" s="127">
        <v>44840</v>
      </c>
      <c r="G252" s="137">
        <v>0</v>
      </c>
      <c r="H252" s="127">
        <v>0</v>
      </c>
      <c r="I252" s="128">
        <v>0</v>
      </c>
      <c r="J252" s="128">
        <v>0</v>
      </c>
      <c r="K252" s="137">
        <v>44840</v>
      </c>
      <c r="L252" s="124">
        <v>0</v>
      </c>
      <c r="M252" s="124">
        <v>0</v>
      </c>
      <c r="N252" s="124">
        <v>0</v>
      </c>
      <c r="O252" s="124">
        <v>0</v>
      </c>
      <c r="P252" s="124">
        <v>0</v>
      </c>
      <c r="Q252" s="127">
        <v>0</v>
      </c>
      <c r="R252" s="127">
        <v>0</v>
      </c>
      <c r="S252" s="127">
        <v>0</v>
      </c>
      <c r="T252" s="127">
        <v>0</v>
      </c>
      <c r="U252" s="124">
        <v>0</v>
      </c>
      <c r="V252" s="139">
        <v>0</v>
      </c>
      <c r="W252" s="128">
        <v>0</v>
      </c>
    </row>
    <row r="253" spans="1:23" ht="20.100000000000001" customHeight="1">
      <c r="A253" s="135" t="s">
        <v>1616</v>
      </c>
      <c r="B253" s="135" t="s">
        <v>1551</v>
      </c>
      <c r="C253" s="136" t="s">
        <v>1550</v>
      </c>
      <c r="D253" s="123" t="s">
        <v>1623</v>
      </c>
      <c r="E253" s="92" t="s">
        <v>1425</v>
      </c>
      <c r="F253" s="127">
        <v>115859</v>
      </c>
      <c r="G253" s="137">
        <v>0</v>
      </c>
      <c r="H253" s="127">
        <v>0</v>
      </c>
      <c r="I253" s="128">
        <v>0</v>
      </c>
      <c r="J253" s="128">
        <v>0</v>
      </c>
      <c r="K253" s="137">
        <v>0</v>
      </c>
      <c r="L253" s="124">
        <v>0</v>
      </c>
      <c r="M253" s="124">
        <v>0</v>
      </c>
      <c r="N253" s="124">
        <v>0</v>
      </c>
      <c r="O253" s="124">
        <v>0</v>
      </c>
      <c r="P253" s="124">
        <v>0</v>
      </c>
      <c r="Q253" s="127">
        <v>0</v>
      </c>
      <c r="R253" s="127">
        <v>0</v>
      </c>
      <c r="S253" s="127">
        <v>115859</v>
      </c>
      <c r="T253" s="127">
        <v>0</v>
      </c>
      <c r="U253" s="124">
        <v>0</v>
      </c>
      <c r="V253" s="139">
        <v>0</v>
      </c>
      <c r="W253" s="128">
        <v>0</v>
      </c>
    </row>
    <row r="254" spans="1:23" ht="20.100000000000001" customHeight="1">
      <c r="A254" s="135"/>
      <c r="B254" s="135"/>
      <c r="C254" s="136"/>
      <c r="D254" s="123" t="s">
        <v>1642</v>
      </c>
      <c r="E254" s="92" t="s">
        <v>1643</v>
      </c>
      <c r="F254" s="127">
        <v>5336491</v>
      </c>
      <c r="G254" s="137">
        <v>3218101</v>
      </c>
      <c r="H254" s="127">
        <v>1381836</v>
      </c>
      <c r="I254" s="128">
        <v>1094712</v>
      </c>
      <c r="J254" s="128">
        <v>741553</v>
      </c>
      <c r="K254" s="137">
        <v>1322163</v>
      </c>
      <c r="L254" s="124">
        <v>730910</v>
      </c>
      <c r="M254" s="124">
        <v>274091</v>
      </c>
      <c r="N254" s="124">
        <v>0</v>
      </c>
      <c r="O254" s="124">
        <v>14618</v>
      </c>
      <c r="P254" s="124">
        <v>10964</v>
      </c>
      <c r="Q254" s="127">
        <v>2232</v>
      </c>
      <c r="R254" s="127">
        <v>0</v>
      </c>
      <c r="S254" s="127">
        <v>438546</v>
      </c>
      <c r="T254" s="127">
        <v>0</v>
      </c>
      <c r="U254" s="124">
        <v>0</v>
      </c>
      <c r="V254" s="139">
        <v>0</v>
      </c>
      <c r="W254" s="128">
        <v>357681</v>
      </c>
    </row>
    <row r="255" spans="1:23" ht="20.100000000000001" customHeight="1">
      <c r="A255" s="135"/>
      <c r="B255" s="135"/>
      <c r="C255" s="136"/>
      <c r="D255" s="123" t="s">
        <v>1644</v>
      </c>
      <c r="E255" s="92" t="s">
        <v>1645</v>
      </c>
      <c r="F255" s="127">
        <v>5336491</v>
      </c>
      <c r="G255" s="137">
        <v>3218101</v>
      </c>
      <c r="H255" s="127">
        <v>1381836</v>
      </c>
      <c r="I255" s="128">
        <v>1094712</v>
      </c>
      <c r="J255" s="128">
        <v>741553</v>
      </c>
      <c r="K255" s="137">
        <v>1322163</v>
      </c>
      <c r="L255" s="124">
        <v>730910</v>
      </c>
      <c r="M255" s="124">
        <v>274091</v>
      </c>
      <c r="N255" s="124">
        <v>0</v>
      </c>
      <c r="O255" s="124">
        <v>14618</v>
      </c>
      <c r="P255" s="124">
        <v>10964</v>
      </c>
      <c r="Q255" s="127">
        <v>2232</v>
      </c>
      <c r="R255" s="127">
        <v>0</v>
      </c>
      <c r="S255" s="127">
        <v>438546</v>
      </c>
      <c r="T255" s="127">
        <v>0</v>
      </c>
      <c r="U255" s="124">
        <v>0</v>
      </c>
      <c r="V255" s="139">
        <v>0</v>
      </c>
      <c r="W255" s="128">
        <v>357681</v>
      </c>
    </row>
    <row r="256" spans="1:23" ht="20.100000000000001" customHeight="1">
      <c r="A256" s="135" t="s">
        <v>1549</v>
      </c>
      <c r="B256" s="135" t="s">
        <v>1550</v>
      </c>
      <c r="C256" s="136" t="s">
        <v>1550</v>
      </c>
      <c r="D256" s="123" t="s">
        <v>1623</v>
      </c>
      <c r="E256" s="92" t="s">
        <v>251</v>
      </c>
      <c r="F256" s="127">
        <v>3601364</v>
      </c>
      <c r="G256" s="137">
        <v>3218101</v>
      </c>
      <c r="H256" s="127">
        <v>1381836</v>
      </c>
      <c r="I256" s="128">
        <v>1094712</v>
      </c>
      <c r="J256" s="128">
        <v>741553</v>
      </c>
      <c r="K256" s="137">
        <v>25582</v>
      </c>
      <c r="L256" s="124">
        <v>0</v>
      </c>
      <c r="M256" s="124">
        <v>0</v>
      </c>
      <c r="N256" s="124">
        <v>0</v>
      </c>
      <c r="O256" s="124">
        <v>14618</v>
      </c>
      <c r="P256" s="124">
        <v>10964</v>
      </c>
      <c r="Q256" s="127">
        <v>0</v>
      </c>
      <c r="R256" s="127">
        <v>0</v>
      </c>
      <c r="S256" s="127">
        <v>0</v>
      </c>
      <c r="T256" s="127">
        <v>0</v>
      </c>
      <c r="U256" s="124">
        <v>0</v>
      </c>
      <c r="V256" s="139">
        <v>0</v>
      </c>
      <c r="W256" s="128">
        <v>357681</v>
      </c>
    </row>
    <row r="257" spans="1:23" ht="20.100000000000001" customHeight="1">
      <c r="A257" s="135" t="s">
        <v>1589</v>
      </c>
      <c r="B257" s="135" t="s">
        <v>1558</v>
      </c>
      <c r="C257" s="136" t="s">
        <v>1558</v>
      </c>
      <c r="D257" s="123" t="s">
        <v>1623</v>
      </c>
      <c r="E257" s="92" t="s">
        <v>829</v>
      </c>
      <c r="F257" s="127">
        <v>730910</v>
      </c>
      <c r="G257" s="137">
        <v>0</v>
      </c>
      <c r="H257" s="127">
        <v>0</v>
      </c>
      <c r="I257" s="128">
        <v>0</v>
      </c>
      <c r="J257" s="128">
        <v>0</v>
      </c>
      <c r="K257" s="137">
        <v>730910</v>
      </c>
      <c r="L257" s="124">
        <v>730910</v>
      </c>
      <c r="M257" s="124">
        <v>0</v>
      </c>
      <c r="N257" s="124">
        <v>0</v>
      </c>
      <c r="O257" s="124">
        <v>0</v>
      </c>
      <c r="P257" s="124">
        <v>0</v>
      </c>
      <c r="Q257" s="127">
        <v>0</v>
      </c>
      <c r="R257" s="127">
        <v>0</v>
      </c>
      <c r="S257" s="127">
        <v>0</v>
      </c>
      <c r="T257" s="127">
        <v>0</v>
      </c>
      <c r="U257" s="124">
        <v>0</v>
      </c>
      <c r="V257" s="139">
        <v>0</v>
      </c>
      <c r="W257" s="128">
        <v>0</v>
      </c>
    </row>
    <row r="258" spans="1:23" ht="20.100000000000001" customHeight="1">
      <c r="A258" s="135" t="s">
        <v>1591</v>
      </c>
      <c r="B258" s="135" t="s">
        <v>1559</v>
      </c>
      <c r="C258" s="136" t="s">
        <v>1550</v>
      </c>
      <c r="D258" s="123" t="s">
        <v>1623</v>
      </c>
      <c r="E258" s="92" t="s">
        <v>942</v>
      </c>
      <c r="F258" s="127">
        <v>276323</v>
      </c>
      <c r="G258" s="137">
        <v>0</v>
      </c>
      <c r="H258" s="127">
        <v>0</v>
      </c>
      <c r="I258" s="128">
        <v>0</v>
      </c>
      <c r="J258" s="128">
        <v>0</v>
      </c>
      <c r="K258" s="137">
        <v>276323</v>
      </c>
      <c r="L258" s="124">
        <v>0</v>
      </c>
      <c r="M258" s="124">
        <v>274091</v>
      </c>
      <c r="N258" s="124">
        <v>0</v>
      </c>
      <c r="O258" s="124">
        <v>0</v>
      </c>
      <c r="P258" s="124">
        <v>0</v>
      </c>
      <c r="Q258" s="127">
        <v>2232</v>
      </c>
      <c r="R258" s="127">
        <v>0</v>
      </c>
      <c r="S258" s="127">
        <v>0</v>
      </c>
      <c r="T258" s="127">
        <v>0</v>
      </c>
      <c r="U258" s="124">
        <v>0</v>
      </c>
      <c r="V258" s="139">
        <v>0</v>
      </c>
      <c r="W258" s="128">
        <v>0</v>
      </c>
    </row>
    <row r="259" spans="1:23" ht="20.100000000000001" customHeight="1">
      <c r="A259" s="135" t="s">
        <v>1591</v>
      </c>
      <c r="B259" s="135" t="s">
        <v>1559</v>
      </c>
      <c r="C259" s="136" t="s">
        <v>1552</v>
      </c>
      <c r="D259" s="123" t="s">
        <v>1623</v>
      </c>
      <c r="E259" s="92" t="s">
        <v>944</v>
      </c>
      <c r="F259" s="127">
        <v>289348</v>
      </c>
      <c r="G259" s="137">
        <v>0</v>
      </c>
      <c r="H259" s="127">
        <v>0</v>
      </c>
      <c r="I259" s="128">
        <v>0</v>
      </c>
      <c r="J259" s="128">
        <v>0</v>
      </c>
      <c r="K259" s="137">
        <v>289348</v>
      </c>
      <c r="L259" s="124">
        <v>0</v>
      </c>
      <c r="M259" s="124">
        <v>0</v>
      </c>
      <c r="N259" s="124">
        <v>0</v>
      </c>
      <c r="O259" s="124">
        <v>0</v>
      </c>
      <c r="P259" s="124">
        <v>0</v>
      </c>
      <c r="Q259" s="127">
        <v>0</v>
      </c>
      <c r="R259" s="127">
        <v>0</v>
      </c>
      <c r="S259" s="127">
        <v>0</v>
      </c>
      <c r="T259" s="127">
        <v>0</v>
      </c>
      <c r="U259" s="124">
        <v>0</v>
      </c>
      <c r="V259" s="139">
        <v>0</v>
      </c>
      <c r="W259" s="128">
        <v>0</v>
      </c>
    </row>
    <row r="260" spans="1:23" ht="20.100000000000001" customHeight="1">
      <c r="A260" s="135" t="s">
        <v>1616</v>
      </c>
      <c r="B260" s="135" t="s">
        <v>1551</v>
      </c>
      <c r="C260" s="136" t="s">
        <v>1550</v>
      </c>
      <c r="D260" s="123" t="s">
        <v>1623</v>
      </c>
      <c r="E260" s="92" t="s">
        <v>1425</v>
      </c>
      <c r="F260" s="127">
        <v>438546</v>
      </c>
      <c r="G260" s="137">
        <v>0</v>
      </c>
      <c r="H260" s="127">
        <v>0</v>
      </c>
      <c r="I260" s="128">
        <v>0</v>
      </c>
      <c r="J260" s="128">
        <v>0</v>
      </c>
      <c r="K260" s="137">
        <v>0</v>
      </c>
      <c r="L260" s="124">
        <v>0</v>
      </c>
      <c r="M260" s="124">
        <v>0</v>
      </c>
      <c r="N260" s="124">
        <v>0</v>
      </c>
      <c r="O260" s="124">
        <v>0</v>
      </c>
      <c r="P260" s="124">
        <v>0</v>
      </c>
      <c r="Q260" s="127">
        <v>0</v>
      </c>
      <c r="R260" s="127">
        <v>0</v>
      </c>
      <c r="S260" s="127">
        <v>438546</v>
      </c>
      <c r="T260" s="127">
        <v>0</v>
      </c>
      <c r="U260" s="124">
        <v>0</v>
      </c>
      <c r="V260" s="139">
        <v>0</v>
      </c>
      <c r="W260" s="128">
        <v>0</v>
      </c>
    </row>
    <row r="261" spans="1:23" ht="20.100000000000001" customHeight="1">
      <c r="A261" s="135"/>
      <c r="B261" s="135"/>
      <c r="C261" s="136"/>
      <c r="D261" s="123" t="s">
        <v>1646</v>
      </c>
      <c r="E261" s="92" t="s">
        <v>1647</v>
      </c>
      <c r="F261" s="127">
        <v>3806276</v>
      </c>
      <c r="G261" s="137">
        <v>2197953</v>
      </c>
      <c r="H261" s="127">
        <v>974268</v>
      </c>
      <c r="I261" s="128">
        <v>732096</v>
      </c>
      <c r="J261" s="128">
        <v>491589</v>
      </c>
      <c r="K261" s="137">
        <v>909654</v>
      </c>
      <c r="L261" s="124">
        <v>493273</v>
      </c>
      <c r="M261" s="124">
        <v>184977</v>
      </c>
      <c r="N261" s="124">
        <v>0</v>
      </c>
      <c r="O261" s="124">
        <v>9865</v>
      </c>
      <c r="P261" s="124">
        <v>7399</v>
      </c>
      <c r="Q261" s="127">
        <v>1440</v>
      </c>
      <c r="R261" s="127">
        <v>0</v>
      </c>
      <c r="S261" s="127">
        <v>295964</v>
      </c>
      <c r="T261" s="127">
        <v>0</v>
      </c>
      <c r="U261" s="124">
        <v>0</v>
      </c>
      <c r="V261" s="139">
        <v>0</v>
      </c>
      <c r="W261" s="128">
        <v>402705</v>
      </c>
    </row>
    <row r="262" spans="1:23" ht="20.100000000000001" customHeight="1">
      <c r="A262" s="135"/>
      <c r="B262" s="135"/>
      <c r="C262" s="136"/>
      <c r="D262" s="123" t="s">
        <v>1648</v>
      </c>
      <c r="E262" s="92" t="s">
        <v>1649</v>
      </c>
      <c r="F262" s="127">
        <v>3806276</v>
      </c>
      <c r="G262" s="137">
        <v>2197953</v>
      </c>
      <c r="H262" s="127">
        <v>974268</v>
      </c>
      <c r="I262" s="128">
        <v>732096</v>
      </c>
      <c r="J262" s="128">
        <v>491589</v>
      </c>
      <c r="K262" s="137">
        <v>909654</v>
      </c>
      <c r="L262" s="124">
        <v>493273</v>
      </c>
      <c r="M262" s="124">
        <v>184977</v>
      </c>
      <c r="N262" s="124">
        <v>0</v>
      </c>
      <c r="O262" s="124">
        <v>9865</v>
      </c>
      <c r="P262" s="124">
        <v>7399</v>
      </c>
      <c r="Q262" s="127">
        <v>1440</v>
      </c>
      <c r="R262" s="127">
        <v>0</v>
      </c>
      <c r="S262" s="127">
        <v>295964</v>
      </c>
      <c r="T262" s="127">
        <v>0</v>
      </c>
      <c r="U262" s="124">
        <v>0</v>
      </c>
      <c r="V262" s="139">
        <v>0</v>
      </c>
      <c r="W262" s="128">
        <v>402705</v>
      </c>
    </row>
    <row r="263" spans="1:23" ht="20.100000000000001" customHeight="1">
      <c r="A263" s="135" t="s">
        <v>1549</v>
      </c>
      <c r="B263" s="135" t="s">
        <v>1551</v>
      </c>
      <c r="C263" s="136" t="s">
        <v>1550</v>
      </c>
      <c r="D263" s="123" t="s">
        <v>1623</v>
      </c>
      <c r="E263" s="92" t="s">
        <v>251</v>
      </c>
      <c r="F263" s="127">
        <v>2617922</v>
      </c>
      <c r="G263" s="137">
        <v>2197953</v>
      </c>
      <c r="H263" s="127">
        <v>974268</v>
      </c>
      <c r="I263" s="128">
        <v>732096</v>
      </c>
      <c r="J263" s="128">
        <v>491589</v>
      </c>
      <c r="K263" s="137">
        <v>17264</v>
      </c>
      <c r="L263" s="124">
        <v>0</v>
      </c>
      <c r="M263" s="124">
        <v>0</v>
      </c>
      <c r="N263" s="124">
        <v>0</v>
      </c>
      <c r="O263" s="124">
        <v>9865</v>
      </c>
      <c r="P263" s="124">
        <v>7399</v>
      </c>
      <c r="Q263" s="127">
        <v>0</v>
      </c>
      <c r="R263" s="127">
        <v>0</v>
      </c>
      <c r="S263" s="127">
        <v>0</v>
      </c>
      <c r="T263" s="127">
        <v>0</v>
      </c>
      <c r="U263" s="124">
        <v>0</v>
      </c>
      <c r="V263" s="139">
        <v>0</v>
      </c>
      <c r="W263" s="128">
        <v>402705</v>
      </c>
    </row>
    <row r="264" spans="1:23" ht="20.100000000000001" customHeight="1">
      <c r="A264" s="135" t="s">
        <v>1589</v>
      </c>
      <c r="B264" s="135" t="s">
        <v>1558</v>
      </c>
      <c r="C264" s="136" t="s">
        <v>1558</v>
      </c>
      <c r="D264" s="123" t="s">
        <v>1623</v>
      </c>
      <c r="E264" s="92" t="s">
        <v>829</v>
      </c>
      <c r="F264" s="127">
        <v>493273</v>
      </c>
      <c r="G264" s="137">
        <v>0</v>
      </c>
      <c r="H264" s="127">
        <v>0</v>
      </c>
      <c r="I264" s="128">
        <v>0</v>
      </c>
      <c r="J264" s="128">
        <v>0</v>
      </c>
      <c r="K264" s="137">
        <v>493273</v>
      </c>
      <c r="L264" s="124">
        <v>493273</v>
      </c>
      <c r="M264" s="124">
        <v>0</v>
      </c>
      <c r="N264" s="124">
        <v>0</v>
      </c>
      <c r="O264" s="124">
        <v>0</v>
      </c>
      <c r="P264" s="124">
        <v>0</v>
      </c>
      <c r="Q264" s="127">
        <v>0</v>
      </c>
      <c r="R264" s="127">
        <v>0</v>
      </c>
      <c r="S264" s="127">
        <v>0</v>
      </c>
      <c r="T264" s="127">
        <v>0</v>
      </c>
      <c r="U264" s="124">
        <v>0</v>
      </c>
      <c r="V264" s="139">
        <v>0</v>
      </c>
      <c r="W264" s="128">
        <v>0</v>
      </c>
    </row>
    <row r="265" spans="1:23" ht="20.100000000000001" customHeight="1">
      <c r="A265" s="135" t="s">
        <v>1591</v>
      </c>
      <c r="B265" s="135" t="s">
        <v>1559</v>
      </c>
      <c r="C265" s="136" t="s">
        <v>1550</v>
      </c>
      <c r="D265" s="123" t="s">
        <v>1623</v>
      </c>
      <c r="E265" s="92" t="s">
        <v>942</v>
      </c>
      <c r="F265" s="127">
        <v>186417</v>
      </c>
      <c r="G265" s="137">
        <v>0</v>
      </c>
      <c r="H265" s="127">
        <v>0</v>
      </c>
      <c r="I265" s="128">
        <v>0</v>
      </c>
      <c r="J265" s="128">
        <v>0</v>
      </c>
      <c r="K265" s="137">
        <v>186417</v>
      </c>
      <c r="L265" s="124">
        <v>0</v>
      </c>
      <c r="M265" s="124">
        <v>184977</v>
      </c>
      <c r="N265" s="124">
        <v>0</v>
      </c>
      <c r="O265" s="124">
        <v>0</v>
      </c>
      <c r="P265" s="124">
        <v>0</v>
      </c>
      <c r="Q265" s="127">
        <v>1440</v>
      </c>
      <c r="R265" s="127">
        <v>0</v>
      </c>
      <c r="S265" s="127">
        <v>0</v>
      </c>
      <c r="T265" s="127">
        <v>0</v>
      </c>
      <c r="U265" s="124">
        <v>0</v>
      </c>
      <c r="V265" s="139">
        <v>0</v>
      </c>
      <c r="W265" s="128">
        <v>0</v>
      </c>
    </row>
    <row r="266" spans="1:23" ht="20.100000000000001" customHeight="1">
      <c r="A266" s="135" t="s">
        <v>1591</v>
      </c>
      <c r="B266" s="135" t="s">
        <v>1559</v>
      </c>
      <c r="C266" s="136" t="s">
        <v>1552</v>
      </c>
      <c r="D266" s="123" t="s">
        <v>1623</v>
      </c>
      <c r="E266" s="92" t="s">
        <v>944</v>
      </c>
      <c r="F266" s="127">
        <v>212700</v>
      </c>
      <c r="G266" s="137">
        <v>0</v>
      </c>
      <c r="H266" s="127">
        <v>0</v>
      </c>
      <c r="I266" s="128">
        <v>0</v>
      </c>
      <c r="J266" s="128">
        <v>0</v>
      </c>
      <c r="K266" s="137">
        <v>212700</v>
      </c>
      <c r="L266" s="124">
        <v>0</v>
      </c>
      <c r="M266" s="124">
        <v>0</v>
      </c>
      <c r="N266" s="124">
        <v>0</v>
      </c>
      <c r="O266" s="124">
        <v>0</v>
      </c>
      <c r="P266" s="124">
        <v>0</v>
      </c>
      <c r="Q266" s="127">
        <v>0</v>
      </c>
      <c r="R266" s="127">
        <v>0</v>
      </c>
      <c r="S266" s="127">
        <v>0</v>
      </c>
      <c r="T266" s="127">
        <v>0</v>
      </c>
      <c r="U266" s="124">
        <v>0</v>
      </c>
      <c r="V266" s="139">
        <v>0</v>
      </c>
      <c r="W266" s="128">
        <v>0</v>
      </c>
    </row>
    <row r="267" spans="1:23" ht="20.100000000000001" customHeight="1">
      <c r="A267" s="135" t="s">
        <v>1616</v>
      </c>
      <c r="B267" s="135" t="s">
        <v>1551</v>
      </c>
      <c r="C267" s="136" t="s">
        <v>1550</v>
      </c>
      <c r="D267" s="123" t="s">
        <v>1623</v>
      </c>
      <c r="E267" s="92" t="s">
        <v>1425</v>
      </c>
      <c r="F267" s="127">
        <v>295964</v>
      </c>
      <c r="G267" s="137">
        <v>0</v>
      </c>
      <c r="H267" s="127">
        <v>0</v>
      </c>
      <c r="I267" s="128">
        <v>0</v>
      </c>
      <c r="J267" s="128">
        <v>0</v>
      </c>
      <c r="K267" s="137">
        <v>0</v>
      </c>
      <c r="L267" s="124">
        <v>0</v>
      </c>
      <c r="M267" s="124">
        <v>0</v>
      </c>
      <c r="N267" s="124">
        <v>0</v>
      </c>
      <c r="O267" s="124">
        <v>0</v>
      </c>
      <c r="P267" s="124">
        <v>0</v>
      </c>
      <c r="Q267" s="127">
        <v>0</v>
      </c>
      <c r="R267" s="127">
        <v>0</v>
      </c>
      <c r="S267" s="127">
        <v>295964</v>
      </c>
      <c r="T267" s="127">
        <v>0</v>
      </c>
      <c r="U267" s="124">
        <v>0</v>
      </c>
      <c r="V267" s="139">
        <v>0</v>
      </c>
      <c r="W267" s="128">
        <v>0</v>
      </c>
    </row>
    <row r="268" spans="1:23" ht="20.100000000000001" customHeight="1">
      <c r="A268" s="135"/>
      <c r="B268" s="135"/>
      <c r="C268" s="136"/>
      <c r="D268" s="123" t="s">
        <v>1650</v>
      </c>
      <c r="E268" s="92" t="s">
        <v>1651</v>
      </c>
      <c r="F268" s="127">
        <v>1278625</v>
      </c>
      <c r="G268" s="137">
        <v>816246</v>
      </c>
      <c r="H268" s="127">
        <v>344520</v>
      </c>
      <c r="I268" s="128">
        <v>284616</v>
      </c>
      <c r="J268" s="128">
        <v>187110</v>
      </c>
      <c r="K268" s="137">
        <v>345843</v>
      </c>
      <c r="L268" s="124">
        <v>194227</v>
      </c>
      <c r="M268" s="124">
        <v>72835</v>
      </c>
      <c r="N268" s="124">
        <v>3968</v>
      </c>
      <c r="O268" s="124">
        <v>3272</v>
      </c>
      <c r="P268" s="124">
        <v>2913</v>
      </c>
      <c r="Q268" s="127">
        <v>648</v>
      </c>
      <c r="R268" s="127">
        <v>0</v>
      </c>
      <c r="S268" s="127">
        <v>116536</v>
      </c>
      <c r="T268" s="127">
        <v>0</v>
      </c>
      <c r="U268" s="124">
        <v>0</v>
      </c>
      <c r="V268" s="139">
        <v>0</v>
      </c>
      <c r="W268" s="128">
        <v>0</v>
      </c>
    </row>
    <row r="269" spans="1:23" ht="20.100000000000001" customHeight="1">
      <c r="A269" s="135"/>
      <c r="B269" s="135"/>
      <c r="C269" s="136"/>
      <c r="D269" s="123" t="s">
        <v>1652</v>
      </c>
      <c r="E269" s="92" t="s">
        <v>1653</v>
      </c>
      <c r="F269" s="127">
        <v>1278625</v>
      </c>
      <c r="G269" s="137">
        <v>816246</v>
      </c>
      <c r="H269" s="127">
        <v>344520</v>
      </c>
      <c r="I269" s="128">
        <v>284616</v>
      </c>
      <c r="J269" s="128">
        <v>187110</v>
      </c>
      <c r="K269" s="137">
        <v>345843</v>
      </c>
      <c r="L269" s="124">
        <v>194227</v>
      </c>
      <c r="M269" s="124">
        <v>72835</v>
      </c>
      <c r="N269" s="124">
        <v>3968</v>
      </c>
      <c r="O269" s="124">
        <v>3272</v>
      </c>
      <c r="P269" s="124">
        <v>2913</v>
      </c>
      <c r="Q269" s="127">
        <v>648</v>
      </c>
      <c r="R269" s="127">
        <v>0</v>
      </c>
      <c r="S269" s="127">
        <v>116536</v>
      </c>
      <c r="T269" s="127">
        <v>0</v>
      </c>
      <c r="U269" s="124">
        <v>0</v>
      </c>
      <c r="V269" s="139">
        <v>0</v>
      </c>
      <c r="W269" s="128">
        <v>0</v>
      </c>
    </row>
    <row r="270" spans="1:23" ht="20.100000000000001" customHeight="1">
      <c r="A270" s="135" t="s">
        <v>1549</v>
      </c>
      <c r="B270" s="135" t="s">
        <v>1552</v>
      </c>
      <c r="C270" s="136" t="s">
        <v>1550</v>
      </c>
      <c r="D270" s="123" t="s">
        <v>1623</v>
      </c>
      <c r="E270" s="92" t="s">
        <v>251</v>
      </c>
      <c r="F270" s="127">
        <v>826399</v>
      </c>
      <c r="G270" s="137">
        <v>816246</v>
      </c>
      <c r="H270" s="127">
        <v>344520</v>
      </c>
      <c r="I270" s="128">
        <v>284616</v>
      </c>
      <c r="J270" s="128">
        <v>187110</v>
      </c>
      <c r="K270" s="137">
        <v>10153</v>
      </c>
      <c r="L270" s="124">
        <v>0</v>
      </c>
      <c r="M270" s="124">
        <v>0</v>
      </c>
      <c r="N270" s="124">
        <v>3968</v>
      </c>
      <c r="O270" s="124">
        <v>3272</v>
      </c>
      <c r="P270" s="124">
        <v>2913</v>
      </c>
      <c r="Q270" s="127">
        <v>0</v>
      </c>
      <c r="R270" s="127">
        <v>0</v>
      </c>
      <c r="S270" s="127">
        <v>0</v>
      </c>
      <c r="T270" s="127">
        <v>0</v>
      </c>
      <c r="U270" s="124">
        <v>0</v>
      </c>
      <c r="V270" s="139">
        <v>0</v>
      </c>
      <c r="W270" s="128">
        <v>0</v>
      </c>
    </row>
    <row r="271" spans="1:23" ht="20.100000000000001" customHeight="1">
      <c r="A271" s="135" t="s">
        <v>1589</v>
      </c>
      <c r="B271" s="135" t="s">
        <v>1558</v>
      </c>
      <c r="C271" s="136" t="s">
        <v>1558</v>
      </c>
      <c r="D271" s="123" t="s">
        <v>1623</v>
      </c>
      <c r="E271" s="92" t="s">
        <v>829</v>
      </c>
      <c r="F271" s="127">
        <v>194227</v>
      </c>
      <c r="G271" s="137">
        <v>0</v>
      </c>
      <c r="H271" s="127">
        <v>0</v>
      </c>
      <c r="I271" s="128">
        <v>0</v>
      </c>
      <c r="J271" s="128">
        <v>0</v>
      </c>
      <c r="K271" s="137">
        <v>194227</v>
      </c>
      <c r="L271" s="124">
        <v>194227</v>
      </c>
      <c r="M271" s="124">
        <v>0</v>
      </c>
      <c r="N271" s="124">
        <v>0</v>
      </c>
      <c r="O271" s="124">
        <v>0</v>
      </c>
      <c r="P271" s="124">
        <v>0</v>
      </c>
      <c r="Q271" s="127">
        <v>0</v>
      </c>
      <c r="R271" s="127">
        <v>0</v>
      </c>
      <c r="S271" s="127">
        <v>0</v>
      </c>
      <c r="T271" s="127">
        <v>0</v>
      </c>
      <c r="U271" s="124">
        <v>0</v>
      </c>
      <c r="V271" s="139">
        <v>0</v>
      </c>
      <c r="W271" s="128">
        <v>0</v>
      </c>
    </row>
    <row r="272" spans="1:23" ht="20.100000000000001" customHeight="1">
      <c r="A272" s="135" t="s">
        <v>1591</v>
      </c>
      <c r="B272" s="135" t="s">
        <v>1559</v>
      </c>
      <c r="C272" s="136" t="s">
        <v>1550</v>
      </c>
      <c r="D272" s="123" t="s">
        <v>1623</v>
      </c>
      <c r="E272" s="92" t="s">
        <v>942</v>
      </c>
      <c r="F272" s="127">
        <v>73483</v>
      </c>
      <c r="G272" s="137">
        <v>0</v>
      </c>
      <c r="H272" s="127">
        <v>0</v>
      </c>
      <c r="I272" s="128">
        <v>0</v>
      </c>
      <c r="J272" s="128">
        <v>0</v>
      </c>
      <c r="K272" s="137">
        <v>73483</v>
      </c>
      <c r="L272" s="124">
        <v>0</v>
      </c>
      <c r="M272" s="124">
        <v>72835</v>
      </c>
      <c r="N272" s="124">
        <v>0</v>
      </c>
      <c r="O272" s="124">
        <v>0</v>
      </c>
      <c r="P272" s="124">
        <v>0</v>
      </c>
      <c r="Q272" s="127">
        <v>648</v>
      </c>
      <c r="R272" s="127">
        <v>0</v>
      </c>
      <c r="S272" s="127">
        <v>0</v>
      </c>
      <c r="T272" s="127">
        <v>0</v>
      </c>
      <c r="U272" s="124">
        <v>0</v>
      </c>
      <c r="V272" s="139">
        <v>0</v>
      </c>
      <c r="W272" s="128">
        <v>0</v>
      </c>
    </row>
    <row r="273" spans="1:23" ht="20.100000000000001" customHeight="1">
      <c r="A273" s="135" t="s">
        <v>1591</v>
      </c>
      <c r="B273" s="135" t="s">
        <v>1559</v>
      </c>
      <c r="C273" s="136" t="s">
        <v>1552</v>
      </c>
      <c r="D273" s="123" t="s">
        <v>1623</v>
      </c>
      <c r="E273" s="92" t="s">
        <v>944</v>
      </c>
      <c r="F273" s="127">
        <v>67980</v>
      </c>
      <c r="G273" s="137">
        <v>0</v>
      </c>
      <c r="H273" s="127">
        <v>0</v>
      </c>
      <c r="I273" s="128">
        <v>0</v>
      </c>
      <c r="J273" s="128">
        <v>0</v>
      </c>
      <c r="K273" s="137">
        <v>67980</v>
      </c>
      <c r="L273" s="124">
        <v>0</v>
      </c>
      <c r="M273" s="124">
        <v>0</v>
      </c>
      <c r="N273" s="124">
        <v>0</v>
      </c>
      <c r="O273" s="124">
        <v>0</v>
      </c>
      <c r="P273" s="124">
        <v>0</v>
      </c>
      <c r="Q273" s="127">
        <v>0</v>
      </c>
      <c r="R273" s="127">
        <v>0</v>
      </c>
      <c r="S273" s="127">
        <v>0</v>
      </c>
      <c r="T273" s="127">
        <v>0</v>
      </c>
      <c r="U273" s="124">
        <v>0</v>
      </c>
      <c r="V273" s="139">
        <v>0</v>
      </c>
      <c r="W273" s="128">
        <v>0</v>
      </c>
    </row>
    <row r="274" spans="1:23" ht="20.100000000000001" customHeight="1">
      <c r="A274" s="135" t="s">
        <v>1616</v>
      </c>
      <c r="B274" s="135" t="s">
        <v>1551</v>
      </c>
      <c r="C274" s="136" t="s">
        <v>1550</v>
      </c>
      <c r="D274" s="123" t="s">
        <v>1623</v>
      </c>
      <c r="E274" s="92" t="s">
        <v>1425</v>
      </c>
      <c r="F274" s="127">
        <v>116536</v>
      </c>
      <c r="G274" s="137">
        <v>0</v>
      </c>
      <c r="H274" s="127">
        <v>0</v>
      </c>
      <c r="I274" s="128">
        <v>0</v>
      </c>
      <c r="J274" s="128">
        <v>0</v>
      </c>
      <c r="K274" s="137">
        <v>0</v>
      </c>
      <c r="L274" s="124">
        <v>0</v>
      </c>
      <c r="M274" s="124">
        <v>0</v>
      </c>
      <c r="N274" s="124">
        <v>0</v>
      </c>
      <c r="O274" s="124">
        <v>0</v>
      </c>
      <c r="P274" s="124">
        <v>0</v>
      </c>
      <c r="Q274" s="127">
        <v>0</v>
      </c>
      <c r="R274" s="127">
        <v>0</v>
      </c>
      <c r="S274" s="127">
        <v>116536</v>
      </c>
      <c r="T274" s="127">
        <v>0</v>
      </c>
      <c r="U274" s="124">
        <v>0</v>
      </c>
      <c r="V274" s="139">
        <v>0</v>
      </c>
      <c r="W274" s="128">
        <v>0</v>
      </c>
    </row>
    <row r="275" spans="1:23" ht="20.100000000000001" customHeight="1">
      <c r="A275" s="135"/>
      <c r="B275" s="135"/>
      <c r="C275" s="136"/>
      <c r="D275" s="123" t="s">
        <v>1654</v>
      </c>
      <c r="E275" s="92" t="s">
        <v>1655</v>
      </c>
      <c r="F275" s="127">
        <v>1257341</v>
      </c>
      <c r="G275" s="137">
        <v>809517</v>
      </c>
      <c r="H275" s="127">
        <v>349884</v>
      </c>
      <c r="I275" s="128">
        <v>293676</v>
      </c>
      <c r="J275" s="128">
        <v>165957</v>
      </c>
      <c r="K275" s="137">
        <v>334117</v>
      </c>
      <c r="L275" s="124">
        <v>189512</v>
      </c>
      <c r="M275" s="124">
        <v>71067</v>
      </c>
      <c r="N275" s="124">
        <v>0</v>
      </c>
      <c r="O275" s="124">
        <v>3790</v>
      </c>
      <c r="P275" s="124">
        <v>2843</v>
      </c>
      <c r="Q275" s="127">
        <v>576</v>
      </c>
      <c r="R275" s="127">
        <v>0</v>
      </c>
      <c r="S275" s="127">
        <v>113707</v>
      </c>
      <c r="T275" s="127">
        <v>0</v>
      </c>
      <c r="U275" s="124">
        <v>0</v>
      </c>
      <c r="V275" s="139">
        <v>0</v>
      </c>
      <c r="W275" s="128">
        <v>0</v>
      </c>
    </row>
    <row r="276" spans="1:23" ht="20.100000000000001" customHeight="1">
      <c r="A276" s="135"/>
      <c r="B276" s="135"/>
      <c r="C276" s="136"/>
      <c r="D276" s="123" t="s">
        <v>1656</v>
      </c>
      <c r="E276" s="92" t="s">
        <v>1657</v>
      </c>
      <c r="F276" s="127">
        <v>1257341</v>
      </c>
      <c r="G276" s="137">
        <v>809517</v>
      </c>
      <c r="H276" s="127">
        <v>349884</v>
      </c>
      <c r="I276" s="128">
        <v>293676</v>
      </c>
      <c r="J276" s="128">
        <v>165957</v>
      </c>
      <c r="K276" s="137">
        <v>334117</v>
      </c>
      <c r="L276" s="124">
        <v>189512</v>
      </c>
      <c r="M276" s="124">
        <v>71067</v>
      </c>
      <c r="N276" s="124">
        <v>0</v>
      </c>
      <c r="O276" s="124">
        <v>3790</v>
      </c>
      <c r="P276" s="124">
        <v>2843</v>
      </c>
      <c r="Q276" s="127">
        <v>576</v>
      </c>
      <c r="R276" s="127">
        <v>0</v>
      </c>
      <c r="S276" s="127">
        <v>113707</v>
      </c>
      <c r="T276" s="127">
        <v>0</v>
      </c>
      <c r="U276" s="124">
        <v>0</v>
      </c>
      <c r="V276" s="139">
        <v>0</v>
      </c>
      <c r="W276" s="128">
        <v>0</v>
      </c>
    </row>
    <row r="277" spans="1:23" ht="20.100000000000001" customHeight="1">
      <c r="A277" s="135" t="s">
        <v>1549</v>
      </c>
      <c r="B277" s="135" t="s">
        <v>1552</v>
      </c>
      <c r="C277" s="136" t="s">
        <v>1555</v>
      </c>
      <c r="D277" s="123" t="s">
        <v>1623</v>
      </c>
      <c r="E277" s="92" t="s">
        <v>272</v>
      </c>
      <c r="F277" s="127">
        <v>816150</v>
      </c>
      <c r="G277" s="137">
        <v>809517</v>
      </c>
      <c r="H277" s="127">
        <v>349884</v>
      </c>
      <c r="I277" s="128">
        <v>293676</v>
      </c>
      <c r="J277" s="128">
        <v>165957</v>
      </c>
      <c r="K277" s="137">
        <v>6633</v>
      </c>
      <c r="L277" s="124">
        <v>0</v>
      </c>
      <c r="M277" s="124">
        <v>0</v>
      </c>
      <c r="N277" s="124">
        <v>0</v>
      </c>
      <c r="O277" s="124">
        <v>3790</v>
      </c>
      <c r="P277" s="124">
        <v>2843</v>
      </c>
      <c r="Q277" s="127">
        <v>0</v>
      </c>
      <c r="R277" s="127">
        <v>0</v>
      </c>
      <c r="S277" s="127">
        <v>0</v>
      </c>
      <c r="T277" s="127">
        <v>0</v>
      </c>
      <c r="U277" s="124">
        <v>0</v>
      </c>
      <c r="V277" s="139">
        <v>0</v>
      </c>
      <c r="W277" s="128">
        <v>0</v>
      </c>
    </row>
    <row r="278" spans="1:23" ht="20.100000000000001" customHeight="1">
      <c r="A278" s="135" t="s">
        <v>1589</v>
      </c>
      <c r="B278" s="135" t="s">
        <v>1558</v>
      </c>
      <c r="C278" s="136" t="s">
        <v>1558</v>
      </c>
      <c r="D278" s="123" t="s">
        <v>1623</v>
      </c>
      <c r="E278" s="92" t="s">
        <v>829</v>
      </c>
      <c r="F278" s="127">
        <v>189512</v>
      </c>
      <c r="G278" s="137">
        <v>0</v>
      </c>
      <c r="H278" s="127">
        <v>0</v>
      </c>
      <c r="I278" s="128">
        <v>0</v>
      </c>
      <c r="J278" s="128">
        <v>0</v>
      </c>
      <c r="K278" s="137">
        <v>189512</v>
      </c>
      <c r="L278" s="124">
        <v>189512</v>
      </c>
      <c r="M278" s="124">
        <v>0</v>
      </c>
      <c r="N278" s="124">
        <v>0</v>
      </c>
      <c r="O278" s="124">
        <v>0</v>
      </c>
      <c r="P278" s="124">
        <v>0</v>
      </c>
      <c r="Q278" s="127">
        <v>0</v>
      </c>
      <c r="R278" s="127">
        <v>0</v>
      </c>
      <c r="S278" s="127">
        <v>0</v>
      </c>
      <c r="T278" s="127">
        <v>0</v>
      </c>
      <c r="U278" s="124">
        <v>0</v>
      </c>
      <c r="V278" s="139">
        <v>0</v>
      </c>
      <c r="W278" s="128">
        <v>0</v>
      </c>
    </row>
    <row r="279" spans="1:23" ht="20.100000000000001" customHeight="1">
      <c r="A279" s="135" t="s">
        <v>1591</v>
      </c>
      <c r="B279" s="135" t="s">
        <v>1559</v>
      </c>
      <c r="C279" s="136" t="s">
        <v>1550</v>
      </c>
      <c r="D279" s="123" t="s">
        <v>1623</v>
      </c>
      <c r="E279" s="92" t="s">
        <v>942</v>
      </c>
      <c r="F279" s="127">
        <v>71643</v>
      </c>
      <c r="G279" s="137">
        <v>0</v>
      </c>
      <c r="H279" s="127">
        <v>0</v>
      </c>
      <c r="I279" s="128">
        <v>0</v>
      </c>
      <c r="J279" s="128">
        <v>0</v>
      </c>
      <c r="K279" s="137">
        <v>71643</v>
      </c>
      <c r="L279" s="124">
        <v>0</v>
      </c>
      <c r="M279" s="124">
        <v>71067</v>
      </c>
      <c r="N279" s="124">
        <v>0</v>
      </c>
      <c r="O279" s="124">
        <v>0</v>
      </c>
      <c r="P279" s="124">
        <v>0</v>
      </c>
      <c r="Q279" s="127">
        <v>576</v>
      </c>
      <c r="R279" s="127">
        <v>0</v>
      </c>
      <c r="S279" s="127">
        <v>0</v>
      </c>
      <c r="T279" s="127">
        <v>0</v>
      </c>
      <c r="U279" s="124">
        <v>0</v>
      </c>
      <c r="V279" s="139">
        <v>0</v>
      </c>
      <c r="W279" s="128">
        <v>0</v>
      </c>
    </row>
    <row r="280" spans="1:23" ht="20.100000000000001" customHeight="1">
      <c r="A280" s="135" t="s">
        <v>1591</v>
      </c>
      <c r="B280" s="135" t="s">
        <v>1559</v>
      </c>
      <c r="C280" s="136" t="s">
        <v>1552</v>
      </c>
      <c r="D280" s="123" t="s">
        <v>1623</v>
      </c>
      <c r="E280" s="92" t="s">
        <v>944</v>
      </c>
      <c r="F280" s="127">
        <v>66329</v>
      </c>
      <c r="G280" s="137">
        <v>0</v>
      </c>
      <c r="H280" s="127">
        <v>0</v>
      </c>
      <c r="I280" s="128">
        <v>0</v>
      </c>
      <c r="J280" s="128">
        <v>0</v>
      </c>
      <c r="K280" s="137">
        <v>66329</v>
      </c>
      <c r="L280" s="124">
        <v>0</v>
      </c>
      <c r="M280" s="124">
        <v>0</v>
      </c>
      <c r="N280" s="124">
        <v>0</v>
      </c>
      <c r="O280" s="124">
        <v>0</v>
      </c>
      <c r="P280" s="124">
        <v>0</v>
      </c>
      <c r="Q280" s="127">
        <v>0</v>
      </c>
      <c r="R280" s="127">
        <v>0</v>
      </c>
      <c r="S280" s="127">
        <v>0</v>
      </c>
      <c r="T280" s="127">
        <v>0</v>
      </c>
      <c r="U280" s="124">
        <v>0</v>
      </c>
      <c r="V280" s="139">
        <v>0</v>
      </c>
      <c r="W280" s="128">
        <v>0</v>
      </c>
    </row>
    <row r="281" spans="1:23" ht="20.100000000000001" customHeight="1">
      <c r="A281" s="135" t="s">
        <v>1616</v>
      </c>
      <c r="B281" s="135" t="s">
        <v>1551</v>
      </c>
      <c r="C281" s="136" t="s">
        <v>1550</v>
      </c>
      <c r="D281" s="123" t="s">
        <v>1623</v>
      </c>
      <c r="E281" s="92" t="s">
        <v>1425</v>
      </c>
      <c r="F281" s="127">
        <v>113707</v>
      </c>
      <c r="G281" s="137">
        <v>0</v>
      </c>
      <c r="H281" s="127">
        <v>0</v>
      </c>
      <c r="I281" s="128">
        <v>0</v>
      </c>
      <c r="J281" s="128">
        <v>0</v>
      </c>
      <c r="K281" s="137">
        <v>0</v>
      </c>
      <c r="L281" s="124">
        <v>0</v>
      </c>
      <c r="M281" s="124">
        <v>0</v>
      </c>
      <c r="N281" s="124">
        <v>0</v>
      </c>
      <c r="O281" s="124">
        <v>0</v>
      </c>
      <c r="P281" s="124">
        <v>0</v>
      </c>
      <c r="Q281" s="127">
        <v>0</v>
      </c>
      <c r="R281" s="127">
        <v>0</v>
      </c>
      <c r="S281" s="127">
        <v>113707</v>
      </c>
      <c r="T281" s="127">
        <v>0</v>
      </c>
      <c r="U281" s="124">
        <v>0</v>
      </c>
      <c r="V281" s="139">
        <v>0</v>
      </c>
      <c r="W281" s="128">
        <v>0</v>
      </c>
    </row>
    <row r="282" spans="1:23" ht="20.100000000000001" customHeight="1">
      <c r="A282" s="135"/>
      <c r="B282" s="135"/>
      <c r="C282" s="136"/>
      <c r="D282" s="123" t="s">
        <v>1658</v>
      </c>
      <c r="E282" s="92" t="s">
        <v>1659</v>
      </c>
      <c r="F282" s="127">
        <v>4067531</v>
      </c>
      <c r="G282" s="137">
        <v>2420559</v>
      </c>
      <c r="H282" s="127">
        <v>1134876</v>
      </c>
      <c r="I282" s="128">
        <v>798624</v>
      </c>
      <c r="J282" s="128">
        <v>487059</v>
      </c>
      <c r="K282" s="137">
        <v>1152129</v>
      </c>
      <c r="L282" s="124">
        <v>592343</v>
      </c>
      <c r="M282" s="124">
        <v>222129</v>
      </c>
      <c r="N282" s="124">
        <v>12312</v>
      </c>
      <c r="O282" s="124">
        <v>10225</v>
      </c>
      <c r="P282" s="124">
        <v>8885</v>
      </c>
      <c r="Q282" s="127">
        <v>2160</v>
      </c>
      <c r="R282" s="127">
        <v>0</v>
      </c>
      <c r="S282" s="127">
        <v>355406</v>
      </c>
      <c r="T282" s="127">
        <v>0</v>
      </c>
      <c r="U282" s="124">
        <v>0</v>
      </c>
      <c r="V282" s="139">
        <v>101520</v>
      </c>
      <c r="W282" s="128">
        <v>37917</v>
      </c>
    </row>
    <row r="283" spans="1:23" ht="20.100000000000001" customHeight="1">
      <c r="A283" s="135"/>
      <c r="B283" s="135"/>
      <c r="C283" s="136"/>
      <c r="D283" s="123" t="s">
        <v>1660</v>
      </c>
      <c r="E283" s="92" t="s">
        <v>1661</v>
      </c>
      <c r="F283" s="127">
        <v>4067531</v>
      </c>
      <c r="G283" s="137">
        <v>2420559</v>
      </c>
      <c r="H283" s="127">
        <v>1134876</v>
      </c>
      <c r="I283" s="128">
        <v>798624</v>
      </c>
      <c r="J283" s="128">
        <v>487059</v>
      </c>
      <c r="K283" s="137">
        <v>1152129</v>
      </c>
      <c r="L283" s="124">
        <v>592343</v>
      </c>
      <c r="M283" s="124">
        <v>222129</v>
      </c>
      <c r="N283" s="124">
        <v>12312</v>
      </c>
      <c r="O283" s="124">
        <v>10225</v>
      </c>
      <c r="P283" s="124">
        <v>8885</v>
      </c>
      <c r="Q283" s="127">
        <v>2160</v>
      </c>
      <c r="R283" s="127">
        <v>0</v>
      </c>
      <c r="S283" s="127">
        <v>355406</v>
      </c>
      <c r="T283" s="127">
        <v>0</v>
      </c>
      <c r="U283" s="124">
        <v>0</v>
      </c>
      <c r="V283" s="139">
        <v>101520</v>
      </c>
      <c r="W283" s="128">
        <v>37917</v>
      </c>
    </row>
    <row r="284" spans="1:23" ht="20.100000000000001" customHeight="1">
      <c r="A284" s="135" t="s">
        <v>1549</v>
      </c>
      <c r="B284" s="135" t="s">
        <v>1557</v>
      </c>
      <c r="C284" s="136" t="s">
        <v>1550</v>
      </c>
      <c r="D284" s="123" t="s">
        <v>1623</v>
      </c>
      <c r="E284" s="92" t="s">
        <v>251</v>
      </c>
      <c r="F284" s="127">
        <v>2489898</v>
      </c>
      <c r="G284" s="137">
        <v>2420559</v>
      </c>
      <c r="H284" s="127">
        <v>1134876</v>
      </c>
      <c r="I284" s="128">
        <v>798624</v>
      </c>
      <c r="J284" s="128">
        <v>487059</v>
      </c>
      <c r="K284" s="137">
        <v>31422</v>
      </c>
      <c r="L284" s="124">
        <v>0</v>
      </c>
      <c r="M284" s="124">
        <v>0</v>
      </c>
      <c r="N284" s="124">
        <v>12312</v>
      </c>
      <c r="O284" s="124">
        <v>10225</v>
      </c>
      <c r="P284" s="124">
        <v>8885</v>
      </c>
      <c r="Q284" s="127">
        <v>0</v>
      </c>
      <c r="R284" s="127">
        <v>0</v>
      </c>
      <c r="S284" s="127">
        <v>0</v>
      </c>
      <c r="T284" s="127">
        <v>0</v>
      </c>
      <c r="U284" s="124">
        <v>0</v>
      </c>
      <c r="V284" s="139">
        <v>0</v>
      </c>
      <c r="W284" s="128">
        <v>37917</v>
      </c>
    </row>
    <row r="285" spans="1:23" ht="20.100000000000001" customHeight="1">
      <c r="A285" s="135" t="s">
        <v>1549</v>
      </c>
      <c r="B285" s="135" t="s">
        <v>1557</v>
      </c>
      <c r="C285" s="136" t="s">
        <v>1556</v>
      </c>
      <c r="D285" s="123" t="s">
        <v>1623</v>
      </c>
      <c r="E285" s="92" t="s">
        <v>260</v>
      </c>
      <c r="F285" s="127">
        <v>101520</v>
      </c>
      <c r="G285" s="137">
        <v>0</v>
      </c>
      <c r="H285" s="127">
        <v>0</v>
      </c>
      <c r="I285" s="128">
        <v>0</v>
      </c>
      <c r="J285" s="128">
        <v>0</v>
      </c>
      <c r="K285" s="137">
        <v>0</v>
      </c>
      <c r="L285" s="124">
        <v>0</v>
      </c>
      <c r="M285" s="124">
        <v>0</v>
      </c>
      <c r="N285" s="124">
        <v>0</v>
      </c>
      <c r="O285" s="124">
        <v>0</v>
      </c>
      <c r="P285" s="124">
        <v>0</v>
      </c>
      <c r="Q285" s="127">
        <v>0</v>
      </c>
      <c r="R285" s="127">
        <v>0</v>
      </c>
      <c r="S285" s="127">
        <v>0</v>
      </c>
      <c r="T285" s="127">
        <v>0</v>
      </c>
      <c r="U285" s="124">
        <v>0</v>
      </c>
      <c r="V285" s="139">
        <v>101520</v>
      </c>
      <c r="W285" s="128">
        <v>0</v>
      </c>
    </row>
    <row r="286" spans="1:23" ht="20.100000000000001" customHeight="1">
      <c r="A286" s="135" t="s">
        <v>1589</v>
      </c>
      <c r="B286" s="135" t="s">
        <v>1558</v>
      </c>
      <c r="C286" s="136" t="s">
        <v>1558</v>
      </c>
      <c r="D286" s="123" t="s">
        <v>1623</v>
      </c>
      <c r="E286" s="92" t="s">
        <v>829</v>
      </c>
      <c r="F286" s="127">
        <v>592343</v>
      </c>
      <c r="G286" s="137">
        <v>0</v>
      </c>
      <c r="H286" s="127">
        <v>0</v>
      </c>
      <c r="I286" s="128">
        <v>0</v>
      </c>
      <c r="J286" s="128">
        <v>0</v>
      </c>
      <c r="K286" s="137">
        <v>592343</v>
      </c>
      <c r="L286" s="124">
        <v>592343</v>
      </c>
      <c r="M286" s="124">
        <v>0</v>
      </c>
      <c r="N286" s="124">
        <v>0</v>
      </c>
      <c r="O286" s="124">
        <v>0</v>
      </c>
      <c r="P286" s="124">
        <v>0</v>
      </c>
      <c r="Q286" s="127">
        <v>0</v>
      </c>
      <c r="R286" s="127">
        <v>0</v>
      </c>
      <c r="S286" s="127">
        <v>0</v>
      </c>
      <c r="T286" s="127">
        <v>0</v>
      </c>
      <c r="U286" s="124">
        <v>0</v>
      </c>
      <c r="V286" s="139">
        <v>0</v>
      </c>
      <c r="W286" s="128">
        <v>0</v>
      </c>
    </row>
    <row r="287" spans="1:23" ht="20.100000000000001" customHeight="1">
      <c r="A287" s="135" t="s">
        <v>1591</v>
      </c>
      <c r="B287" s="135" t="s">
        <v>1559</v>
      </c>
      <c r="C287" s="136" t="s">
        <v>1550</v>
      </c>
      <c r="D287" s="123" t="s">
        <v>1623</v>
      </c>
      <c r="E287" s="92" t="s">
        <v>942</v>
      </c>
      <c r="F287" s="127">
        <v>224289</v>
      </c>
      <c r="G287" s="137">
        <v>0</v>
      </c>
      <c r="H287" s="127">
        <v>0</v>
      </c>
      <c r="I287" s="128">
        <v>0</v>
      </c>
      <c r="J287" s="128">
        <v>0</v>
      </c>
      <c r="K287" s="137">
        <v>224289</v>
      </c>
      <c r="L287" s="124">
        <v>0</v>
      </c>
      <c r="M287" s="124">
        <v>222129</v>
      </c>
      <c r="N287" s="124">
        <v>0</v>
      </c>
      <c r="O287" s="124">
        <v>0</v>
      </c>
      <c r="P287" s="124">
        <v>0</v>
      </c>
      <c r="Q287" s="127">
        <v>2160</v>
      </c>
      <c r="R287" s="127">
        <v>0</v>
      </c>
      <c r="S287" s="127">
        <v>0</v>
      </c>
      <c r="T287" s="127">
        <v>0</v>
      </c>
      <c r="U287" s="124">
        <v>0</v>
      </c>
      <c r="V287" s="139">
        <v>0</v>
      </c>
      <c r="W287" s="128">
        <v>0</v>
      </c>
    </row>
    <row r="288" spans="1:23" ht="20.100000000000001" customHeight="1">
      <c r="A288" s="135" t="s">
        <v>1591</v>
      </c>
      <c r="B288" s="135" t="s">
        <v>1559</v>
      </c>
      <c r="C288" s="136" t="s">
        <v>1552</v>
      </c>
      <c r="D288" s="123" t="s">
        <v>1623</v>
      </c>
      <c r="E288" s="92" t="s">
        <v>944</v>
      </c>
      <c r="F288" s="127">
        <v>304075</v>
      </c>
      <c r="G288" s="137">
        <v>0</v>
      </c>
      <c r="H288" s="127">
        <v>0</v>
      </c>
      <c r="I288" s="128">
        <v>0</v>
      </c>
      <c r="J288" s="128">
        <v>0</v>
      </c>
      <c r="K288" s="137">
        <v>304075</v>
      </c>
      <c r="L288" s="124">
        <v>0</v>
      </c>
      <c r="M288" s="124">
        <v>0</v>
      </c>
      <c r="N288" s="124">
        <v>0</v>
      </c>
      <c r="O288" s="124">
        <v>0</v>
      </c>
      <c r="P288" s="124">
        <v>0</v>
      </c>
      <c r="Q288" s="127">
        <v>0</v>
      </c>
      <c r="R288" s="127">
        <v>0</v>
      </c>
      <c r="S288" s="127">
        <v>0</v>
      </c>
      <c r="T288" s="127">
        <v>0</v>
      </c>
      <c r="U288" s="124">
        <v>0</v>
      </c>
      <c r="V288" s="139">
        <v>0</v>
      </c>
      <c r="W288" s="128">
        <v>0</v>
      </c>
    </row>
    <row r="289" spans="1:23" ht="20.100000000000001" customHeight="1">
      <c r="A289" s="135" t="s">
        <v>1616</v>
      </c>
      <c r="B289" s="135" t="s">
        <v>1551</v>
      </c>
      <c r="C289" s="136" t="s">
        <v>1550</v>
      </c>
      <c r="D289" s="123" t="s">
        <v>1623</v>
      </c>
      <c r="E289" s="92" t="s">
        <v>1425</v>
      </c>
      <c r="F289" s="127">
        <v>355406</v>
      </c>
      <c r="G289" s="137">
        <v>0</v>
      </c>
      <c r="H289" s="127">
        <v>0</v>
      </c>
      <c r="I289" s="128">
        <v>0</v>
      </c>
      <c r="J289" s="128">
        <v>0</v>
      </c>
      <c r="K289" s="137">
        <v>0</v>
      </c>
      <c r="L289" s="124">
        <v>0</v>
      </c>
      <c r="M289" s="124">
        <v>0</v>
      </c>
      <c r="N289" s="124">
        <v>0</v>
      </c>
      <c r="O289" s="124">
        <v>0</v>
      </c>
      <c r="P289" s="124">
        <v>0</v>
      </c>
      <c r="Q289" s="127">
        <v>0</v>
      </c>
      <c r="R289" s="127">
        <v>0</v>
      </c>
      <c r="S289" s="127">
        <v>355406</v>
      </c>
      <c r="T289" s="127">
        <v>0</v>
      </c>
      <c r="U289" s="124">
        <v>0</v>
      </c>
      <c r="V289" s="139">
        <v>0</v>
      </c>
      <c r="W289" s="128">
        <v>0</v>
      </c>
    </row>
    <row r="290" spans="1:23" ht="20.100000000000001" customHeight="1">
      <c r="A290" s="135"/>
      <c r="B290" s="135"/>
      <c r="C290" s="136"/>
      <c r="D290" s="123" t="s">
        <v>1662</v>
      </c>
      <c r="E290" s="92" t="s">
        <v>1663</v>
      </c>
      <c r="F290" s="127">
        <v>2729043</v>
      </c>
      <c r="G290" s="137">
        <v>1659908</v>
      </c>
      <c r="H290" s="127">
        <v>741984</v>
      </c>
      <c r="I290" s="128">
        <v>575292</v>
      </c>
      <c r="J290" s="128">
        <v>342632</v>
      </c>
      <c r="K290" s="137">
        <v>715083</v>
      </c>
      <c r="L290" s="124">
        <v>400255</v>
      </c>
      <c r="M290" s="124">
        <v>150096</v>
      </c>
      <c r="N290" s="124">
        <v>11033</v>
      </c>
      <c r="O290" s="124">
        <v>6310</v>
      </c>
      <c r="P290" s="124">
        <v>6004</v>
      </c>
      <c r="Q290" s="127">
        <v>1296</v>
      </c>
      <c r="R290" s="127">
        <v>0</v>
      </c>
      <c r="S290" s="127">
        <v>240153</v>
      </c>
      <c r="T290" s="127">
        <v>0</v>
      </c>
      <c r="U290" s="124">
        <v>0</v>
      </c>
      <c r="V290" s="139">
        <v>0</v>
      </c>
      <c r="W290" s="128">
        <v>113899</v>
      </c>
    </row>
    <row r="291" spans="1:23" ht="20.100000000000001" customHeight="1">
      <c r="A291" s="135"/>
      <c r="B291" s="135"/>
      <c r="C291" s="136"/>
      <c r="D291" s="123" t="s">
        <v>1664</v>
      </c>
      <c r="E291" s="92" t="s">
        <v>1665</v>
      </c>
      <c r="F291" s="127">
        <v>2729043</v>
      </c>
      <c r="G291" s="137">
        <v>1659908</v>
      </c>
      <c r="H291" s="127">
        <v>741984</v>
      </c>
      <c r="I291" s="128">
        <v>575292</v>
      </c>
      <c r="J291" s="128">
        <v>342632</v>
      </c>
      <c r="K291" s="137">
        <v>715083</v>
      </c>
      <c r="L291" s="124">
        <v>400255</v>
      </c>
      <c r="M291" s="124">
        <v>150096</v>
      </c>
      <c r="N291" s="124">
        <v>11033</v>
      </c>
      <c r="O291" s="124">
        <v>6310</v>
      </c>
      <c r="P291" s="124">
        <v>6004</v>
      </c>
      <c r="Q291" s="127">
        <v>1296</v>
      </c>
      <c r="R291" s="127">
        <v>0</v>
      </c>
      <c r="S291" s="127">
        <v>240153</v>
      </c>
      <c r="T291" s="127">
        <v>0</v>
      </c>
      <c r="U291" s="124">
        <v>0</v>
      </c>
      <c r="V291" s="139">
        <v>0</v>
      </c>
      <c r="W291" s="128">
        <v>113899</v>
      </c>
    </row>
    <row r="292" spans="1:23" ht="20.100000000000001" customHeight="1">
      <c r="A292" s="135" t="s">
        <v>1549</v>
      </c>
      <c r="B292" s="135" t="s">
        <v>1558</v>
      </c>
      <c r="C292" s="136" t="s">
        <v>1550</v>
      </c>
      <c r="D292" s="123" t="s">
        <v>1623</v>
      </c>
      <c r="E292" s="92" t="s">
        <v>251</v>
      </c>
      <c r="F292" s="127">
        <v>1797154</v>
      </c>
      <c r="G292" s="137">
        <v>1659908</v>
      </c>
      <c r="H292" s="127">
        <v>741984</v>
      </c>
      <c r="I292" s="128">
        <v>575292</v>
      </c>
      <c r="J292" s="128">
        <v>342632</v>
      </c>
      <c r="K292" s="137">
        <v>23347</v>
      </c>
      <c r="L292" s="124">
        <v>0</v>
      </c>
      <c r="M292" s="124">
        <v>0</v>
      </c>
      <c r="N292" s="124">
        <v>11033</v>
      </c>
      <c r="O292" s="124">
        <v>6310</v>
      </c>
      <c r="P292" s="124">
        <v>6004</v>
      </c>
      <c r="Q292" s="127">
        <v>0</v>
      </c>
      <c r="R292" s="127">
        <v>0</v>
      </c>
      <c r="S292" s="127">
        <v>0</v>
      </c>
      <c r="T292" s="127">
        <v>0</v>
      </c>
      <c r="U292" s="124">
        <v>0</v>
      </c>
      <c r="V292" s="139">
        <v>0</v>
      </c>
      <c r="W292" s="128">
        <v>113899</v>
      </c>
    </row>
    <row r="293" spans="1:23" ht="20.100000000000001" customHeight="1">
      <c r="A293" s="135" t="s">
        <v>1589</v>
      </c>
      <c r="B293" s="135" t="s">
        <v>1558</v>
      </c>
      <c r="C293" s="136" t="s">
        <v>1558</v>
      </c>
      <c r="D293" s="123" t="s">
        <v>1623</v>
      </c>
      <c r="E293" s="92" t="s">
        <v>829</v>
      </c>
      <c r="F293" s="127">
        <v>400255</v>
      </c>
      <c r="G293" s="137">
        <v>0</v>
      </c>
      <c r="H293" s="127">
        <v>0</v>
      </c>
      <c r="I293" s="128">
        <v>0</v>
      </c>
      <c r="J293" s="128">
        <v>0</v>
      </c>
      <c r="K293" s="137">
        <v>400255</v>
      </c>
      <c r="L293" s="124">
        <v>400255</v>
      </c>
      <c r="M293" s="124">
        <v>0</v>
      </c>
      <c r="N293" s="124">
        <v>0</v>
      </c>
      <c r="O293" s="124">
        <v>0</v>
      </c>
      <c r="P293" s="124">
        <v>0</v>
      </c>
      <c r="Q293" s="127">
        <v>0</v>
      </c>
      <c r="R293" s="127">
        <v>0</v>
      </c>
      <c r="S293" s="127">
        <v>0</v>
      </c>
      <c r="T293" s="127">
        <v>0</v>
      </c>
      <c r="U293" s="124">
        <v>0</v>
      </c>
      <c r="V293" s="139">
        <v>0</v>
      </c>
      <c r="W293" s="128">
        <v>0</v>
      </c>
    </row>
    <row r="294" spans="1:23" ht="20.100000000000001" customHeight="1">
      <c r="A294" s="135" t="s">
        <v>1591</v>
      </c>
      <c r="B294" s="135" t="s">
        <v>1559</v>
      </c>
      <c r="C294" s="136" t="s">
        <v>1550</v>
      </c>
      <c r="D294" s="123" t="s">
        <v>1623</v>
      </c>
      <c r="E294" s="92" t="s">
        <v>942</v>
      </c>
      <c r="F294" s="127">
        <v>151392</v>
      </c>
      <c r="G294" s="137">
        <v>0</v>
      </c>
      <c r="H294" s="127">
        <v>0</v>
      </c>
      <c r="I294" s="128">
        <v>0</v>
      </c>
      <c r="J294" s="128">
        <v>0</v>
      </c>
      <c r="K294" s="137">
        <v>151392</v>
      </c>
      <c r="L294" s="124">
        <v>0</v>
      </c>
      <c r="M294" s="124">
        <v>150096</v>
      </c>
      <c r="N294" s="124">
        <v>0</v>
      </c>
      <c r="O294" s="124">
        <v>0</v>
      </c>
      <c r="P294" s="124">
        <v>0</v>
      </c>
      <c r="Q294" s="127">
        <v>1296</v>
      </c>
      <c r="R294" s="127">
        <v>0</v>
      </c>
      <c r="S294" s="127">
        <v>0</v>
      </c>
      <c r="T294" s="127">
        <v>0</v>
      </c>
      <c r="U294" s="124">
        <v>0</v>
      </c>
      <c r="V294" s="139">
        <v>0</v>
      </c>
      <c r="W294" s="128">
        <v>0</v>
      </c>
    </row>
    <row r="295" spans="1:23" ht="20.100000000000001" customHeight="1">
      <c r="A295" s="135" t="s">
        <v>1591</v>
      </c>
      <c r="B295" s="135" t="s">
        <v>1559</v>
      </c>
      <c r="C295" s="136" t="s">
        <v>1552</v>
      </c>
      <c r="D295" s="123" t="s">
        <v>1623</v>
      </c>
      <c r="E295" s="92" t="s">
        <v>944</v>
      </c>
      <c r="F295" s="127">
        <v>140089</v>
      </c>
      <c r="G295" s="137">
        <v>0</v>
      </c>
      <c r="H295" s="127">
        <v>0</v>
      </c>
      <c r="I295" s="128">
        <v>0</v>
      </c>
      <c r="J295" s="128">
        <v>0</v>
      </c>
      <c r="K295" s="137">
        <v>140089</v>
      </c>
      <c r="L295" s="124">
        <v>0</v>
      </c>
      <c r="M295" s="124">
        <v>0</v>
      </c>
      <c r="N295" s="124">
        <v>0</v>
      </c>
      <c r="O295" s="124">
        <v>0</v>
      </c>
      <c r="P295" s="124">
        <v>0</v>
      </c>
      <c r="Q295" s="127">
        <v>0</v>
      </c>
      <c r="R295" s="127">
        <v>0</v>
      </c>
      <c r="S295" s="127">
        <v>0</v>
      </c>
      <c r="T295" s="127">
        <v>0</v>
      </c>
      <c r="U295" s="124">
        <v>0</v>
      </c>
      <c r="V295" s="139">
        <v>0</v>
      </c>
      <c r="W295" s="128">
        <v>0</v>
      </c>
    </row>
    <row r="296" spans="1:23" ht="20.100000000000001" customHeight="1">
      <c r="A296" s="135" t="s">
        <v>1616</v>
      </c>
      <c r="B296" s="135" t="s">
        <v>1551</v>
      </c>
      <c r="C296" s="136" t="s">
        <v>1550</v>
      </c>
      <c r="D296" s="123" t="s">
        <v>1623</v>
      </c>
      <c r="E296" s="92" t="s">
        <v>1425</v>
      </c>
      <c r="F296" s="127">
        <v>240153</v>
      </c>
      <c r="G296" s="137">
        <v>0</v>
      </c>
      <c r="H296" s="127">
        <v>0</v>
      </c>
      <c r="I296" s="128">
        <v>0</v>
      </c>
      <c r="J296" s="128">
        <v>0</v>
      </c>
      <c r="K296" s="137">
        <v>0</v>
      </c>
      <c r="L296" s="124">
        <v>0</v>
      </c>
      <c r="M296" s="124">
        <v>0</v>
      </c>
      <c r="N296" s="124">
        <v>0</v>
      </c>
      <c r="O296" s="124">
        <v>0</v>
      </c>
      <c r="P296" s="124">
        <v>0</v>
      </c>
      <c r="Q296" s="127">
        <v>0</v>
      </c>
      <c r="R296" s="127">
        <v>0</v>
      </c>
      <c r="S296" s="127">
        <v>240153</v>
      </c>
      <c r="T296" s="127">
        <v>0</v>
      </c>
      <c r="U296" s="124">
        <v>0</v>
      </c>
      <c r="V296" s="139">
        <v>0</v>
      </c>
      <c r="W296" s="128">
        <v>0</v>
      </c>
    </row>
    <row r="297" spans="1:23" ht="20.100000000000001" customHeight="1">
      <c r="A297" s="135"/>
      <c r="B297" s="135"/>
      <c r="C297" s="136"/>
      <c r="D297" s="123" t="s">
        <v>1666</v>
      </c>
      <c r="E297" s="92" t="s">
        <v>1667</v>
      </c>
      <c r="F297" s="127">
        <v>8580961</v>
      </c>
      <c r="G297" s="137">
        <v>5023502</v>
      </c>
      <c r="H297" s="127">
        <v>2345136</v>
      </c>
      <c r="I297" s="128">
        <v>1694556</v>
      </c>
      <c r="J297" s="128">
        <v>983810</v>
      </c>
      <c r="K297" s="137">
        <v>2185145</v>
      </c>
      <c r="L297" s="124">
        <v>1248371</v>
      </c>
      <c r="M297" s="124">
        <v>468140</v>
      </c>
      <c r="N297" s="124">
        <v>50025</v>
      </c>
      <c r="O297" s="124">
        <v>17512</v>
      </c>
      <c r="P297" s="124">
        <v>18725</v>
      </c>
      <c r="Q297" s="127">
        <v>4248</v>
      </c>
      <c r="R297" s="127">
        <v>0</v>
      </c>
      <c r="S297" s="127">
        <v>749022</v>
      </c>
      <c r="T297" s="127">
        <v>0</v>
      </c>
      <c r="U297" s="124">
        <v>0</v>
      </c>
      <c r="V297" s="139">
        <v>137520</v>
      </c>
      <c r="W297" s="128">
        <v>485772</v>
      </c>
    </row>
    <row r="298" spans="1:23" ht="20.100000000000001" customHeight="1">
      <c r="A298" s="135"/>
      <c r="B298" s="135"/>
      <c r="C298" s="136"/>
      <c r="D298" s="123" t="s">
        <v>1668</v>
      </c>
      <c r="E298" s="92" t="s">
        <v>1669</v>
      </c>
      <c r="F298" s="127">
        <v>7776695</v>
      </c>
      <c r="G298" s="137">
        <v>4616246</v>
      </c>
      <c r="H298" s="127">
        <v>2071320</v>
      </c>
      <c r="I298" s="128">
        <v>1609116</v>
      </c>
      <c r="J298" s="128">
        <v>935810</v>
      </c>
      <c r="K298" s="137">
        <v>2000465</v>
      </c>
      <c r="L298" s="124">
        <v>1123687</v>
      </c>
      <c r="M298" s="124">
        <v>421383</v>
      </c>
      <c r="N298" s="124">
        <v>40479</v>
      </c>
      <c r="O298" s="124">
        <v>16265</v>
      </c>
      <c r="P298" s="124">
        <v>16855</v>
      </c>
      <c r="Q298" s="127">
        <v>3672</v>
      </c>
      <c r="R298" s="127">
        <v>0</v>
      </c>
      <c r="S298" s="127">
        <v>674212</v>
      </c>
      <c r="T298" s="127">
        <v>0</v>
      </c>
      <c r="U298" s="124">
        <v>0</v>
      </c>
      <c r="V298" s="139">
        <v>0</v>
      </c>
      <c r="W298" s="128">
        <v>485772</v>
      </c>
    </row>
    <row r="299" spans="1:23" ht="20.100000000000001" customHeight="1">
      <c r="A299" s="135" t="s">
        <v>1549</v>
      </c>
      <c r="B299" s="135" t="s">
        <v>1554</v>
      </c>
      <c r="C299" s="136" t="s">
        <v>1550</v>
      </c>
      <c r="D299" s="123" t="s">
        <v>1623</v>
      </c>
      <c r="E299" s="92" t="s">
        <v>251</v>
      </c>
      <c r="F299" s="127">
        <v>5175617</v>
      </c>
      <c r="G299" s="137">
        <v>4616246</v>
      </c>
      <c r="H299" s="127">
        <v>2071320</v>
      </c>
      <c r="I299" s="128">
        <v>1609116</v>
      </c>
      <c r="J299" s="128">
        <v>935810</v>
      </c>
      <c r="K299" s="137">
        <v>73599</v>
      </c>
      <c r="L299" s="124">
        <v>0</v>
      </c>
      <c r="M299" s="124">
        <v>0</v>
      </c>
      <c r="N299" s="124">
        <v>40479</v>
      </c>
      <c r="O299" s="124">
        <v>16265</v>
      </c>
      <c r="P299" s="124">
        <v>16855</v>
      </c>
      <c r="Q299" s="127">
        <v>0</v>
      </c>
      <c r="R299" s="127">
        <v>0</v>
      </c>
      <c r="S299" s="127">
        <v>0</v>
      </c>
      <c r="T299" s="127">
        <v>0</v>
      </c>
      <c r="U299" s="124">
        <v>0</v>
      </c>
      <c r="V299" s="139">
        <v>0</v>
      </c>
      <c r="W299" s="128">
        <v>485772</v>
      </c>
    </row>
    <row r="300" spans="1:23" ht="20.100000000000001" customHeight="1">
      <c r="A300" s="135" t="s">
        <v>1589</v>
      </c>
      <c r="B300" s="135" t="s">
        <v>1558</v>
      </c>
      <c r="C300" s="136" t="s">
        <v>1558</v>
      </c>
      <c r="D300" s="123" t="s">
        <v>1623</v>
      </c>
      <c r="E300" s="92" t="s">
        <v>829</v>
      </c>
      <c r="F300" s="127">
        <v>1123687</v>
      </c>
      <c r="G300" s="137">
        <v>0</v>
      </c>
      <c r="H300" s="127">
        <v>0</v>
      </c>
      <c r="I300" s="128">
        <v>0</v>
      </c>
      <c r="J300" s="128">
        <v>0</v>
      </c>
      <c r="K300" s="137">
        <v>1123687</v>
      </c>
      <c r="L300" s="124">
        <v>1123687</v>
      </c>
      <c r="M300" s="124">
        <v>0</v>
      </c>
      <c r="N300" s="124">
        <v>0</v>
      </c>
      <c r="O300" s="124">
        <v>0</v>
      </c>
      <c r="P300" s="124">
        <v>0</v>
      </c>
      <c r="Q300" s="127">
        <v>0</v>
      </c>
      <c r="R300" s="127">
        <v>0</v>
      </c>
      <c r="S300" s="127">
        <v>0</v>
      </c>
      <c r="T300" s="127">
        <v>0</v>
      </c>
      <c r="U300" s="124">
        <v>0</v>
      </c>
      <c r="V300" s="139">
        <v>0</v>
      </c>
      <c r="W300" s="128">
        <v>0</v>
      </c>
    </row>
    <row r="301" spans="1:23" ht="20.100000000000001" customHeight="1">
      <c r="A301" s="135" t="s">
        <v>1591</v>
      </c>
      <c r="B301" s="135" t="s">
        <v>1559</v>
      </c>
      <c r="C301" s="136" t="s">
        <v>1550</v>
      </c>
      <c r="D301" s="123" t="s">
        <v>1623</v>
      </c>
      <c r="E301" s="92" t="s">
        <v>942</v>
      </c>
      <c r="F301" s="127">
        <v>425055</v>
      </c>
      <c r="G301" s="137">
        <v>0</v>
      </c>
      <c r="H301" s="127">
        <v>0</v>
      </c>
      <c r="I301" s="128">
        <v>0</v>
      </c>
      <c r="J301" s="128">
        <v>0</v>
      </c>
      <c r="K301" s="137">
        <v>425055</v>
      </c>
      <c r="L301" s="124">
        <v>0</v>
      </c>
      <c r="M301" s="124">
        <v>421383</v>
      </c>
      <c r="N301" s="124">
        <v>0</v>
      </c>
      <c r="O301" s="124">
        <v>0</v>
      </c>
      <c r="P301" s="124">
        <v>0</v>
      </c>
      <c r="Q301" s="127">
        <v>3672</v>
      </c>
      <c r="R301" s="127">
        <v>0</v>
      </c>
      <c r="S301" s="127">
        <v>0</v>
      </c>
      <c r="T301" s="127">
        <v>0</v>
      </c>
      <c r="U301" s="124">
        <v>0</v>
      </c>
      <c r="V301" s="139">
        <v>0</v>
      </c>
      <c r="W301" s="128">
        <v>0</v>
      </c>
    </row>
    <row r="302" spans="1:23" ht="20.100000000000001" customHeight="1">
      <c r="A302" s="135" t="s">
        <v>1591</v>
      </c>
      <c r="B302" s="135" t="s">
        <v>1559</v>
      </c>
      <c r="C302" s="136" t="s">
        <v>1552</v>
      </c>
      <c r="D302" s="123" t="s">
        <v>1623</v>
      </c>
      <c r="E302" s="92" t="s">
        <v>944</v>
      </c>
      <c r="F302" s="127">
        <v>378124</v>
      </c>
      <c r="G302" s="137">
        <v>0</v>
      </c>
      <c r="H302" s="127">
        <v>0</v>
      </c>
      <c r="I302" s="128">
        <v>0</v>
      </c>
      <c r="J302" s="128">
        <v>0</v>
      </c>
      <c r="K302" s="137">
        <v>378124</v>
      </c>
      <c r="L302" s="124">
        <v>0</v>
      </c>
      <c r="M302" s="124">
        <v>0</v>
      </c>
      <c r="N302" s="124">
        <v>0</v>
      </c>
      <c r="O302" s="124">
        <v>0</v>
      </c>
      <c r="P302" s="124">
        <v>0</v>
      </c>
      <c r="Q302" s="127">
        <v>0</v>
      </c>
      <c r="R302" s="127">
        <v>0</v>
      </c>
      <c r="S302" s="127">
        <v>0</v>
      </c>
      <c r="T302" s="127">
        <v>0</v>
      </c>
      <c r="U302" s="124">
        <v>0</v>
      </c>
      <c r="V302" s="139">
        <v>0</v>
      </c>
      <c r="W302" s="128">
        <v>0</v>
      </c>
    </row>
    <row r="303" spans="1:23" ht="20.100000000000001" customHeight="1">
      <c r="A303" s="135" t="s">
        <v>1616</v>
      </c>
      <c r="B303" s="135" t="s">
        <v>1551</v>
      </c>
      <c r="C303" s="136" t="s">
        <v>1550</v>
      </c>
      <c r="D303" s="123" t="s">
        <v>1623</v>
      </c>
      <c r="E303" s="92" t="s">
        <v>1425</v>
      </c>
      <c r="F303" s="127">
        <v>674212</v>
      </c>
      <c r="G303" s="137">
        <v>0</v>
      </c>
      <c r="H303" s="127">
        <v>0</v>
      </c>
      <c r="I303" s="128">
        <v>0</v>
      </c>
      <c r="J303" s="128">
        <v>0</v>
      </c>
      <c r="K303" s="137">
        <v>0</v>
      </c>
      <c r="L303" s="124">
        <v>0</v>
      </c>
      <c r="M303" s="124">
        <v>0</v>
      </c>
      <c r="N303" s="124">
        <v>0</v>
      </c>
      <c r="O303" s="124">
        <v>0</v>
      </c>
      <c r="P303" s="124">
        <v>0</v>
      </c>
      <c r="Q303" s="127">
        <v>0</v>
      </c>
      <c r="R303" s="127">
        <v>0</v>
      </c>
      <c r="S303" s="127">
        <v>674212</v>
      </c>
      <c r="T303" s="127">
        <v>0</v>
      </c>
      <c r="U303" s="124">
        <v>0</v>
      </c>
      <c r="V303" s="139">
        <v>0</v>
      </c>
      <c r="W303" s="128">
        <v>0</v>
      </c>
    </row>
    <row r="304" spans="1:23" ht="20.100000000000001" customHeight="1">
      <c r="A304" s="135"/>
      <c r="B304" s="135"/>
      <c r="C304" s="136"/>
      <c r="D304" s="123" t="s">
        <v>1670</v>
      </c>
      <c r="E304" s="92" t="s">
        <v>1671</v>
      </c>
      <c r="F304" s="127">
        <v>804266</v>
      </c>
      <c r="G304" s="137">
        <v>407256</v>
      </c>
      <c r="H304" s="127">
        <v>273816</v>
      </c>
      <c r="I304" s="128">
        <v>85440</v>
      </c>
      <c r="J304" s="128">
        <v>48000</v>
      </c>
      <c r="K304" s="137">
        <v>184680</v>
      </c>
      <c r="L304" s="124">
        <v>124684</v>
      </c>
      <c r="M304" s="124">
        <v>46757</v>
      </c>
      <c r="N304" s="124">
        <v>9546</v>
      </c>
      <c r="O304" s="124">
        <v>1247</v>
      </c>
      <c r="P304" s="124">
        <v>1870</v>
      </c>
      <c r="Q304" s="127">
        <v>576</v>
      </c>
      <c r="R304" s="127">
        <v>0</v>
      </c>
      <c r="S304" s="127">
        <v>74810</v>
      </c>
      <c r="T304" s="127">
        <v>0</v>
      </c>
      <c r="U304" s="124">
        <v>0</v>
      </c>
      <c r="V304" s="139">
        <v>137520</v>
      </c>
      <c r="W304" s="128">
        <v>0</v>
      </c>
    </row>
    <row r="305" spans="1:23" ht="20.100000000000001" customHeight="1">
      <c r="A305" s="135" t="s">
        <v>1549</v>
      </c>
      <c r="B305" s="135" t="s">
        <v>1554</v>
      </c>
      <c r="C305" s="136" t="s">
        <v>1556</v>
      </c>
      <c r="D305" s="123" t="s">
        <v>1623</v>
      </c>
      <c r="E305" s="92" t="s">
        <v>260</v>
      </c>
      <c r="F305" s="127">
        <v>557439</v>
      </c>
      <c r="G305" s="137">
        <v>407256</v>
      </c>
      <c r="H305" s="127">
        <v>273816</v>
      </c>
      <c r="I305" s="128">
        <v>85440</v>
      </c>
      <c r="J305" s="128">
        <v>48000</v>
      </c>
      <c r="K305" s="137">
        <v>12663</v>
      </c>
      <c r="L305" s="124">
        <v>0</v>
      </c>
      <c r="M305" s="124">
        <v>0</v>
      </c>
      <c r="N305" s="124">
        <v>9546</v>
      </c>
      <c r="O305" s="124">
        <v>1247</v>
      </c>
      <c r="P305" s="124">
        <v>1870</v>
      </c>
      <c r="Q305" s="127">
        <v>0</v>
      </c>
      <c r="R305" s="127">
        <v>0</v>
      </c>
      <c r="S305" s="127">
        <v>0</v>
      </c>
      <c r="T305" s="127">
        <v>0</v>
      </c>
      <c r="U305" s="124">
        <v>0</v>
      </c>
      <c r="V305" s="139">
        <v>137520</v>
      </c>
      <c r="W305" s="128">
        <v>0</v>
      </c>
    </row>
    <row r="306" spans="1:23" ht="20.100000000000001" customHeight="1">
      <c r="A306" s="135" t="s">
        <v>1589</v>
      </c>
      <c r="B306" s="135" t="s">
        <v>1558</v>
      </c>
      <c r="C306" s="136" t="s">
        <v>1558</v>
      </c>
      <c r="D306" s="123" t="s">
        <v>1623</v>
      </c>
      <c r="E306" s="92" t="s">
        <v>829</v>
      </c>
      <c r="F306" s="127">
        <v>124684</v>
      </c>
      <c r="G306" s="137">
        <v>0</v>
      </c>
      <c r="H306" s="127">
        <v>0</v>
      </c>
      <c r="I306" s="128">
        <v>0</v>
      </c>
      <c r="J306" s="128">
        <v>0</v>
      </c>
      <c r="K306" s="137">
        <v>124684</v>
      </c>
      <c r="L306" s="124">
        <v>124684</v>
      </c>
      <c r="M306" s="124">
        <v>0</v>
      </c>
      <c r="N306" s="124">
        <v>0</v>
      </c>
      <c r="O306" s="124">
        <v>0</v>
      </c>
      <c r="P306" s="124">
        <v>0</v>
      </c>
      <c r="Q306" s="127">
        <v>0</v>
      </c>
      <c r="R306" s="127">
        <v>0</v>
      </c>
      <c r="S306" s="127">
        <v>0</v>
      </c>
      <c r="T306" s="127">
        <v>0</v>
      </c>
      <c r="U306" s="124">
        <v>0</v>
      </c>
      <c r="V306" s="139">
        <v>0</v>
      </c>
      <c r="W306" s="128">
        <v>0</v>
      </c>
    </row>
    <row r="307" spans="1:23" ht="20.100000000000001" customHeight="1">
      <c r="A307" s="135" t="s">
        <v>1591</v>
      </c>
      <c r="B307" s="135" t="s">
        <v>1559</v>
      </c>
      <c r="C307" s="136" t="s">
        <v>1551</v>
      </c>
      <c r="D307" s="123" t="s">
        <v>1623</v>
      </c>
      <c r="E307" s="92" t="s">
        <v>943</v>
      </c>
      <c r="F307" s="127">
        <v>47333</v>
      </c>
      <c r="G307" s="137">
        <v>0</v>
      </c>
      <c r="H307" s="127">
        <v>0</v>
      </c>
      <c r="I307" s="128">
        <v>0</v>
      </c>
      <c r="J307" s="128">
        <v>0</v>
      </c>
      <c r="K307" s="137">
        <v>47333</v>
      </c>
      <c r="L307" s="124">
        <v>0</v>
      </c>
      <c r="M307" s="124">
        <v>46757</v>
      </c>
      <c r="N307" s="124">
        <v>0</v>
      </c>
      <c r="O307" s="124">
        <v>0</v>
      </c>
      <c r="P307" s="124">
        <v>0</v>
      </c>
      <c r="Q307" s="127">
        <v>576</v>
      </c>
      <c r="R307" s="127">
        <v>0</v>
      </c>
      <c r="S307" s="127">
        <v>0</v>
      </c>
      <c r="T307" s="127">
        <v>0</v>
      </c>
      <c r="U307" s="124">
        <v>0</v>
      </c>
      <c r="V307" s="139">
        <v>0</v>
      </c>
      <c r="W307" s="128">
        <v>0</v>
      </c>
    </row>
    <row r="308" spans="1:23" ht="20.100000000000001" customHeight="1">
      <c r="A308" s="135" t="s">
        <v>1616</v>
      </c>
      <c r="B308" s="135" t="s">
        <v>1551</v>
      </c>
      <c r="C308" s="136" t="s">
        <v>1550</v>
      </c>
      <c r="D308" s="123" t="s">
        <v>1623</v>
      </c>
      <c r="E308" s="92" t="s">
        <v>1425</v>
      </c>
      <c r="F308" s="127">
        <v>74810</v>
      </c>
      <c r="G308" s="137">
        <v>0</v>
      </c>
      <c r="H308" s="127">
        <v>0</v>
      </c>
      <c r="I308" s="128">
        <v>0</v>
      </c>
      <c r="J308" s="128">
        <v>0</v>
      </c>
      <c r="K308" s="137">
        <v>0</v>
      </c>
      <c r="L308" s="124">
        <v>0</v>
      </c>
      <c r="M308" s="124">
        <v>0</v>
      </c>
      <c r="N308" s="124">
        <v>0</v>
      </c>
      <c r="O308" s="124">
        <v>0</v>
      </c>
      <c r="P308" s="124">
        <v>0</v>
      </c>
      <c r="Q308" s="127">
        <v>0</v>
      </c>
      <c r="R308" s="127">
        <v>0</v>
      </c>
      <c r="S308" s="127">
        <v>74810</v>
      </c>
      <c r="T308" s="127">
        <v>0</v>
      </c>
      <c r="U308" s="124">
        <v>0</v>
      </c>
      <c r="V308" s="139">
        <v>0</v>
      </c>
      <c r="W308" s="128">
        <v>0</v>
      </c>
    </row>
    <row r="309" spans="1:23" ht="20.100000000000001" customHeight="1">
      <c r="A309" s="135"/>
      <c r="B309" s="135"/>
      <c r="C309" s="136"/>
      <c r="D309" s="123" t="s">
        <v>1672</v>
      </c>
      <c r="E309" s="92" t="s">
        <v>1673</v>
      </c>
      <c r="F309" s="127">
        <v>3563033</v>
      </c>
      <c r="G309" s="137">
        <v>2282191</v>
      </c>
      <c r="H309" s="127">
        <v>984324</v>
      </c>
      <c r="I309" s="128">
        <v>848640</v>
      </c>
      <c r="J309" s="128">
        <v>449227</v>
      </c>
      <c r="K309" s="137">
        <v>951446</v>
      </c>
      <c r="L309" s="124">
        <v>548993</v>
      </c>
      <c r="M309" s="124">
        <v>205872</v>
      </c>
      <c r="N309" s="124">
        <v>7853</v>
      </c>
      <c r="O309" s="124">
        <v>9765</v>
      </c>
      <c r="P309" s="124">
        <v>8235</v>
      </c>
      <c r="Q309" s="127">
        <v>1728</v>
      </c>
      <c r="R309" s="127">
        <v>0</v>
      </c>
      <c r="S309" s="127">
        <v>329396</v>
      </c>
      <c r="T309" s="127">
        <v>0</v>
      </c>
      <c r="U309" s="124">
        <v>0</v>
      </c>
      <c r="V309" s="139">
        <v>0</v>
      </c>
      <c r="W309" s="128">
        <v>0</v>
      </c>
    </row>
    <row r="310" spans="1:23" ht="20.100000000000001" customHeight="1">
      <c r="A310" s="135"/>
      <c r="B310" s="135"/>
      <c r="C310" s="136"/>
      <c r="D310" s="123" t="s">
        <v>1674</v>
      </c>
      <c r="E310" s="92" t="s">
        <v>1675</v>
      </c>
      <c r="F310" s="127">
        <v>3563033</v>
      </c>
      <c r="G310" s="137">
        <v>2282191</v>
      </c>
      <c r="H310" s="127">
        <v>984324</v>
      </c>
      <c r="I310" s="128">
        <v>848640</v>
      </c>
      <c r="J310" s="128">
        <v>449227</v>
      </c>
      <c r="K310" s="137">
        <v>951446</v>
      </c>
      <c r="L310" s="124">
        <v>548993</v>
      </c>
      <c r="M310" s="124">
        <v>205872</v>
      </c>
      <c r="N310" s="124">
        <v>7853</v>
      </c>
      <c r="O310" s="124">
        <v>9765</v>
      </c>
      <c r="P310" s="124">
        <v>8235</v>
      </c>
      <c r="Q310" s="127">
        <v>1728</v>
      </c>
      <c r="R310" s="127">
        <v>0</v>
      </c>
      <c r="S310" s="127">
        <v>329396</v>
      </c>
      <c r="T310" s="127">
        <v>0</v>
      </c>
      <c r="U310" s="124">
        <v>0</v>
      </c>
      <c r="V310" s="139">
        <v>0</v>
      </c>
      <c r="W310" s="128">
        <v>0</v>
      </c>
    </row>
    <row r="311" spans="1:23" ht="20.100000000000001" customHeight="1">
      <c r="A311" s="135" t="s">
        <v>1549</v>
      </c>
      <c r="B311" s="135" t="s">
        <v>1555</v>
      </c>
      <c r="C311" s="136" t="s">
        <v>1550</v>
      </c>
      <c r="D311" s="123" t="s">
        <v>1623</v>
      </c>
      <c r="E311" s="92" t="s">
        <v>251</v>
      </c>
      <c r="F311" s="127">
        <v>2308044</v>
      </c>
      <c r="G311" s="137">
        <v>2282191</v>
      </c>
      <c r="H311" s="127">
        <v>984324</v>
      </c>
      <c r="I311" s="128">
        <v>848640</v>
      </c>
      <c r="J311" s="128">
        <v>449227</v>
      </c>
      <c r="K311" s="137">
        <v>25853</v>
      </c>
      <c r="L311" s="124">
        <v>0</v>
      </c>
      <c r="M311" s="124">
        <v>0</v>
      </c>
      <c r="N311" s="124">
        <v>7853</v>
      </c>
      <c r="O311" s="124">
        <v>9765</v>
      </c>
      <c r="P311" s="124">
        <v>8235</v>
      </c>
      <c r="Q311" s="127">
        <v>0</v>
      </c>
      <c r="R311" s="127">
        <v>0</v>
      </c>
      <c r="S311" s="127">
        <v>0</v>
      </c>
      <c r="T311" s="127">
        <v>0</v>
      </c>
      <c r="U311" s="124">
        <v>0</v>
      </c>
      <c r="V311" s="139">
        <v>0</v>
      </c>
      <c r="W311" s="128">
        <v>0</v>
      </c>
    </row>
    <row r="312" spans="1:23" ht="20.100000000000001" customHeight="1">
      <c r="A312" s="135" t="s">
        <v>1589</v>
      </c>
      <c r="B312" s="135" t="s">
        <v>1558</v>
      </c>
      <c r="C312" s="136" t="s">
        <v>1558</v>
      </c>
      <c r="D312" s="123" t="s">
        <v>1623</v>
      </c>
      <c r="E312" s="92" t="s">
        <v>829</v>
      </c>
      <c r="F312" s="127">
        <v>548993</v>
      </c>
      <c r="G312" s="137">
        <v>0</v>
      </c>
      <c r="H312" s="127">
        <v>0</v>
      </c>
      <c r="I312" s="128">
        <v>0</v>
      </c>
      <c r="J312" s="128">
        <v>0</v>
      </c>
      <c r="K312" s="137">
        <v>548993</v>
      </c>
      <c r="L312" s="124">
        <v>548993</v>
      </c>
      <c r="M312" s="124">
        <v>0</v>
      </c>
      <c r="N312" s="124">
        <v>0</v>
      </c>
      <c r="O312" s="124">
        <v>0</v>
      </c>
      <c r="P312" s="124">
        <v>0</v>
      </c>
      <c r="Q312" s="127">
        <v>0</v>
      </c>
      <c r="R312" s="127">
        <v>0</v>
      </c>
      <c r="S312" s="127">
        <v>0</v>
      </c>
      <c r="T312" s="127">
        <v>0</v>
      </c>
      <c r="U312" s="124">
        <v>0</v>
      </c>
      <c r="V312" s="139">
        <v>0</v>
      </c>
      <c r="W312" s="128">
        <v>0</v>
      </c>
    </row>
    <row r="313" spans="1:23" ht="20.100000000000001" customHeight="1">
      <c r="A313" s="135" t="s">
        <v>1591</v>
      </c>
      <c r="B313" s="135" t="s">
        <v>1559</v>
      </c>
      <c r="C313" s="136" t="s">
        <v>1550</v>
      </c>
      <c r="D313" s="123" t="s">
        <v>1623</v>
      </c>
      <c r="E313" s="92" t="s">
        <v>942</v>
      </c>
      <c r="F313" s="127">
        <v>207600</v>
      </c>
      <c r="G313" s="137">
        <v>0</v>
      </c>
      <c r="H313" s="127">
        <v>0</v>
      </c>
      <c r="I313" s="128">
        <v>0</v>
      </c>
      <c r="J313" s="128">
        <v>0</v>
      </c>
      <c r="K313" s="137">
        <v>207600</v>
      </c>
      <c r="L313" s="124">
        <v>0</v>
      </c>
      <c r="M313" s="124">
        <v>205872</v>
      </c>
      <c r="N313" s="124">
        <v>0</v>
      </c>
      <c r="O313" s="124">
        <v>0</v>
      </c>
      <c r="P313" s="124">
        <v>0</v>
      </c>
      <c r="Q313" s="127">
        <v>1728</v>
      </c>
      <c r="R313" s="127">
        <v>0</v>
      </c>
      <c r="S313" s="127">
        <v>0</v>
      </c>
      <c r="T313" s="127">
        <v>0</v>
      </c>
      <c r="U313" s="124">
        <v>0</v>
      </c>
      <c r="V313" s="139">
        <v>0</v>
      </c>
      <c r="W313" s="128">
        <v>0</v>
      </c>
    </row>
    <row r="314" spans="1:23" ht="20.100000000000001" customHeight="1">
      <c r="A314" s="135" t="s">
        <v>1591</v>
      </c>
      <c r="B314" s="135" t="s">
        <v>1559</v>
      </c>
      <c r="C314" s="136" t="s">
        <v>1552</v>
      </c>
      <c r="D314" s="123" t="s">
        <v>1623</v>
      </c>
      <c r="E314" s="92" t="s">
        <v>944</v>
      </c>
      <c r="F314" s="127">
        <v>169000</v>
      </c>
      <c r="G314" s="137">
        <v>0</v>
      </c>
      <c r="H314" s="127">
        <v>0</v>
      </c>
      <c r="I314" s="128">
        <v>0</v>
      </c>
      <c r="J314" s="128">
        <v>0</v>
      </c>
      <c r="K314" s="137">
        <v>169000</v>
      </c>
      <c r="L314" s="124">
        <v>0</v>
      </c>
      <c r="M314" s="124">
        <v>0</v>
      </c>
      <c r="N314" s="124">
        <v>0</v>
      </c>
      <c r="O314" s="124">
        <v>0</v>
      </c>
      <c r="P314" s="124">
        <v>0</v>
      </c>
      <c r="Q314" s="127">
        <v>0</v>
      </c>
      <c r="R314" s="127">
        <v>0</v>
      </c>
      <c r="S314" s="127">
        <v>0</v>
      </c>
      <c r="T314" s="127">
        <v>0</v>
      </c>
      <c r="U314" s="124">
        <v>0</v>
      </c>
      <c r="V314" s="139">
        <v>0</v>
      </c>
      <c r="W314" s="128">
        <v>0</v>
      </c>
    </row>
    <row r="315" spans="1:23" ht="20.100000000000001" customHeight="1">
      <c r="A315" s="135" t="s">
        <v>1616</v>
      </c>
      <c r="B315" s="135" t="s">
        <v>1551</v>
      </c>
      <c r="C315" s="136" t="s">
        <v>1550</v>
      </c>
      <c r="D315" s="123" t="s">
        <v>1623</v>
      </c>
      <c r="E315" s="92" t="s">
        <v>1425</v>
      </c>
      <c r="F315" s="127">
        <v>329396</v>
      </c>
      <c r="G315" s="137">
        <v>0</v>
      </c>
      <c r="H315" s="127">
        <v>0</v>
      </c>
      <c r="I315" s="128">
        <v>0</v>
      </c>
      <c r="J315" s="128">
        <v>0</v>
      </c>
      <c r="K315" s="137">
        <v>0</v>
      </c>
      <c r="L315" s="124">
        <v>0</v>
      </c>
      <c r="M315" s="124">
        <v>0</v>
      </c>
      <c r="N315" s="124">
        <v>0</v>
      </c>
      <c r="O315" s="124">
        <v>0</v>
      </c>
      <c r="P315" s="124">
        <v>0</v>
      </c>
      <c r="Q315" s="127">
        <v>0</v>
      </c>
      <c r="R315" s="127">
        <v>0</v>
      </c>
      <c r="S315" s="127">
        <v>329396</v>
      </c>
      <c r="T315" s="127">
        <v>0</v>
      </c>
      <c r="U315" s="124">
        <v>0</v>
      </c>
      <c r="V315" s="139">
        <v>0</v>
      </c>
      <c r="W315" s="128">
        <v>0</v>
      </c>
    </row>
    <row r="316" spans="1:23" ht="20.100000000000001" customHeight="1">
      <c r="A316" s="135"/>
      <c r="B316" s="135"/>
      <c r="C316" s="136"/>
      <c r="D316" s="123" t="s">
        <v>1676</v>
      </c>
      <c r="E316" s="92" t="s">
        <v>1677</v>
      </c>
      <c r="F316" s="127">
        <v>8943526</v>
      </c>
      <c r="G316" s="137">
        <v>5836026</v>
      </c>
      <c r="H316" s="127">
        <v>2430216</v>
      </c>
      <c r="I316" s="128">
        <v>2123292</v>
      </c>
      <c r="J316" s="128">
        <v>1282518</v>
      </c>
      <c r="K316" s="137">
        <v>2240114</v>
      </c>
      <c r="L316" s="124">
        <v>1366702</v>
      </c>
      <c r="M316" s="124">
        <v>512513</v>
      </c>
      <c r="N316" s="124">
        <v>0</v>
      </c>
      <c r="O316" s="124">
        <v>27334</v>
      </c>
      <c r="P316" s="124">
        <v>20501</v>
      </c>
      <c r="Q316" s="127">
        <v>4320</v>
      </c>
      <c r="R316" s="127">
        <v>0</v>
      </c>
      <c r="S316" s="127">
        <v>820021</v>
      </c>
      <c r="T316" s="127">
        <v>0</v>
      </c>
      <c r="U316" s="124">
        <v>0</v>
      </c>
      <c r="V316" s="139">
        <v>0</v>
      </c>
      <c r="W316" s="128">
        <v>47365</v>
      </c>
    </row>
    <row r="317" spans="1:23" ht="20.100000000000001" customHeight="1">
      <c r="A317" s="135"/>
      <c r="B317" s="135"/>
      <c r="C317" s="136"/>
      <c r="D317" s="123" t="s">
        <v>1678</v>
      </c>
      <c r="E317" s="92" t="s">
        <v>1679</v>
      </c>
      <c r="F317" s="127">
        <v>8943526</v>
      </c>
      <c r="G317" s="137">
        <v>5836026</v>
      </c>
      <c r="H317" s="127">
        <v>2430216</v>
      </c>
      <c r="I317" s="128">
        <v>2123292</v>
      </c>
      <c r="J317" s="128">
        <v>1282518</v>
      </c>
      <c r="K317" s="137">
        <v>2240114</v>
      </c>
      <c r="L317" s="124">
        <v>1366702</v>
      </c>
      <c r="M317" s="124">
        <v>512513</v>
      </c>
      <c r="N317" s="124">
        <v>0</v>
      </c>
      <c r="O317" s="124">
        <v>27334</v>
      </c>
      <c r="P317" s="124">
        <v>20501</v>
      </c>
      <c r="Q317" s="127">
        <v>4320</v>
      </c>
      <c r="R317" s="127">
        <v>0</v>
      </c>
      <c r="S317" s="127">
        <v>820021</v>
      </c>
      <c r="T317" s="127">
        <v>0</v>
      </c>
      <c r="U317" s="124">
        <v>0</v>
      </c>
      <c r="V317" s="139">
        <v>0</v>
      </c>
      <c r="W317" s="128">
        <v>47365</v>
      </c>
    </row>
    <row r="318" spans="1:23" ht="20.100000000000001" customHeight="1">
      <c r="A318" s="135" t="s">
        <v>1549</v>
      </c>
      <c r="B318" s="135" t="s">
        <v>1559</v>
      </c>
      <c r="C318" s="136" t="s">
        <v>1550</v>
      </c>
      <c r="D318" s="123" t="s">
        <v>1623</v>
      </c>
      <c r="E318" s="92" t="s">
        <v>251</v>
      </c>
      <c r="F318" s="127">
        <v>5931226</v>
      </c>
      <c r="G318" s="137">
        <v>5836026</v>
      </c>
      <c r="H318" s="127">
        <v>2430216</v>
      </c>
      <c r="I318" s="128">
        <v>2123292</v>
      </c>
      <c r="J318" s="128">
        <v>1282518</v>
      </c>
      <c r="K318" s="137">
        <v>47835</v>
      </c>
      <c r="L318" s="124">
        <v>0</v>
      </c>
      <c r="M318" s="124">
        <v>0</v>
      </c>
      <c r="N318" s="124">
        <v>0</v>
      </c>
      <c r="O318" s="124">
        <v>27334</v>
      </c>
      <c r="P318" s="124">
        <v>20501</v>
      </c>
      <c r="Q318" s="127">
        <v>0</v>
      </c>
      <c r="R318" s="127">
        <v>0</v>
      </c>
      <c r="S318" s="127">
        <v>0</v>
      </c>
      <c r="T318" s="127">
        <v>0</v>
      </c>
      <c r="U318" s="124">
        <v>0</v>
      </c>
      <c r="V318" s="139">
        <v>0</v>
      </c>
      <c r="W318" s="128">
        <v>47365</v>
      </c>
    </row>
    <row r="319" spans="1:23" ht="20.100000000000001" customHeight="1">
      <c r="A319" s="135" t="s">
        <v>1589</v>
      </c>
      <c r="B319" s="135" t="s">
        <v>1558</v>
      </c>
      <c r="C319" s="136" t="s">
        <v>1558</v>
      </c>
      <c r="D319" s="123" t="s">
        <v>1623</v>
      </c>
      <c r="E319" s="92" t="s">
        <v>829</v>
      </c>
      <c r="F319" s="127">
        <v>1366702</v>
      </c>
      <c r="G319" s="137">
        <v>0</v>
      </c>
      <c r="H319" s="127">
        <v>0</v>
      </c>
      <c r="I319" s="128">
        <v>0</v>
      </c>
      <c r="J319" s="128">
        <v>0</v>
      </c>
      <c r="K319" s="137">
        <v>1366702</v>
      </c>
      <c r="L319" s="124">
        <v>1366702</v>
      </c>
      <c r="M319" s="124">
        <v>0</v>
      </c>
      <c r="N319" s="124">
        <v>0</v>
      </c>
      <c r="O319" s="124">
        <v>0</v>
      </c>
      <c r="P319" s="124">
        <v>0</v>
      </c>
      <c r="Q319" s="127">
        <v>0</v>
      </c>
      <c r="R319" s="127">
        <v>0</v>
      </c>
      <c r="S319" s="127">
        <v>0</v>
      </c>
      <c r="T319" s="127">
        <v>0</v>
      </c>
      <c r="U319" s="124">
        <v>0</v>
      </c>
      <c r="V319" s="139">
        <v>0</v>
      </c>
      <c r="W319" s="128">
        <v>0</v>
      </c>
    </row>
    <row r="320" spans="1:23" ht="20.100000000000001" customHeight="1">
      <c r="A320" s="135" t="s">
        <v>1591</v>
      </c>
      <c r="B320" s="135" t="s">
        <v>1559</v>
      </c>
      <c r="C320" s="136" t="s">
        <v>1550</v>
      </c>
      <c r="D320" s="123" t="s">
        <v>1623</v>
      </c>
      <c r="E320" s="92" t="s">
        <v>942</v>
      </c>
      <c r="F320" s="127">
        <v>516833</v>
      </c>
      <c r="G320" s="137">
        <v>0</v>
      </c>
      <c r="H320" s="127">
        <v>0</v>
      </c>
      <c r="I320" s="128">
        <v>0</v>
      </c>
      <c r="J320" s="128">
        <v>0</v>
      </c>
      <c r="K320" s="137">
        <v>516833</v>
      </c>
      <c r="L320" s="124">
        <v>0</v>
      </c>
      <c r="M320" s="124">
        <v>512513</v>
      </c>
      <c r="N320" s="124">
        <v>0</v>
      </c>
      <c r="O320" s="124">
        <v>0</v>
      </c>
      <c r="P320" s="124">
        <v>0</v>
      </c>
      <c r="Q320" s="127">
        <v>4320</v>
      </c>
      <c r="R320" s="127">
        <v>0</v>
      </c>
      <c r="S320" s="127">
        <v>0</v>
      </c>
      <c r="T320" s="127">
        <v>0</v>
      </c>
      <c r="U320" s="124">
        <v>0</v>
      </c>
      <c r="V320" s="139">
        <v>0</v>
      </c>
      <c r="W320" s="128">
        <v>0</v>
      </c>
    </row>
    <row r="321" spans="1:23" ht="20.100000000000001" customHeight="1">
      <c r="A321" s="135" t="s">
        <v>1591</v>
      </c>
      <c r="B321" s="135" t="s">
        <v>1559</v>
      </c>
      <c r="C321" s="136" t="s">
        <v>1552</v>
      </c>
      <c r="D321" s="123" t="s">
        <v>1623</v>
      </c>
      <c r="E321" s="92" t="s">
        <v>944</v>
      </c>
      <c r="F321" s="127">
        <v>308744</v>
      </c>
      <c r="G321" s="137">
        <v>0</v>
      </c>
      <c r="H321" s="127">
        <v>0</v>
      </c>
      <c r="I321" s="128">
        <v>0</v>
      </c>
      <c r="J321" s="128">
        <v>0</v>
      </c>
      <c r="K321" s="137">
        <v>308744</v>
      </c>
      <c r="L321" s="124">
        <v>0</v>
      </c>
      <c r="M321" s="124">
        <v>0</v>
      </c>
      <c r="N321" s="124">
        <v>0</v>
      </c>
      <c r="O321" s="124">
        <v>0</v>
      </c>
      <c r="P321" s="124">
        <v>0</v>
      </c>
      <c r="Q321" s="127">
        <v>0</v>
      </c>
      <c r="R321" s="127">
        <v>0</v>
      </c>
      <c r="S321" s="127">
        <v>0</v>
      </c>
      <c r="T321" s="127">
        <v>0</v>
      </c>
      <c r="U321" s="124">
        <v>0</v>
      </c>
      <c r="V321" s="139">
        <v>0</v>
      </c>
      <c r="W321" s="128">
        <v>0</v>
      </c>
    </row>
    <row r="322" spans="1:23" ht="20.100000000000001" customHeight="1">
      <c r="A322" s="135" t="s">
        <v>1616</v>
      </c>
      <c r="B322" s="135" t="s">
        <v>1551</v>
      </c>
      <c r="C322" s="136" t="s">
        <v>1550</v>
      </c>
      <c r="D322" s="123" t="s">
        <v>1623</v>
      </c>
      <c r="E322" s="92" t="s">
        <v>1425</v>
      </c>
      <c r="F322" s="127">
        <v>820021</v>
      </c>
      <c r="G322" s="137">
        <v>0</v>
      </c>
      <c r="H322" s="127">
        <v>0</v>
      </c>
      <c r="I322" s="128">
        <v>0</v>
      </c>
      <c r="J322" s="128">
        <v>0</v>
      </c>
      <c r="K322" s="137">
        <v>0</v>
      </c>
      <c r="L322" s="124">
        <v>0</v>
      </c>
      <c r="M322" s="124">
        <v>0</v>
      </c>
      <c r="N322" s="124">
        <v>0</v>
      </c>
      <c r="O322" s="124">
        <v>0</v>
      </c>
      <c r="P322" s="124">
        <v>0</v>
      </c>
      <c r="Q322" s="127">
        <v>0</v>
      </c>
      <c r="R322" s="127">
        <v>0</v>
      </c>
      <c r="S322" s="127">
        <v>820021</v>
      </c>
      <c r="T322" s="127">
        <v>0</v>
      </c>
      <c r="U322" s="124">
        <v>0</v>
      </c>
      <c r="V322" s="139">
        <v>0</v>
      </c>
      <c r="W322" s="128">
        <v>0</v>
      </c>
    </row>
    <row r="323" spans="1:23" ht="20.100000000000001" customHeight="1">
      <c r="A323" s="135"/>
      <c r="B323" s="135"/>
      <c r="C323" s="136"/>
      <c r="D323" s="123" t="s">
        <v>1680</v>
      </c>
      <c r="E323" s="92" t="s">
        <v>1681</v>
      </c>
      <c r="F323" s="127">
        <v>720103</v>
      </c>
      <c r="G323" s="137">
        <v>441925</v>
      </c>
      <c r="H323" s="127">
        <v>198276</v>
      </c>
      <c r="I323" s="128">
        <v>144036</v>
      </c>
      <c r="J323" s="128">
        <v>99613</v>
      </c>
      <c r="K323" s="137">
        <v>179463</v>
      </c>
      <c r="L323" s="124">
        <v>103570</v>
      </c>
      <c r="M323" s="124">
        <v>38839</v>
      </c>
      <c r="N323" s="124">
        <v>1045</v>
      </c>
      <c r="O323" s="124">
        <v>1954</v>
      </c>
      <c r="P323" s="124">
        <v>1554</v>
      </c>
      <c r="Q323" s="127">
        <v>360</v>
      </c>
      <c r="R323" s="127">
        <v>0</v>
      </c>
      <c r="S323" s="127">
        <v>62142</v>
      </c>
      <c r="T323" s="127">
        <v>0</v>
      </c>
      <c r="U323" s="124">
        <v>0</v>
      </c>
      <c r="V323" s="139">
        <v>0</v>
      </c>
      <c r="W323" s="128">
        <v>36573</v>
      </c>
    </row>
    <row r="324" spans="1:23" ht="20.100000000000001" customHeight="1">
      <c r="A324" s="135"/>
      <c r="B324" s="135"/>
      <c r="C324" s="136"/>
      <c r="D324" s="123" t="s">
        <v>1682</v>
      </c>
      <c r="E324" s="92" t="s">
        <v>1683</v>
      </c>
      <c r="F324" s="127">
        <v>720103</v>
      </c>
      <c r="G324" s="137">
        <v>441925</v>
      </c>
      <c r="H324" s="127">
        <v>198276</v>
      </c>
      <c r="I324" s="128">
        <v>144036</v>
      </c>
      <c r="J324" s="128">
        <v>99613</v>
      </c>
      <c r="K324" s="137">
        <v>179463</v>
      </c>
      <c r="L324" s="124">
        <v>103570</v>
      </c>
      <c r="M324" s="124">
        <v>38839</v>
      </c>
      <c r="N324" s="124">
        <v>1045</v>
      </c>
      <c r="O324" s="124">
        <v>1954</v>
      </c>
      <c r="P324" s="124">
        <v>1554</v>
      </c>
      <c r="Q324" s="127">
        <v>360</v>
      </c>
      <c r="R324" s="127">
        <v>0</v>
      </c>
      <c r="S324" s="127">
        <v>62142</v>
      </c>
      <c r="T324" s="127">
        <v>0</v>
      </c>
      <c r="U324" s="124">
        <v>0</v>
      </c>
      <c r="V324" s="139">
        <v>0</v>
      </c>
      <c r="W324" s="128">
        <v>36573</v>
      </c>
    </row>
    <row r="325" spans="1:23" ht="20.100000000000001" customHeight="1">
      <c r="A325" s="135" t="s">
        <v>1549</v>
      </c>
      <c r="B325" s="135" t="s">
        <v>1560</v>
      </c>
      <c r="C325" s="136" t="s">
        <v>1550</v>
      </c>
      <c r="D325" s="123" t="s">
        <v>1623</v>
      </c>
      <c r="E325" s="92" t="s">
        <v>251</v>
      </c>
      <c r="F325" s="127">
        <v>483051</v>
      </c>
      <c r="G325" s="137">
        <v>441925</v>
      </c>
      <c r="H325" s="127">
        <v>198276</v>
      </c>
      <c r="I325" s="128">
        <v>144036</v>
      </c>
      <c r="J325" s="128">
        <v>99613</v>
      </c>
      <c r="K325" s="137">
        <v>4553</v>
      </c>
      <c r="L325" s="124">
        <v>0</v>
      </c>
      <c r="M325" s="124">
        <v>0</v>
      </c>
      <c r="N325" s="124">
        <v>1045</v>
      </c>
      <c r="O325" s="124">
        <v>1954</v>
      </c>
      <c r="P325" s="124">
        <v>1554</v>
      </c>
      <c r="Q325" s="127">
        <v>0</v>
      </c>
      <c r="R325" s="127">
        <v>0</v>
      </c>
      <c r="S325" s="127">
        <v>0</v>
      </c>
      <c r="T325" s="127">
        <v>0</v>
      </c>
      <c r="U325" s="124">
        <v>0</v>
      </c>
      <c r="V325" s="139">
        <v>0</v>
      </c>
      <c r="W325" s="128">
        <v>36573</v>
      </c>
    </row>
    <row r="326" spans="1:23" ht="20.100000000000001" customHeight="1">
      <c r="A326" s="135" t="s">
        <v>1589</v>
      </c>
      <c r="B326" s="135" t="s">
        <v>1558</v>
      </c>
      <c r="C326" s="136" t="s">
        <v>1558</v>
      </c>
      <c r="D326" s="123" t="s">
        <v>1623</v>
      </c>
      <c r="E326" s="92" t="s">
        <v>829</v>
      </c>
      <c r="F326" s="127">
        <v>103570</v>
      </c>
      <c r="G326" s="137">
        <v>0</v>
      </c>
      <c r="H326" s="127">
        <v>0</v>
      </c>
      <c r="I326" s="128">
        <v>0</v>
      </c>
      <c r="J326" s="128">
        <v>0</v>
      </c>
      <c r="K326" s="137">
        <v>103570</v>
      </c>
      <c r="L326" s="124">
        <v>103570</v>
      </c>
      <c r="M326" s="124">
        <v>0</v>
      </c>
      <c r="N326" s="124">
        <v>0</v>
      </c>
      <c r="O326" s="124">
        <v>0</v>
      </c>
      <c r="P326" s="124">
        <v>0</v>
      </c>
      <c r="Q326" s="127">
        <v>0</v>
      </c>
      <c r="R326" s="127">
        <v>0</v>
      </c>
      <c r="S326" s="127">
        <v>0</v>
      </c>
      <c r="T326" s="127">
        <v>0</v>
      </c>
      <c r="U326" s="124">
        <v>0</v>
      </c>
      <c r="V326" s="139">
        <v>0</v>
      </c>
      <c r="W326" s="128">
        <v>0</v>
      </c>
    </row>
    <row r="327" spans="1:23" ht="20.100000000000001" customHeight="1">
      <c r="A327" s="135" t="s">
        <v>1591</v>
      </c>
      <c r="B327" s="135" t="s">
        <v>1559</v>
      </c>
      <c r="C327" s="136" t="s">
        <v>1550</v>
      </c>
      <c r="D327" s="123" t="s">
        <v>1623</v>
      </c>
      <c r="E327" s="92" t="s">
        <v>942</v>
      </c>
      <c r="F327" s="127">
        <v>39199</v>
      </c>
      <c r="G327" s="137">
        <v>0</v>
      </c>
      <c r="H327" s="127">
        <v>0</v>
      </c>
      <c r="I327" s="128">
        <v>0</v>
      </c>
      <c r="J327" s="128">
        <v>0</v>
      </c>
      <c r="K327" s="137">
        <v>39199</v>
      </c>
      <c r="L327" s="124">
        <v>0</v>
      </c>
      <c r="M327" s="124">
        <v>38839</v>
      </c>
      <c r="N327" s="124">
        <v>0</v>
      </c>
      <c r="O327" s="124">
        <v>0</v>
      </c>
      <c r="P327" s="124">
        <v>0</v>
      </c>
      <c r="Q327" s="127">
        <v>360</v>
      </c>
      <c r="R327" s="127">
        <v>0</v>
      </c>
      <c r="S327" s="127">
        <v>0</v>
      </c>
      <c r="T327" s="127">
        <v>0</v>
      </c>
      <c r="U327" s="124">
        <v>0</v>
      </c>
      <c r="V327" s="139">
        <v>0</v>
      </c>
      <c r="W327" s="128">
        <v>0</v>
      </c>
    </row>
    <row r="328" spans="1:23" ht="20.100000000000001" customHeight="1">
      <c r="A328" s="135" t="s">
        <v>1591</v>
      </c>
      <c r="B328" s="135" t="s">
        <v>1559</v>
      </c>
      <c r="C328" s="136" t="s">
        <v>1552</v>
      </c>
      <c r="D328" s="123" t="s">
        <v>1623</v>
      </c>
      <c r="E328" s="92" t="s">
        <v>944</v>
      </c>
      <c r="F328" s="127">
        <v>32141</v>
      </c>
      <c r="G328" s="137">
        <v>0</v>
      </c>
      <c r="H328" s="127">
        <v>0</v>
      </c>
      <c r="I328" s="128">
        <v>0</v>
      </c>
      <c r="J328" s="128">
        <v>0</v>
      </c>
      <c r="K328" s="137">
        <v>32141</v>
      </c>
      <c r="L328" s="124">
        <v>0</v>
      </c>
      <c r="M328" s="124">
        <v>0</v>
      </c>
      <c r="N328" s="124">
        <v>0</v>
      </c>
      <c r="O328" s="124">
        <v>0</v>
      </c>
      <c r="P328" s="124">
        <v>0</v>
      </c>
      <c r="Q328" s="127">
        <v>0</v>
      </c>
      <c r="R328" s="127">
        <v>0</v>
      </c>
      <c r="S328" s="127">
        <v>0</v>
      </c>
      <c r="T328" s="127">
        <v>0</v>
      </c>
      <c r="U328" s="124">
        <v>0</v>
      </c>
      <c r="V328" s="139">
        <v>0</v>
      </c>
      <c r="W328" s="128">
        <v>0</v>
      </c>
    </row>
    <row r="329" spans="1:23" ht="20.100000000000001" customHeight="1">
      <c r="A329" s="135" t="s">
        <v>1616</v>
      </c>
      <c r="B329" s="135" t="s">
        <v>1551</v>
      </c>
      <c r="C329" s="136" t="s">
        <v>1550</v>
      </c>
      <c r="D329" s="123" t="s">
        <v>1623</v>
      </c>
      <c r="E329" s="92" t="s">
        <v>1425</v>
      </c>
      <c r="F329" s="127">
        <v>62142</v>
      </c>
      <c r="G329" s="137">
        <v>0</v>
      </c>
      <c r="H329" s="127">
        <v>0</v>
      </c>
      <c r="I329" s="128">
        <v>0</v>
      </c>
      <c r="J329" s="128">
        <v>0</v>
      </c>
      <c r="K329" s="137">
        <v>0</v>
      </c>
      <c r="L329" s="124">
        <v>0</v>
      </c>
      <c r="M329" s="124">
        <v>0</v>
      </c>
      <c r="N329" s="124">
        <v>0</v>
      </c>
      <c r="O329" s="124">
        <v>0</v>
      </c>
      <c r="P329" s="124">
        <v>0</v>
      </c>
      <c r="Q329" s="127">
        <v>0</v>
      </c>
      <c r="R329" s="127">
        <v>0</v>
      </c>
      <c r="S329" s="127">
        <v>62142</v>
      </c>
      <c r="T329" s="127">
        <v>0</v>
      </c>
      <c r="U329" s="124">
        <v>0</v>
      </c>
      <c r="V329" s="139">
        <v>0</v>
      </c>
      <c r="W329" s="128">
        <v>0</v>
      </c>
    </row>
    <row r="330" spans="1:23" ht="20.100000000000001" customHeight="1">
      <c r="A330" s="135"/>
      <c r="B330" s="135"/>
      <c r="C330" s="136"/>
      <c r="D330" s="123" t="s">
        <v>1684</v>
      </c>
      <c r="E330" s="92" t="s">
        <v>1685</v>
      </c>
      <c r="F330" s="127">
        <v>9118436</v>
      </c>
      <c r="G330" s="137">
        <v>4965063</v>
      </c>
      <c r="H330" s="127">
        <v>2874252</v>
      </c>
      <c r="I330" s="128">
        <v>1385316</v>
      </c>
      <c r="J330" s="128">
        <v>705495</v>
      </c>
      <c r="K330" s="137">
        <v>2107217</v>
      </c>
      <c r="L330" s="124">
        <v>1290531</v>
      </c>
      <c r="M330" s="124">
        <v>483950</v>
      </c>
      <c r="N330" s="124">
        <v>70636</v>
      </c>
      <c r="O330" s="124">
        <v>17052</v>
      </c>
      <c r="P330" s="124">
        <v>19359</v>
      </c>
      <c r="Q330" s="127">
        <v>5328</v>
      </c>
      <c r="R330" s="127">
        <v>0</v>
      </c>
      <c r="S330" s="127">
        <v>774320</v>
      </c>
      <c r="T330" s="127">
        <v>0</v>
      </c>
      <c r="U330" s="124">
        <v>0</v>
      </c>
      <c r="V330" s="139">
        <v>820368</v>
      </c>
      <c r="W330" s="128">
        <v>451468</v>
      </c>
    </row>
    <row r="331" spans="1:23" ht="20.100000000000001" customHeight="1">
      <c r="A331" s="135"/>
      <c r="B331" s="135"/>
      <c r="C331" s="136"/>
      <c r="D331" s="123" t="s">
        <v>1686</v>
      </c>
      <c r="E331" s="92" t="s">
        <v>1687</v>
      </c>
      <c r="F331" s="127">
        <v>2718822</v>
      </c>
      <c r="G331" s="137">
        <v>1743645</v>
      </c>
      <c r="H331" s="127">
        <v>775980</v>
      </c>
      <c r="I331" s="128">
        <v>600600</v>
      </c>
      <c r="J331" s="128">
        <v>367065</v>
      </c>
      <c r="K331" s="137">
        <v>726347</v>
      </c>
      <c r="L331" s="124">
        <v>414716</v>
      </c>
      <c r="M331" s="124">
        <v>155519</v>
      </c>
      <c r="N331" s="124">
        <v>0</v>
      </c>
      <c r="O331" s="124">
        <v>8294</v>
      </c>
      <c r="P331" s="124">
        <v>6221</v>
      </c>
      <c r="Q331" s="127">
        <v>1368</v>
      </c>
      <c r="R331" s="127">
        <v>0</v>
      </c>
      <c r="S331" s="127">
        <v>248830</v>
      </c>
      <c r="T331" s="127">
        <v>0</v>
      </c>
      <c r="U331" s="124">
        <v>0</v>
      </c>
      <c r="V331" s="139">
        <v>0</v>
      </c>
      <c r="W331" s="128">
        <v>0</v>
      </c>
    </row>
    <row r="332" spans="1:23" ht="20.100000000000001" customHeight="1">
      <c r="A332" s="135" t="s">
        <v>1589</v>
      </c>
      <c r="B332" s="135" t="s">
        <v>1558</v>
      </c>
      <c r="C332" s="136" t="s">
        <v>1558</v>
      </c>
      <c r="D332" s="123" t="s">
        <v>1623</v>
      </c>
      <c r="E332" s="92" t="s">
        <v>829</v>
      </c>
      <c r="F332" s="127">
        <v>414716</v>
      </c>
      <c r="G332" s="137">
        <v>0</v>
      </c>
      <c r="H332" s="127">
        <v>0</v>
      </c>
      <c r="I332" s="128">
        <v>0</v>
      </c>
      <c r="J332" s="128">
        <v>0</v>
      </c>
      <c r="K332" s="137">
        <v>414716</v>
      </c>
      <c r="L332" s="124">
        <v>414716</v>
      </c>
      <c r="M332" s="124">
        <v>0</v>
      </c>
      <c r="N332" s="124">
        <v>0</v>
      </c>
      <c r="O332" s="124">
        <v>0</v>
      </c>
      <c r="P332" s="124">
        <v>0</v>
      </c>
      <c r="Q332" s="127">
        <v>0</v>
      </c>
      <c r="R332" s="127">
        <v>0</v>
      </c>
      <c r="S332" s="127">
        <v>0</v>
      </c>
      <c r="T332" s="127">
        <v>0</v>
      </c>
      <c r="U332" s="124">
        <v>0</v>
      </c>
      <c r="V332" s="139">
        <v>0</v>
      </c>
      <c r="W332" s="128">
        <v>0</v>
      </c>
    </row>
    <row r="333" spans="1:23" ht="20.100000000000001" customHeight="1">
      <c r="A333" s="135" t="s">
        <v>1591</v>
      </c>
      <c r="B333" s="135" t="s">
        <v>1559</v>
      </c>
      <c r="C333" s="136" t="s">
        <v>1550</v>
      </c>
      <c r="D333" s="123" t="s">
        <v>1623</v>
      </c>
      <c r="E333" s="92" t="s">
        <v>942</v>
      </c>
      <c r="F333" s="127">
        <v>156887</v>
      </c>
      <c r="G333" s="137">
        <v>0</v>
      </c>
      <c r="H333" s="127">
        <v>0</v>
      </c>
      <c r="I333" s="128">
        <v>0</v>
      </c>
      <c r="J333" s="128">
        <v>0</v>
      </c>
      <c r="K333" s="137">
        <v>156887</v>
      </c>
      <c r="L333" s="124">
        <v>0</v>
      </c>
      <c r="M333" s="124">
        <v>155519</v>
      </c>
      <c r="N333" s="124">
        <v>0</v>
      </c>
      <c r="O333" s="124">
        <v>0</v>
      </c>
      <c r="P333" s="124">
        <v>0</v>
      </c>
      <c r="Q333" s="127">
        <v>1368</v>
      </c>
      <c r="R333" s="127">
        <v>0</v>
      </c>
      <c r="S333" s="127">
        <v>0</v>
      </c>
      <c r="T333" s="127">
        <v>0</v>
      </c>
      <c r="U333" s="124">
        <v>0</v>
      </c>
      <c r="V333" s="139">
        <v>0</v>
      </c>
      <c r="W333" s="128">
        <v>0</v>
      </c>
    </row>
    <row r="334" spans="1:23" ht="20.100000000000001" customHeight="1">
      <c r="A334" s="135" t="s">
        <v>1591</v>
      </c>
      <c r="B334" s="135" t="s">
        <v>1559</v>
      </c>
      <c r="C334" s="136" t="s">
        <v>1552</v>
      </c>
      <c r="D334" s="123" t="s">
        <v>1623</v>
      </c>
      <c r="E334" s="92" t="s">
        <v>944</v>
      </c>
      <c r="F334" s="127">
        <v>140229</v>
      </c>
      <c r="G334" s="137">
        <v>0</v>
      </c>
      <c r="H334" s="127">
        <v>0</v>
      </c>
      <c r="I334" s="128">
        <v>0</v>
      </c>
      <c r="J334" s="128">
        <v>0</v>
      </c>
      <c r="K334" s="137">
        <v>140229</v>
      </c>
      <c r="L334" s="124">
        <v>0</v>
      </c>
      <c r="M334" s="124">
        <v>0</v>
      </c>
      <c r="N334" s="124">
        <v>0</v>
      </c>
      <c r="O334" s="124">
        <v>0</v>
      </c>
      <c r="P334" s="124">
        <v>0</v>
      </c>
      <c r="Q334" s="127">
        <v>0</v>
      </c>
      <c r="R334" s="127">
        <v>0</v>
      </c>
      <c r="S334" s="127">
        <v>0</v>
      </c>
      <c r="T334" s="127">
        <v>0</v>
      </c>
      <c r="U334" s="124">
        <v>0</v>
      </c>
      <c r="V334" s="139">
        <v>0</v>
      </c>
      <c r="W334" s="128">
        <v>0</v>
      </c>
    </row>
    <row r="335" spans="1:23" ht="20.100000000000001" customHeight="1">
      <c r="A335" s="135" t="s">
        <v>1613</v>
      </c>
      <c r="B335" s="135" t="s">
        <v>1550</v>
      </c>
      <c r="C335" s="136" t="s">
        <v>1550</v>
      </c>
      <c r="D335" s="123" t="s">
        <v>1623</v>
      </c>
      <c r="E335" s="92" t="s">
        <v>251</v>
      </c>
      <c r="F335" s="127">
        <v>1758160</v>
      </c>
      <c r="G335" s="137">
        <v>1743645</v>
      </c>
      <c r="H335" s="127">
        <v>775980</v>
      </c>
      <c r="I335" s="128">
        <v>600600</v>
      </c>
      <c r="J335" s="128">
        <v>367065</v>
      </c>
      <c r="K335" s="137">
        <v>14515</v>
      </c>
      <c r="L335" s="124">
        <v>0</v>
      </c>
      <c r="M335" s="124">
        <v>0</v>
      </c>
      <c r="N335" s="124">
        <v>0</v>
      </c>
      <c r="O335" s="124">
        <v>8294</v>
      </c>
      <c r="P335" s="124">
        <v>6221</v>
      </c>
      <c r="Q335" s="127">
        <v>0</v>
      </c>
      <c r="R335" s="127">
        <v>0</v>
      </c>
      <c r="S335" s="127">
        <v>0</v>
      </c>
      <c r="T335" s="127">
        <v>0</v>
      </c>
      <c r="U335" s="124">
        <v>0</v>
      </c>
      <c r="V335" s="139">
        <v>0</v>
      </c>
      <c r="W335" s="128">
        <v>0</v>
      </c>
    </row>
    <row r="336" spans="1:23" ht="20.100000000000001" customHeight="1">
      <c r="A336" s="135" t="s">
        <v>1616</v>
      </c>
      <c r="B336" s="135" t="s">
        <v>1551</v>
      </c>
      <c r="C336" s="136" t="s">
        <v>1550</v>
      </c>
      <c r="D336" s="123" t="s">
        <v>1623</v>
      </c>
      <c r="E336" s="92" t="s">
        <v>1425</v>
      </c>
      <c r="F336" s="127">
        <v>248830</v>
      </c>
      <c r="G336" s="137">
        <v>0</v>
      </c>
      <c r="H336" s="127">
        <v>0</v>
      </c>
      <c r="I336" s="128">
        <v>0</v>
      </c>
      <c r="J336" s="128">
        <v>0</v>
      </c>
      <c r="K336" s="137">
        <v>0</v>
      </c>
      <c r="L336" s="124">
        <v>0</v>
      </c>
      <c r="M336" s="124">
        <v>0</v>
      </c>
      <c r="N336" s="124">
        <v>0</v>
      </c>
      <c r="O336" s="124">
        <v>0</v>
      </c>
      <c r="P336" s="124">
        <v>0</v>
      </c>
      <c r="Q336" s="127">
        <v>0</v>
      </c>
      <c r="R336" s="127">
        <v>0</v>
      </c>
      <c r="S336" s="127">
        <v>248830</v>
      </c>
      <c r="T336" s="127">
        <v>0</v>
      </c>
      <c r="U336" s="124">
        <v>0</v>
      </c>
      <c r="V336" s="139">
        <v>0</v>
      </c>
      <c r="W336" s="128">
        <v>0</v>
      </c>
    </row>
    <row r="337" spans="1:23" ht="20.100000000000001" customHeight="1">
      <c r="A337" s="135"/>
      <c r="B337" s="135"/>
      <c r="C337" s="136"/>
      <c r="D337" s="123" t="s">
        <v>1688</v>
      </c>
      <c r="E337" s="92" t="s">
        <v>1689</v>
      </c>
      <c r="F337" s="127">
        <v>2011313</v>
      </c>
      <c r="G337" s="137">
        <v>993702</v>
      </c>
      <c r="H337" s="127">
        <v>454236</v>
      </c>
      <c r="I337" s="128">
        <v>333036</v>
      </c>
      <c r="J337" s="128">
        <v>206430</v>
      </c>
      <c r="K337" s="137">
        <v>441350</v>
      </c>
      <c r="L337" s="124">
        <v>245762</v>
      </c>
      <c r="M337" s="124">
        <v>92161</v>
      </c>
      <c r="N337" s="124">
        <v>16287</v>
      </c>
      <c r="O337" s="124">
        <v>2458</v>
      </c>
      <c r="P337" s="124">
        <v>3686</v>
      </c>
      <c r="Q337" s="127">
        <v>864</v>
      </c>
      <c r="R337" s="127">
        <v>0</v>
      </c>
      <c r="S337" s="127">
        <v>147457</v>
      </c>
      <c r="T337" s="127">
        <v>0</v>
      </c>
      <c r="U337" s="124">
        <v>0</v>
      </c>
      <c r="V337" s="139">
        <v>16920</v>
      </c>
      <c r="W337" s="128">
        <v>411884</v>
      </c>
    </row>
    <row r="338" spans="1:23" ht="20.100000000000001" customHeight="1">
      <c r="A338" s="135" t="s">
        <v>1589</v>
      </c>
      <c r="B338" s="135" t="s">
        <v>1558</v>
      </c>
      <c r="C338" s="136" t="s">
        <v>1558</v>
      </c>
      <c r="D338" s="123" t="s">
        <v>1623</v>
      </c>
      <c r="E338" s="92" t="s">
        <v>829</v>
      </c>
      <c r="F338" s="127">
        <v>245762</v>
      </c>
      <c r="G338" s="137">
        <v>0</v>
      </c>
      <c r="H338" s="127">
        <v>0</v>
      </c>
      <c r="I338" s="128">
        <v>0</v>
      </c>
      <c r="J338" s="128">
        <v>0</v>
      </c>
      <c r="K338" s="137">
        <v>245762</v>
      </c>
      <c r="L338" s="124">
        <v>245762</v>
      </c>
      <c r="M338" s="124">
        <v>0</v>
      </c>
      <c r="N338" s="124">
        <v>0</v>
      </c>
      <c r="O338" s="124">
        <v>0</v>
      </c>
      <c r="P338" s="124">
        <v>0</v>
      </c>
      <c r="Q338" s="127">
        <v>0</v>
      </c>
      <c r="R338" s="127">
        <v>0</v>
      </c>
      <c r="S338" s="127">
        <v>0</v>
      </c>
      <c r="T338" s="127">
        <v>0</v>
      </c>
      <c r="U338" s="124">
        <v>0</v>
      </c>
      <c r="V338" s="139">
        <v>0</v>
      </c>
      <c r="W338" s="128">
        <v>0</v>
      </c>
    </row>
    <row r="339" spans="1:23" ht="20.100000000000001" customHeight="1">
      <c r="A339" s="135" t="s">
        <v>1591</v>
      </c>
      <c r="B339" s="135" t="s">
        <v>1559</v>
      </c>
      <c r="C339" s="136" t="s">
        <v>1550</v>
      </c>
      <c r="D339" s="123" t="s">
        <v>1623</v>
      </c>
      <c r="E339" s="92" t="s">
        <v>942</v>
      </c>
      <c r="F339" s="127">
        <v>93025</v>
      </c>
      <c r="G339" s="137">
        <v>0</v>
      </c>
      <c r="H339" s="127">
        <v>0</v>
      </c>
      <c r="I339" s="128">
        <v>0</v>
      </c>
      <c r="J339" s="128">
        <v>0</v>
      </c>
      <c r="K339" s="137">
        <v>93025</v>
      </c>
      <c r="L339" s="124">
        <v>0</v>
      </c>
      <c r="M339" s="124">
        <v>92161</v>
      </c>
      <c r="N339" s="124">
        <v>0</v>
      </c>
      <c r="O339" s="124">
        <v>0</v>
      </c>
      <c r="P339" s="124">
        <v>0</v>
      </c>
      <c r="Q339" s="127">
        <v>864</v>
      </c>
      <c r="R339" s="127">
        <v>0</v>
      </c>
      <c r="S339" s="127">
        <v>0</v>
      </c>
      <c r="T339" s="127">
        <v>0</v>
      </c>
      <c r="U339" s="124">
        <v>0</v>
      </c>
      <c r="V339" s="139">
        <v>0</v>
      </c>
      <c r="W339" s="128">
        <v>0</v>
      </c>
    </row>
    <row r="340" spans="1:23" ht="20.100000000000001" customHeight="1">
      <c r="A340" s="135" t="s">
        <v>1591</v>
      </c>
      <c r="B340" s="135" t="s">
        <v>1559</v>
      </c>
      <c r="C340" s="136" t="s">
        <v>1552</v>
      </c>
      <c r="D340" s="123" t="s">
        <v>1623</v>
      </c>
      <c r="E340" s="92" t="s">
        <v>944</v>
      </c>
      <c r="F340" s="127">
        <v>80132</v>
      </c>
      <c r="G340" s="137">
        <v>0</v>
      </c>
      <c r="H340" s="127">
        <v>0</v>
      </c>
      <c r="I340" s="128">
        <v>0</v>
      </c>
      <c r="J340" s="128">
        <v>0</v>
      </c>
      <c r="K340" s="137">
        <v>80132</v>
      </c>
      <c r="L340" s="124">
        <v>0</v>
      </c>
      <c r="M340" s="124">
        <v>0</v>
      </c>
      <c r="N340" s="124">
        <v>0</v>
      </c>
      <c r="O340" s="124">
        <v>0</v>
      </c>
      <c r="P340" s="124">
        <v>0</v>
      </c>
      <c r="Q340" s="127">
        <v>0</v>
      </c>
      <c r="R340" s="127">
        <v>0</v>
      </c>
      <c r="S340" s="127">
        <v>0</v>
      </c>
      <c r="T340" s="127">
        <v>0</v>
      </c>
      <c r="U340" s="124">
        <v>0</v>
      </c>
      <c r="V340" s="139">
        <v>0</v>
      </c>
      <c r="W340" s="128">
        <v>0</v>
      </c>
    </row>
    <row r="341" spans="1:23" ht="20.100000000000001" customHeight="1">
      <c r="A341" s="135" t="s">
        <v>1613</v>
      </c>
      <c r="B341" s="135" t="s">
        <v>1550</v>
      </c>
      <c r="C341" s="136" t="s">
        <v>1550</v>
      </c>
      <c r="D341" s="123" t="s">
        <v>1623</v>
      </c>
      <c r="E341" s="92" t="s">
        <v>251</v>
      </c>
      <c r="F341" s="127">
        <v>1444937</v>
      </c>
      <c r="G341" s="137">
        <v>993702</v>
      </c>
      <c r="H341" s="127">
        <v>454236</v>
      </c>
      <c r="I341" s="128">
        <v>333036</v>
      </c>
      <c r="J341" s="128">
        <v>206430</v>
      </c>
      <c r="K341" s="137">
        <v>22431</v>
      </c>
      <c r="L341" s="124">
        <v>0</v>
      </c>
      <c r="M341" s="124">
        <v>0</v>
      </c>
      <c r="N341" s="124">
        <v>16287</v>
      </c>
      <c r="O341" s="124">
        <v>2458</v>
      </c>
      <c r="P341" s="124">
        <v>3686</v>
      </c>
      <c r="Q341" s="127">
        <v>0</v>
      </c>
      <c r="R341" s="127">
        <v>0</v>
      </c>
      <c r="S341" s="127">
        <v>0</v>
      </c>
      <c r="T341" s="127">
        <v>0</v>
      </c>
      <c r="U341" s="124">
        <v>0</v>
      </c>
      <c r="V341" s="139">
        <v>16920</v>
      </c>
      <c r="W341" s="128">
        <v>411884</v>
      </c>
    </row>
    <row r="342" spans="1:23" ht="20.100000000000001" customHeight="1">
      <c r="A342" s="135" t="s">
        <v>1616</v>
      </c>
      <c r="B342" s="135" t="s">
        <v>1551</v>
      </c>
      <c r="C342" s="136" t="s">
        <v>1550</v>
      </c>
      <c r="D342" s="123" t="s">
        <v>1623</v>
      </c>
      <c r="E342" s="92" t="s">
        <v>1425</v>
      </c>
      <c r="F342" s="127">
        <v>147457</v>
      </c>
      <c r="G342" s="137">
        <v>0</v>
      </c>
      <c r="H342" s="127">
        <v>0</v>
      </c>
      <c r="I342" s="128">
        <v>0</v>
      </c>
      <c r="J342" s="128">
        <v>0</v>
      </c>
      <c r="K342" s="137">
        <v>0</v>
      </c>
      <c r="L342" s="124">
        <v>0</v>
      </c>
      <c r="M342" s="124">
        <v>0</v>
      </c>
      <c r="N342" s="124">
        <v>0</v>
      </c>
      <c r="O342" s="124">
        <v>0</v>
      </c>
      <c r="P342" s="124">
        <v>0</v>
      </c>
      <c r="Q342" s="127">
        <v>0</v>
      </c>
      <c r="R342" s="127">
        <v>0</v>
      </c>
      <c r="S342" s="127">
        <v>147457</v>
      </c>
      <c r="T342" s="127">
        <v>0</v>
      </c>
      <c r="U342" s="124">
        <v>0</v>
      </c>
      <c r="V342" s="139">
        <v>0</v>
      </c>
      <c r="W342" s="128">
        <v>0</v>
      </c>
    </row>
    <row r="343" spans="1:23" ht="20.100000000000001" customHeight="1">
      <c r="A343" s="135"/>
      <c r="B343" s="135"/>
      <c r="C343" s="136"/>
      <c r="D343" s="123" t="s">
        <v>1690</v>
      </c>
      <c r="E343" s="92" t="s">
        <v>1691</v>
      </c>
      <c r="F343" s="127">
        <v>1213779</v>
      </c>
      <c r="G343" s="137">
        <v>634788</v>
      </c>
      <c r="H343" s="127">
        <v>441108</v>
      </c>
      <c r="I343" s="128">
        <v>121680</v>
      </c>
      <c r="J343" s="128">
        <v>72000</v>
      </c>
      <c r="K343" s="137">
        <v>255235</v>
      </c>
      <c r="L343" s="124">
        <v>171113</v>
      </c>
      <c r="M343" s="124">
        <v>64167</v>
      </c>
      <c r="N343" s="124">
        <v>14813</v>
      </c>
      <c r="O343" s="124">
        <v>1711</v>
      </c>
      <c r="P343" s="124">
        <v>2567</v>
      </c>
      <c r="Q343" s="127">
        <v>864</v>
      </c>
      <c r="R343" s="127">
        <v>0</v>
      </c>
      <c r="S343" s="127">
        <v>102668</v>
      </c>
      <c r="T343" s="127">
        <v>0</v>
      </c>
      <c r="U343" s="124">
        <v>0</v>
      </c>
      <c r="V343" s="139">
        <v>221088</v>
      </c>
      <c r="W343" s="128">
        <v>0</v>
      </c>
    </row>
    <row r="344" spans="1:23" ht="20.100000000000001" customHeight="1">
      <c r="A344" s="135" t="s">
        <v>1589</v>
      </c>
      <c r="B344" s="135" t="s">
        <v>1558</v>
      </c>
      <c r="C344" s="136" t="s">
        <v>1558</v>
      </c>
      <c r="D344" s="123" t="s">
        <v>1623</v>
      </c>
      <c r="E344" s="92" t="s">
        <v>829</v>
      </c>
      <c r="F344" s="127">
        <v>171113</v>
      </c>
      <c r="G344" s="137">
        <v>0</v>
      </c>
      <c r="H344" s="127">
        <v>0</v>
      </c>
      <c r="I344" s="128">
        <v>0</v>
      </c>
      <c r="J344" s="128">
        <v>0</v>
      </c>
      <c r="K344" s="137">
        <v>171113</v>
      </c>
      <c r="L344" s="124">
        <v>171113</v>
      </c>
      <c r="M344" s="124">
        <v>0</v>
      </c>
      <c r="N344" s="124">
        <v>0</v>
      </c>
      <c r="O344" s="124">
        <v>0</v>
      </c>
      <c r="P344" s="124">
        <v>0</v>
      </c>
      <c r="Q344" s="127">
        <v>0</v>
      </c>
      <c r="R344" s="127">
        <v>0</v>
      </c>
      <c r="S344" s="127">
        <v>0</v>
      </c>
      <c r="T344" s="127">
        <v>0</v>
      </c>
      <c r="U344" s="124">
        <v>0</v>
      </c>
      <c r="V344" s="139">
        <v>0</v>
      </c>
      <c r="W344" s="128">
        <v>0</v>
      </c>
    </row>
    <row r="345" spans="1:23" ht="20.100000000000001" customHeight="1">
      <c r="A345" s="135" t="s">
        <v>1591</v>
      </c>
      <c r="B345" s="135" t="s">
        <v>1559</v>
      </c>
      <c r="C345" s="136" t="s">
        <v>1551</v>
      </c>
      <c r="D345" s="123" t="s">
        <v>1623</v>
      </c>
      <c r="E345" s="92" t="s">
        <v>943</v>
      </c>
      <c r="F345" s="127">
        <v>65031</v>
      </c>
      <c r="G345" s="137">
        <v>0</v>
      </c>
      <c r="H345" s="127">
        <v>0</v>
      </c>
      <c r="I345" s="128">
        <v>0</v>
      </c>
      <c r="J345" s="128">
        <v>0</v>
      </c>
      <c r="K345" s="137">
        <v>65031</v>
      </c>
      <c r="L345" s="124">
        <v>0</v>
      </c>
      <c r="M345" s="124">
        <v>64167</v>
      </c>
      <c r="N345" s="124">
        <v>0</v>
      </c>
      <c r="O345" s="124">
        <v>0</v>
      </c>
      <c r="P345" s="124">
        <v>0</v>
      </c>
      <c r="Q345" s="127">
        <v>864</v>
      </c>
      <c r="R345" s="127">
        <v>0</v>
      </c>
      <c r="S345" s="127">
        <v>0</v>
      </c>
      <c r="T345" s="127">
        <v>0</v>
      </c>
      <c r="U345" s="124">
        <v>0</v>
      </c>
      <c r="V345" s="139">
        <v>0</v>
      </c>
      <c r="W345" s="128">
        <v>0</v>
      </c>
    </row>
    <row r="346" spans="1:23" ht="20.100000000000001" customHeight="1">
      <c r="A346" s="135" t="s">
        <v>1613</v>
      </c>
      <c r="B346" s="135" t="s">
        <v>1550</v>
      </c>
      <c r="C346" s="136" t="s">
        <v>1556</v>
      </c>
      <c r="D346" s="123" t="s">
        <v>1623</v>
      </c>
      <c r="E346" s="92" t="s">
        <v>260</v>
      </c>
      <c r="F346" s="127">
        <v>874967</v>
      </c>
      <c r="G346" s="137">
        <v>634788</v>
      </c>
      <c r="H346" s="127">
        <v>441108</v>
      </c>
      <c r="I346" s="128">
        <v>121680</v>
      </c>
      <c r="J346" s="128">
        <v>72000</v>
      </c>
      <c r="K346" s="137">
        <v>19091</v>
      </c>
      <c r="L346" s="124">
        <v>0</v>
      </c>
      <c r="M346" s="124">
        <v>0</v>
      </c>
      <c r="N346" s="124">
        <v>14813</v>
      </c>
      <c r="O346" s="124">
        <v>1711</v>
      </c>
      <c r="P346" s="124">
        <v>2567</v>
      </c>
      <c r="Q346" s="127">
        <v>0</v>
      </c>
      <c r="R346" s="127">
        <v>0</v>
      </c>
      <c r="S346" s="127">
        <v>0</v>
      </c>
      <c r="T346" s="127">
        <v>0</v>
      </c>
      <c r="U346" s="124">
        <v>0</v>
      </c>
      <c r="V346" s="139">
        <v>221088</v>
      </c>
      <c r="W346" s="128">
        <v>0</v>
      </c>
    </row>
    <row r="347" spans="1:23" ht="20.100000000000001" customHeight="1">
      <c r="A347" s="135" t="s">
        <v>1616</v>
      </c>
      <c r="B347" s="135" t="s">
        <v>1551</v>
      </c>
      <c r="C347" s="136" t="s">
        <v>1550</v>
      </c>
      <c r="D347" s="123" t="s">
        <v>1623</v>
      </c>
      <c r="E347" s="92" t="s">
        <v>1425</v>
      </c>
      <c r="F347" s="127">
        <v>102668</v>
      </c>
      <c r="G347" s="137">
        <v>0</v>
      </c>
      <c r="H347" s="127">
        <v>0</v>
      </c>
      <c r="I347" s="128">
        <v>0</v>
      </c>
      <c r="J347" s="128">
        <v>0</v>
      </c>
      <c r="K347" s="137">
        <v>0</v>
      </c>
      <c r="L347" s="124">
        <v>0</v>
      </c>
      <c r="M347" s="124">
        <v>0</v>
      </c>
      <c r="N347" s="124">
        <v>0</v>
      </c>
      <c r="O347" s="124">
        <v>0</v>
      </c>
      <c r="P347" s="124">
        <v>0</v>
      </c>
      <c r="Q347" s="127">
        <v>0</v>
      </c>
      <c r="R347" s="127">
        <v>0</v>
      </c>
      <c r="S347" s="127">
        <v>102668</v>
      </c>
      <c r="T347" s="127">
        <v>0</v>
      </c>
      <c r="U347" s="124">
        <v>0</v>
      </c>
      <c r="V347" s="139">
        <v>0</v>
      </c>
      <c r="W347" s="128">
        <v>0</v>
      </c>
    </row>
    <row r="348" spans="1:23" ht="20.100000000000001" customHeight="1">
      <c r="A348" s="135"/>
      <c r="B348" s="135"/>
      <c r="C348" s="136"/>
      <c r="D348" s="123" t="s">
        <v>1692</v>
      </c>
      <c r="E348" s="92" t="s">
        <v>1693</v>
      </c>
      <c r="F348" s="127">
        <v>1069100</v>
      </c>
      <c r="G348" s="137">
        <v>543408</v>
      </c>
      <c r="H348" s="127">
        <v>377448</v>
      </c>
      <c r="I348" s="128">
        <v>105960</v>
      </c>
      <c r="J348" s="128">
        <v>60000</v>
      </c>
      <c r="K348" s="137">
        <v>216591</v>
      </c>
      <c r="L348" s="124">
        <v>145234</v>
      </c>
      <c r="M348" s="124">
        <v>54463</v>
      </c>
      <c r="N348" s="124">
        <v>12543</v>
      </c>
      <c r="O348" s="124">
        <v>1452</v>
      </c>
      <c r="P348" s="124">
        <v>2179</v>
      </c>
      <c r="Q348" s="127">
        <v>720</v>
      </c>
      <c r="R348" s="127">
        <v>0</v>
      </c>
      <c r="S348" s="127">
        <v>87141</v>
      </c>
      <c r="T348" s="127">
        <v>0</v>
      </c>
      <c r="U348" s="124">
        <v>0</v>
      </c>
      <c r="V348" s="139">
        <v>182376</v>
      </c>
      <c r="W348" s="128">
        <v>39584</v>
      </c>
    </row>
    <row r="349" spans="1:23" ht="20.100000000000001" customHeight="1">
      <c r="A349" s="135" t="s">
        <v>1589</v>
      </c>
      <c r="B349" s="135" t="s">
        <v>1558</v>
      </c>
      <c r="C349" s="136" t="s">
        <v>1558</v>
      </c>
      <c r="D349" s="123" t="s">
        <v>1623</v>
      </c>
      <c r="E349" s="92" t="s">
        <v>829</v>
      </c>
      <c r="F349" s="127">
        <v>145234</v>
      </c>
      <c r="G349" s="137">
        <v>0</v>
      </c>
      <c r="H349" s="127">
        <v>0</v>
      </c>
      <c r="I349" s="128">
        <v>0</v>
      </c>
      <c r="J349" s="128">
        <v>0</v>
      </c>
      <c r="K349" s="137">
        <v>145234</v>
      </c>
      <c r="L349" s="124">
        <v>145234</v>
      </c>
      <c r="M349" s="124">
        <v>0</v>
      </c>
      <c r="N349" s="124">
        <v>0</v>
      </c>
      <c r="O349" s="124">
        <v>0</v>
      </c>
      <c r="P349" s="124">
        <v>0</v>
      </c>
      <c r="Q349" s="127">
        <v>0</v>
      </c>
      <c r="R349" s="127">
        <v>0</v>
      </c>
      <c r="S349" s="127">
        <v>0</v>
      </c>
      <c r="T349" s="127">
        <v>0</v>
      </c>
      <c r="U349" s="124">
        <v>0</v>
      </c>
      <c r="V349" s="139">
        <v>0</v>
      </c>
      <c r="W349" s="128">
        <v>0</v>
      </c>
    </row>
    <row r="350" spans="1:23" ht="20.100000000000001" customHeight="1">
      <c r="A350" s="135" t="s">
        <v>1591</v>
      </c>
      <c r="B350" s="135" t="s">
        <v>1559</v>
      </c>
      <c r="C350" s="136" t="s">
        <v>1551</v>
      </c>
      <c r="D350" s="123" t="s">
        <v>1623</v>
      </c>
      <c r="E350" s="92" t="s">
        <v>943</v>
      </c>
      <c r="F350" s="127">
        <v>55183</v>
      </c>
      <c r="G350" s="137">
        <v>0</v>
      </c>
      <c r="H350" s="127">
        <v>0</v>
      </c>
      <c r="I350" s="128">
        <v>0</v>
      </c>
      <c r="J350" s="128">
        <v>0</v>
      </c>
      <c r="K350" s="137">
        <v>55183</v>
      </c>
      <c r="L350" s="124">
        <v>0</v>
      </c>
      <c r="M350" s="124">
        <v>54463</v>
      </c>
      <c r="N350" s="124">
        <v>0</v>
      </c>
      <c r="O350" s="124">
        <v>0</v>
      </c>
      <c r="P350" s="124">
        <v>0</v>
      </c>
      <c r="Q350" s="127">
        <v>720</v>
      </c>
      <c r="R350" s="127">
        <v>0</v>
      </c>
      <c r="S350" s="127">
        <v>0</v>
      </c>
      <c r="T350" s="127">
        <v>0</v>
      </c>
      <c r="U350" s="124">
        <v>0</v>
      </c>
      <c r="V350" s="139">
        <v>0</v>
      </c>
      <c r="W350" s="128">
        <v>0</v>
      </c>
    </row>
    <row r="351" spans="1:23" ht="20.100000000000001" customHeight="1">
      <c r="A351" s="135" t="s">
        <v>1613</v>
      </c>
      <c r="B351" s="135" t="s">
        <v>1550</v>
      </c>
      <c r="C351" s="136" t="s">
        <v>1556</v>
      </c>
      <c r="D351" s="123" t="s">
        <v>1623</v>
      </c>
      <c r="E351" s="92" t="s">
        <v>260</v>
      </c>
      <c r="F351" s="127">
        <v>781542</v>
      </c>
      <c r="G351" s="137">
        <v>543408</v>
      </c>
      <c r="H351" s="127">
        <v>377448</v>
      </c>
      <c r="I351" s="128">
        <v>105960</v>
      </c>
      <c r="J351" s="128">
        <v>60000</v>
      </c>
      <c r="K351" s="137">
        <v>16174</v>
      </c>
      <c r="L351" s="124">
        <v>0</v>
      </c>
      <c r="M351" s="124">
        <v>0</v>
      </c>
      <c r="N351" s="124">
        <v>12543</v>
      </c>
      <c r="O351" s="124">
        <v>1452</v>
      </c>
      <c r="P351" s="124">
        <v>2179</v>
      </c>
      <c r="Q351" s="127">
        <v>0</v>
      </c>
      <c r="R351" s="127">
        <v>0</v>
      </c>
      <c r="S351" s="127">
        <v>0</v>
      </c>
      <c r="T351" s="127">
        <v>0</v>
      </c>
      <c r="U351" s="124">
        <v>0</v>
      </c>
      <c r="V351" s="139">
        <v>182376</v>
      </c>
      <c r="W351" s="128">
        <v>39584</v>
      </c>
    </row>
    <row r="352" spans="1:23" ht="20.100000000000001" customHeight="1">
      <c r="A352" s="135" t="s">
        <v>1616</v>
      </c>
      <c r="B352" s="135" t="s">
        <v>1551</v>
      </c>
      <c r="C352" s="136" t="s">
        <v>1550</v>
      </c>
      <c r="D352" s="123" t="s">
        <v>1623</v>
      </c>
      <c r="E352" s="92" t="s">
        <v>1425</v>
      </c>
      <c r="F352" s="127">
        <v>87141</v>
      </c>
      <c r="G352" s="137">
        <v>0</v>
      </c>
      <c r="H352" s="127">
        <v>0</v>
      </c>
      <c r="I352" s="128">
        <v>0</v>
      </c>
      <c r="J352" s="128">
        <v>0</v>
      </c>
      <c r="K352" s="137">
        <v>0</v>
      </c>
      <c r="L352" s="124">
        <v>0</v>
      </c>
      <c r="M352" s="124">
        <v>0</v>
      </c>
      <c r="N352" s="124">
        <v>0</v>
      </c>
      <c r="O352" s="124">
        <v>0</v>
      </c>
      <c r="P352" s="124">
        <v>0</v>
      </c>
      <c r="Q352" s="127">
        <v>0</v>
      </c>
      <c r="R352" s="127">
        <v>0</v>
      </c>
      <c r="S352" s="127">
        <v>87141</v>
      </c>
      <c r="T352" s="127">
        <v>0</v>
      </c>
      <c r="U352" s="124">
        <v>0</v>
      </c>
      <c r="V352" s="139">
        <v>0</v>
      </c>
      <c r="W352" s="128">
        <v>0</v>
      </c>
    </row>
    <row r="353" spans="1:23" ht="20.100000000000001" customHeight="1">
      <c r="A353" s="135"/>
      <c r="B353" s="135"/>
      <c r="C353" s="136"/>
      <c r="D353" s="123" t="s">
        <v>1694</v>
      </c>
      <c r="E353" s="92" t="s">
        <v>1695</v>
      </c>
      <c r="F353" s="127">
        <v>2105422</v>
      </c>
      <c r="G353" s="137">
        <v>1049520</v>
      </c>
      <c r="H353" s="127">
        <v>825480</v>
      </c>
      <c r="I353" s="128">
        <v>224040</v>
      </c>
      <c r="J353" s="128">
        <v>0</v>
      </c>
      <c r="K353" s="137">
        <v>467694</v>
      </c>
      <c r="L353" s="124">
        <v>313706</v>
      </c>
      <c r="M353" s="124">
        <v>117640</v>
      </c>
      <c r="N353" s="124">
        <v>26993</v>
      </c>
      <c r="O353" s="124">
        <v>3137</v>
      </c>
      <c r="P353" s="124">
        <v>4706</v>
      </c>
      <c r="Q353" s="127">
        <v>1512</v>
      </c>
      <c r="R353" s="127">
        <v>0</v>
      </c>
      <c r="S353" s="127">
        <v>188224</v>
      </c>
      <c r="T353" s="127">
        <v>0</v>
      </c>
      <c r="U353" s="124">
        <v>0</v>
      </c>
      <c r="V353" s="139">
        <v>399984</v>
      </c>
      <c r="W353" s="128">
        <v>0</v>
      </c>
    </row>
    <row r="354" spans="1:23" ht="20.100000000000001" customHeight="1">
      <c r="A354" s="135" t="s">
        <v>1589</v>
      </c>
      <c r="B354" s="135" t="s">
        <v>1558</v>
      </c>
      <c r="C354" s="136" t="s">
        <v>1558</v>
      </c>
      <c r="D354" s="123" t="s">
        <v>1623</v>
      </c>
      <c r="E354" s="92" t="s">
        <v>829</v>
      </c>
      <c r="F354" s="127">
        <v>313706</v>
      </c>
      <c r="G354" s="137">
        <v>0</v>
      </c>
      <c r="H354" s="127">
        <v>0</v>
      </c>
      <c r="I354" s="128">
        <v>0</v>
      </c>
      <c r="J354" s="128">
        <v>0</v>
      </c>
      <c r="K354" s="137">
        <v>313706</v>
      </c>
      <c r="L354" s="124">
        <v>313706</v>
      </c>
      <c r="M354" s="124">
        <v>0</v>
      </c>
      <c r="N354" s="124">
        <v>0</v>
      </c>
      <c r="O354" s="124">
        <v>0</v>
      </c>
      <c r="P354" s="124">
        <v>0</v>
      </c>
      <c r="Q354" s="127">
        <v>0</v>
      </c>
      <c r="R354" s="127">
        <v>0</v>
      </c>
      <c r="S354" s="127">
        <v>0</v>
      </c>
      <c r="T354" s="127">
        <v>0</v>
      </c>
      <c r="U354" s="124">
        <v>0</v>
      </c>
      <c r="V354" s="139">
        <v>0</v>
      </c>
      <c r="W354" s="128">
        <v>0</v>
      </c>
    </row>
    <row r="355" spans="1:23" ht="20.100000000000001" customHeight="1">
      <c r="A355" s="135" t="s">
        <v>1591</v>
      </c>
      <c r="B355" s="135" t="s">
        <v>1559</v>
      </c>
      <c r="C355" s="136" t="s">
        <v>1551</v>
      </c>
      <c r="D355" s="123" t="s">
        <v>1623</v>
      </c>
      <c r="E355" s="92" t="s">
        <v>943</v>
      </c>
      <c r="F355" s="127">
        <v>119152</v>
      </c>
      <c r="G355" s="137">
        <v>0</v>
      </c>
      <c r="H355" s="127">
        <v>0</v>
      </c>
      <c r="I355" s="128">
        <v>0</v>
      </c>
      <c r="J355" s="128">
        <v>0</v>
      </c>
      <c r="K355" s="137">
        <v>119152</v>
      </c>
      <c r="L355" s="124">
        <v>0</v>
      </c>
      <c r="M355" s="124">
        <v>117640</v>
      </c>
      <c r="N355" s="124">
        <v>0</v>
      </c>
      <c r="O355" s="124">
        <v>0</v>
      </c>
      <c r="P355" s="124">
        <v>0</v>
      </c>
      <c r="Q355" s="127">
        <v>1512</v>
      </c>
      <c r="R355" s="127">
        <v>0</v>
      </c>
      <c r="S355" s="127">
        <v>0</v>
      </c>
      <c r="T355" s="127">
        <v>0</v>
      </c>
      <c r="U355" s="124">
        <v>0</v>
      </c>
      <c r="V355" s="139">
        <v>0</v>
      </c>
      <c r="W355" s="128">
        <v>0</v>
      </c>
    </row>
    <row r="356" spans="1:23" ht="20.100000000000001" customHeight="1">
      <c r="A356" s="135" t="s">
        <v>1613</v>
      </c>
      <c r="B356" s="135" t="s">
        <v>1550</v>
      </c>
      <c r="C356" s="136" t="s">
        <v>1556</v>
      </c>
      <c r="D356" s="123" t="s">
        <v>1623</v>
      </c>
      <c r="E356" s="92" t="s">
        <v>260</v>
      </c>
      <c r="F356" s="127">
        <v>1484340</v>
      </c>
      <c r="G356" s="137">
        <v>1049520</v>
      </c>
      <c r="H356" s="127">
        <v>825480</v>
      </c>
      <c r="I356" s="128">
        <v>224040</v>
      </c>
      <c r="J356" s="128">
        <v>0</v>
      </c>
      <c r="K356" s="137">
        <v>34836</v>
      </c>
      <c r="L356" s="124">
        <v>0</v>
      </c>
      <c r="M356" s="124">
        <v>0</v>
      </c>
      <c r="N356" s="124">
        <v>26993</v>
      </c>
      <c r="O356" s="124">
        <v>3137</v>
      </c>
      <c r="P356" s="124">
        <v>4706</v>
      </c>
      <c r="Q356" s="127">
        <v>0</v>
      </c>
      <c r="R356" s="127">
        <v>0</v>
      </c>
      <c r="S356" s="127">
        <v>0</v>
      </c>
      <c r="T356" s="127">
        <v>0</v>
      </c>
      <c r="U356" s="124">
        <v>0</v>
      </c>
      <c r="V356" s="139">
        <v>399984</v>
      </c>
      <c r="W356" s="128">
        <v>0</v>
      </c>
    </row>
    <row r="357" spans="1:23" ht="20.100000000000001" customHeight="1">
      <c r="A357" s="135" t="s">
        <v>1616</v>
      </c>
      <c r="B357" s="135" t="s">
        <v>1551</v>
      </c>
      <c r="C357" s="136" t="s">
        <v>1550</v>
      </c>
      <c r="D357" s="123" t="s">
        <v>1623</v>
      </c>
      <c r="E357" s="92" t="s">
        <v>1425</v>
      </c>
      <c r="F357" s="127">
        <v>188224</v>
      </c>
      <c r="G357" s="137">
        <v>0</v>
      </c>
      <c r="H357" s="127">
        <v>0</v>
      </c>
      <c r="I357" s="128">
        <v>0</v>
      </c>
      <c r="J357" s="128">
        <v>0</v>
      </c>
      <c r="K357" s="137">
        <v>0</v>
      </c>
      <c r="L357" s="124">
        <v>0</v>
      </c>
      <c r="M357" s="124">
        <v>0</v>
      </c>
      <c r="N357" s="124">
        <v>0</v>
      </c>
      <c r="O357" s="124">
        <v>0</v>
      </c>
      <c r="P357" s="124">
        <v>0</v>
      </c>
      <c r="Q357" s="127">
        <v>0</v>
      </c>
      <c r="R357" s="127">
        <v>0</v>
      </c>
      <c r="S357" s="127">
        <v>188224</v>
      </c>
      <c r="T357" s="127">
        <v>0</v>
      </c>
      <c r="U357" s="124">
        <v>0</v>
      </c>
      <c r="V357" s="139">
        <v>0</v>
      </c>
      <c r="W357" s="128">
        <v>0</v>
      </c>
    </row>
    <row r="358" spans="1:23" ht="20.100000000000001" customHeight="1">
      <c r="A358" s="135"/>
      <c r="B358" s="135"/>
      <c r="C358" s="136"/>
      <c r="D358" s="123" t="s">
        <v>1696</v>
      </c>
      <c r="E358" s="92" t="s">
        <v>1697</v>
      </c>
      <c r="F358" s="127">
        <v>924322</v>
      </c>
      <c r="G358" s="137">
        <v>584770</v>
      </c>
      <c r="H358" s="127">
        <v>259032</v>
      </c>
      <c r="I358" s="128">
        <v>203352</v>
      </c>
      <c r="J358" s="128">
        <v>122386</v>
      </c>
      <c r="K358" s="137">
        <v>256706</v>
      </c>
      <c r="L358" s="124">
        <v>138077</v>
      </c>
      <c r="M358" s="124">
        <v>51779</v>
      </c>
      <c r="N358" s="124">
        <v>1399</v>
      </c>
      <c r="O358" s="124">
        <v>2547</v>
      </c>
      <c r="P358" s="124">
        <v>2071</v>
      </c>
      <c r="Q358" s="127">
        <v>432</v>
      </c>
      <c r="R358" s="127">
        <v>0</v>
      </c>
      <c r="S358" s="127">
        <v>82846</v>
      </c>
      <c r="T358" s="127">
        <v>0</v>
      </c>
      <c r="U358" s="124">
        <v>0</v>
      </c>
      <c r="V358" s="139">
        <v>0</v>
      </c>
      <c r="W358" s="128">
        <v>0</v>
      </c>
    </row>
    <row r="359" spans="1:23" ht="20.100000000000001" customHeight="1">
      <c r="A359" s="135"/>
      <c r="B359" s="135"/>
      <c r="C359" s="136"/>
      <c r="D359" s="123" t="s">
        <v>1698</v>
      </c>
      <c r="E359" s="92" t="s">
        <v>1699</v>
      </c>
      <c r="F359" s="127">
        <v>924322</v>
      </c>
      <c r="G359" s="137">
        <v>584770</v>
      </c>
      <c r="H359" s="127">
        <v>259032</v>
      </c>
      <c r="I359" s="128">
        <v>203352</v>
      </c>
      <c r="J359" s="128">
        <v>122386</v>
      </c>
      <c r="K359" s="137">
        <v>256706</v>
      </c>
      <c r="L359" s="124">
        <v>138077</v>
      </c>
      <c r="M359" s="124">
        <v>51779</v>
      </c>
      <c r="N359" s="124">
        <v>1399</v>
      </c>
      <c r="O359" s="124">
        <v>2547</v>
      </c>
      <c r="P359" s="124">
        <v>2071</v>
      </c>
      <c r="Q359" s="127">
        <v>432</v>
      </c>
      <c r="R359" s="127">
        <v>0</v>
      </c>
      <c r="S359" s="127">
        <v>82846</v>
      </c>
      <c r="T359" s="127">
        <v>0</v>
      </c>
      <c r="U359" s="124">
        <v>0</v>
      </c>
      <c r="V359" s="139">
        <v>0</v>
      </c>
      <c r="W359" s="128">
        <v>0</v>
      </c>
    </row>
    <row r="360" spans="1:23" ht="20.100000000000001" customHeight="1">
      <c r="A360" s="135" t="s">
        <v>1549</v>
      </c>
      <c r="B360" s="135" t="s">
        <v>1562</v>
      </c>
      <c r="C360" s="136" t="s">
        <v>1550</v>
      </c>
      <c r="D360" s="123" t="s">
        <v>1623</v>
      </c>
      <c r="E360" s="92" t="s">
        <v>251</v>
      </c>
      <c r="F360" s="127">
        <v>590787</v>
      </c>
      <c r="G360" s="137">
        <v>584770</v>
      </c>
      <c r="H360" s="127">
        <v>259032</v>
      </c>
      <c r="I360" s="128">
        <v>203352</v>
      </c>
      <c r="J360" s="128">
        <v>122386</v>
      </c>
      <c r="K360" s="137">
        <v>6017</v>
      </c>
      <c r="L360" s="124">
        <v>0</v>
      </c>
      <c r="M360" s="124">
        <v>0</v>
      </c>
      <c r="N360" s="124">
        <v>1399</v>
      </c>
      <c r="O360" s="124">
        <v>2547</v>
      </c>
      <c r="P360" s="124">
        <v>2071</v>
      </c>
      <c r="Q360" s="127">
        <v>0</v>
      </c>
      <c r="R360" s="127">
        <v>0</v>
      </c>
      <c r="S360" s="127">
        <v>0</v>
      </c>
      <c r="T360" s="127">
        <v>0</v>
      </c>
      <c r="U360" s="124">
        <v>0</v>
      </c>
      <c r="V360" s="139">
        <v>0</v>
      </c>
      <c r="W360" s="128">
        <v>0</v>
      </c>
    </row>
    <row r="361" spans="1:23" ht="20.100000000000001" customHeight="1">
      <c r="A361" s="135" t="s">
        <v>1589</v>
      </c>
      <c r="B361" s="135" t="s">
        <v>1558</v>
      </c>
      <c r="C361" s="136" t="s">
        <v>1558</v>
      </c>
      <c r="D361" s="123" t="s">
        <v>1623</v>
      </c>
      <c r="E361" s="92" t="s">
        <v>829</v>
      </c>
      <c r="F361" s="127">
        <v>138077</v>
      </c>
      <c r="G361" s="137">
        <v>0</v>
      </c>
      <c r="H361" s="127">
        <v>0</v>
      </c>
      <c r="I361" s="128">
        <v>0</v>
      </c>
      <c r="J361" s="128">
        <v>0</v>
      </c>
      <c r="K361" s="137">
        <v>138077</v>
      </c>
      <c r="L361" s="124">
        <v>138077</v>
      </c>
      <c r="M361" s="124">
        <v>0</v>
      </c>
      <c r="N361" s="124">
        <v>0</v>
      </c>
      <c r="O361" s="124">
        <v>0</v>
      </c>
      <c r="P361" s="124">
        <v>0</v>
      </c>
      <c r="Q361" s="127">
        <v>0</v>
      </c>
      <c r="R361" s="127">
        <v>0</v>
      </c>
      <c r="S361" s="127">
        <v>0</v>
      </c>
      <c r="T361" s="127">
        <v>0</v>
      </c>
      <c r="U361" s="124">
        <v>0</v>
      </c>
      <c r="V361" s="139">
        <v>0</v>
      </c>
      <c r="W361" s="128">
        <v>0</v>
      </c>
    </row>
    <row r="362" spans="1:23" ht="20.100000000000001" customHeight="1">
      <c r="A362" s="135" t="s">
        <v>1591</v>
      </c>
      <c r="B362" s="135" t="s">
        <v>1559</v>
      </c>
      <c r="C362" s="136" t="s">
        <v>1550</v>
      </c>
      <c r="D362" s="123" t="s">
        <v>1623</v>
      </c>
      <c r="E362" s="92" t="s">
        <v>942</v>
      </c>
      <c r="F362" s="127">
        <v>52211</v>
      </c>
      <c r="G362" s="137">
        <v>0</v>
      </c>
      <c r="H362" s="127">
        <v>0</v>
      </c>
      <c r="I362" s="128">
        <v>0</v>
      </c>
      <c r="J362" s="128">
        <v>0</v>
      </c>
      <c r="K362" s="137">
        <v>52211</v>
      </c>
      <c r="L362" s="124">
        <v>0</v>
      </c>
      <c r="M362" s="124">
        <v>51779</v>
      </c>
      <c r="N362" s="124">
        <v>0</v>
      </c>
      <c r="O362" s="124">
        <v>0</v>
      </c>
      <c r="P362" s="124">
        <v>0</v>
      </c>
      <c r="Q362" s="127">
        <v>432</v>
      </c>
      <c r="R362" s="127">
        <v>0</v>
      </c>
      <c r="S362" s="127">
        <v>0</v>
      </c>
      <c r="T362" s="127">
        <v>0</v>
      </c>
      <c r="U362" s="124">
        <v>0</v>
      </c>
      <c r="V362" s="139">
        <v>0</v>
      </c>
      <c r="W362" s="128">
        <v>0</v>
      </c>
    </row>
    <row r="363" spans="1:23" ht="20.100000000000001" customHeight="1">
      <c r="A363" s="135" t="s">
        <v>1591</v>
      </c>
      <c r="B363" s="135" t="s">
        <v>1559</v>
      </c>
      <c r="C363" s="136" t="s">
        <v>1552</v>
      </c>
      <c r="D363" s="123" t="s">
        <v>1623</v>
      </c>
      <c r="E363" s="92" t="s">
        <v>944</v>
      </c>
      <c r="F363" s="127">
        <v>60401</v>
      </c>
      <c r="G363" s="137">
        <v>0</v>
      </c>
      <c r="H363" s="127">
        <v>0</v>
      </c>
      <c r="I363" s="128">
        <v>0</v>
      </c>
      <c r="J363" s="128">
        <v>0</v>
      </c>
      <c r="K363" s="137">
        <v>60401</v>
      </c>
      <c r="L363" s="124">
        <v>0</v>
      </c>
      <c r="M363" s="124">
        <v>0</v>
      </c>
      <c r="N363" s="124">
        <v>0</v>
      </c>
      <c r="O363" s="124">
        <v>0</v>
      </c>
      <c r="P363" s="124">
        <v>0</v>
      </c>
      <c r="Q363" s="127">
        <v>0</v>
      </c>
      <c r="R363" s="127">
        <v>0</v>
      </c>
      <c r="S363" s="127">
        <v>0</v>
      </c>
      <c r="T363" s="127">
        <v>0</v>
      </c>
      <c r="U363" s="124">
        <v>0</v>
      </c>
      <c r="V363" s="139">
        <v>0</v>
      </c>
      <c r="W363" s="128">
        <v>0</v>
      </c>
    </row>
    <row r="364" spans="1:23" ht="20.100000000000001" customHeight="1">
      <c r="A364" s="135" t="s">
        <v>1616</v>
      </c>
      <c r="B364" s="135" t="s">
        <v>1551</v>
      </c>
      <c r="C364" s="136" t="s">
        <v>1550</v>
      </c>
      <c r="D364" s="123" t="s">
        <v>1623</v>
      </c>
      <c r="E364" s="92" t="s">
        <v>1425</v>
      </c>
      <c r="F364" s="127">
        <v>82846</v>
      </c>
      <c r="G364" s="137">
        <v>0</v>
      </c>
      <c r="H364" s="127">
        <v>0</v>
      </c>
      <c r="I364" s="128">
        <v>0</v>
      </c>
      <c r="J364" s="128">
        <v>0</v>
      </c>
      <c r="K364" s="137">
        <v>0</v>
      </c>
      <c r="L364" s="124">
        <v>0</v>
      </c>
      <c r="M364" s="124">
        <v>0</v>
      </c>
      <c r="N364" s="124">
        <v>0</v>
      </c>
      <c r="O364" s="124">
        <v>0</v>
      </c>
      <c r="P364" s="124">
        <v>0</v>
      </c>
      <c r="Q364" s="127">
        <v>0</v>
      </c>
      <c r="R364" s="127">
        <v>0</v>
      </c>
      <c r="S364" s="127">
        <v>82846</v>
      </c>
      <c r="T364" s="127">
        <v>0</v>
      </c>
      <c r="U364" s="124">
        <v>0</v>
      </c>
      <c r="V364" s="139">
        <v>0</v>
      </c>
      <c r="W364" s="128">
        <v>0</v>
      </c>
    </row>
    <row r="365" spans="1:23" ht="20.100000000000001" customHeight="1">
      <c r="A365" s="135"/>
      <c r="B365" s="135"/>
      <c r="C365" s="136"/>
      <c r="D365" s="123" t="s">
        <v>1700</v>
      </c>
      <c r="E365" s="92" t="s">
        <v>1701</v>
      </c>
      <c r="F365" s="127">
        <v>1130752</v>
      </c>
      <c r="G365" s="137">
        <v>711099</v>
      </c>
      <c r="H365" s="127">
        <v>319860</v>
      </c>
      <c r="I365" s="128">
        <v>249384</v>
      </c>
      <c r="J365" s="128">
        <v>141855</v>
      </c>
      <c r="K365" s="137">
        <v>319424</v>
      </c>
      <c r="L365" s="124">
        <v>167049</v>
      </c>
      <c r="M365" s="124">
        <v>62643</v>
      </c>
      <c r="N365" s="124">
        <v>0</v>
      </c>
      <c r="O365" s="124">
        <v>3341</v>
      </c>
      <c r="P365" s="124">
        <v>2506</v>
      </c>
      <c r="Q365" s="127">
        <v>504</v>
      </c>
      <c r="R365" s="127">
        <v>0</v>
      </c>
      <c r="S365" s="127">
        <v>100229</v>
      </c>
      <c r="T365" s="127">
        <v>0</v>
      </c>
      <c r="U365" s="124">
        <v>0</v>
      </c>
      <c r="V365" s="139">
        <v>0</v>
      </c>
      <c r="W365" s="128">
        <v>0</v>
      </c>
    </row>
    <row r="366" spans="1:23" ht="20.100000000000001" customHeight="1">
      <c r="A366" s="135"/>
      <c r="B366" s="135"/>
      <c r="C366" s="136"/>
      <c r="D366" s="123" t="s">
        <v>1702</v>
      </c>
      <c r="E366" s="92" t="s">
        <v>1703</v>
      </c>
      <c r="F366" s="127">
        <v>1130752</v>
      </c>
      <c r="G366" s="137">
        <v>711099</v>
      </c>
      <c r="H366" s="127">
        <v>319860</v>
      </c>
      <c r="I366" s="128">
        <v>249384</v>
      </c>
      <c r="J366" s="128">
        <v>141855</v>
      </c>
      <c r="K366" s="137">
        <v>319424</v>
      </c>
      <c r="L366" s="124">
        <v>167049</v>
      </c>
      <c r="M366" s="124">
        <v>62643</v>
      </c>
      <c r="N366" s="124">
        <v>0</v>
      </c>
      <c r="O366" s="124">
        <v>3341</v>
      </c>
      <c r="P366" s="124">
        <v>2506</v>
      </c>
      <c r="Q366" s="127">
        <v>504</v>
      </c>
      <c r="R366" s="127">
        <v>0</v>
      </c>
      <c r="S366" s="127">
        <v>100229</v>
      </c>
      <c r="T366" s="127">
        <v>0</v>
      </c>
      <c r="U366" s="124">
        <v>0</v>
      </c>
      <c r="V366" s="139">
        <v>0</v>
      </c>
      <c r="W366" s="128">
        <v>0</v>
      </c>
    </row>
    <row r="367" spans="1:23" ht="20.100000000000001" customHeight="1">
      <c r="A367" s="135" t="s">
        <v>1549</v>
      </c>
      <c r="B367" s="135" t="s">
        <v>1563</v>
      </c>
      <c r="C367" s="136" t="s">
        <v>1550</v>
      </c>
      <c r="D367" s="123" t="s">
        <v>1623</v>
      </c>
      <c r="E367" s="92" t="s">
        <v>251</v>
      </c>
      <c r="F367" s="127">
        <v>716946</v>
      </c>
      <c r="G367" s="137">
        <v>711099</v>
      </c>
      <c r="H367" s="127">
        <v>319860</v>
      </c>
      <c r="I367" s="128">
        <v>249384</v>
      </c>
      <c r="J367" s="128">
        <v>141855</v>
      </c>
      <c r="K367" s="137">
        <v>5847</v>
      </c>
      <c r="L367" s="124">
        <v>0</v>
      </c>
      <c r="M367" s="124">
        <v>0</v>
      </c>
      <c r="N367" s="124">
        <v>0</v>
      </c>
      <c r="O367" s="124">
        <v>3341</v>
      </c>
      <c r="P367" s="124">
        <v>2506</v>
      </c>
      <c r="Q367" s="127">
        <v>0</v>
      </c>
      <c r="R367" s="127">
        <v>0</v>
      </c>
      <c r="S367" s="127">
        <v>0</v>
      </c>
      <c r="T367" s="127">
        <v>0</v>
      </c>
      <c r="U367" s="124">
        <v>0</v>
      </c>
      <c r="V367" s="139">
        <v>0</v>
      </c>
      <c r="W367" s="128">
        <v>0</v>
      </c>
    </row>
    <row r="368" spans="1:23" ht="20.100000000000001" customHeight="1">
      <c r="A368" s="135" t="s">
        <v>1589</v>
      </c>
      <c r="B368" s="135" t="s">
        <v>1558</v>
      </c>
      <c r="C368" s="136" t="s">
        <v>1558</v>
      </c>
      <c r="D368" s="123" t="s">
        <v>1623</v>
      </c>
      <c r="E368" s="92" t="s">
        <v>829</v>
      </c>
      <c r="F368" s="127">
        <v>167049</v>
      </c>
      <c r="G368" s="137">
        <v>0</v>
      </c>
      <c r="H368" s="127">
        <v>0</v>
      </c>
      <c r="I368" s="128">
        <v>0</v>
      </c>
      <c r="J368" s="128">
        <v>0</v>
      </c>
      <c r="K368" s="137">
        <v>167049</v>
      </c>
      <c r="L368" s="124">
        <v>167049</v>
      </c>
      <c r="M368" s="124">
        <v>0</v>
      </c>
      <c r="N368" s="124">
        <v>0</v>
      </c>
      <c r="O368" s="124">
        <v>0</v>
      </c>
      <c r="P368" s="124">
        <v>0</v>
      </c>
      <c r="Q368" s="127">
        <v>0</v>
      </c>
      <c r="R368" s="127">
        <v>0</v>
      </c>
      <c r="S368" s="127">
        <v>0</v>
      </c>
      <c r="T368" s="127">
        <v>0</v>
      </c>
      <c r="U368" s="124">
        <v>0</v>
      </c>
      <c r="V368" s="139">
        <v>0</v>
      </c>
      <c r="W368" s="128">
        <v>0</v>
      </c>
    </row>
    <row r="369" spans="1:23" ht="20.100000000000001" customHeight="1">
      <c r="A369" s="135" t="s">
        <v>1591</v>
      </c>
      <c r="B369" s="135" t="s">
        <v>1559</v>
      </c>
      <c r="C369" s="136" t="s">
        <v>1550</v>
      </c>
      <c r="D369" s="123" t="s">
        <v>1623</v>
      </c>
      <c r="E369" s="92" t="s">
        <v>942</v>
      </c>
      <c r="F369" s="127">
        <v>63147</v>
      </c>
      <c r="G369" s="137">
        <v>0</v>
      </c>
      <c r="H369" s="127">
        <v>0</v>
      </c>
      <c r="I369" s="128">
        <v>0</v>
      </c>
      <c r="J369" s="128">
        <v>0</v>
      </c>
      <c r="K369" s="137">
        <v>63147</v>
      </c>
      <c r="L369" s="124">
        <v>0</v>
      </c>
      <c r="M369" s="124">
        <v>62643</v>
      </c>
      <c r="N369" s="124">
        <v>0</v>
      </c>
      <c r="O369" s="124">
        <v>0</v>
      </c>
      <c r="P369" s="124">
        <v>0</v>
      </c>
      <c r="Q369" s="127">
        <v>504</v>
      </c>
      <c r="R369" s="127">
        <v>0</v>
      </c>
      <c r="S369" s="127">
        <v>0</v>
      </c>
      <c r="T369" s="127">
        <v>0</v>
      </c>
      <c r="U369" s="124">
        <v>0</v>
      </c>
      <c r="V369" s="139">
        <v>0</v>
      </c>
      <c r="W369" s="128">
        <v>0</v>
      </c>
    </row>
    <row r="370" spans="1:23" ht="20.100000000000001" customHeight="1">
      <c r="A370" s="135" t="s">
        <v>1591</v>
      </c>
      <c r="B370" s="135" t="s">
        <v>1559</v>
      </c>
      <c r="C370" s="136" t="s">
        <v>1552</v>
      </c>
      <c r="D370" s="123" t="s">
        <v>1623</v>
      </c>
      <c r="E370" s="92" t="s">
        <v>944</v>
      </c>
      <c r="F370" s="127">
        <v>83381</v>
      </c>
      <c r="G370" s="137">
        <v>0</v>
      </c>
      <c r="H370" s="127">
        <v>0</v>
      </c>
      <c r="I370" s="128">
        <v>0</v>
      </c>
      <c r="J370" s="128">
        <v>0</v>
      </c>
      <c r="K370" s="137">
        <v>83381</v>
      </c>
      <c r="L370" s="124">
        <v>0</v>
      </c>
      <c r="M370" s="124">
        <v>0</v>
      </c>
      <c r="N370" s="124">
        <v>0</v>
      </c>
      <c r="O370" s="124">
        <v>0</v>
      </c>
      <c r="P370" s="124">
        <v>0</v>
      </c>
      <c r="Q370" s="127">
        <v>0</v>
      </c>
      <c r="R370" s="127">
        <v>0</v>
      </c>
      <c r="S370" s="127">
        <v>0</v>
      </c>
      <c r="T370" s="127">
        <v>0</v>
      </c>
      <c r="U370" s="124">
        <v>0</v>
      </c>
      <c r="V370" s="139">
        <v>0</v>
      </c>
      <c r="W370" s="128">
        <v>0</v>
      </c>
    </row>
    <row r="371" spans="1:23" ht="20.100000000000001" customHeight="1">
      <c r="A371" s="135" t="s">
        <v>1616</v>
      </c>
      <c r="B371" s="135" t="s">
        <v>1551</v>
      </c>
      <c r="C371" s="136" t="s">
        <v>1550</v>
      </c>
      <c r="D371" s="123" t="s">
        <v>1623</v>
      </c>
      <c r="E371" s="92" t="s">
        <v>1425</v>
      </c>
      <c r="F371" s="127">
        <v>100229</v>
      </c>
      <c r="G371" s="137">
        <v>0</v>
      </c>
      <c r="H371" s="127">
        <v>0</v>
      </c>
      <c r="I371" s="128">
        <v>0</v>
      </c>
      <c r="J371" s="128">
        <v>0</v>
      </c>
      <c r="K371" s="137">
        <v>0</v>
      </c>
      <c r="L371" s="124">
        <v>0</v>
      </c>
      <c r="M371" s="124">
        <v>0</v>
      </c>
      <c r="N371" s="124">
        <v>0</v>
      </c>
      <c r="O371" s="124">
        <v>0</v>
      </c>
      <c r="P371" s="124">
        <v>0</v>
      </c>
      <c r="Q371" s="127">
        <v>0</v>
      </c>
      <c r="R371" s="127">
        <v>0</v>
      </c>
      <c r="S371" s="127">
        <v>100229</v>
      </c>
      <c r="T371" s="127">
        <v>0</v>
      </c>
      <c r="U371" s="124">
        <v>0</v>
      </c>
      <c r="V371" s="139">
        <v>0</v>
      </c>
      <c r="W371" s="128">
        <v>0</v>
      </c>
    </row>
    <row r="372" spans="1:23" ht="20.100000000000001" customHeight="1">
      <c r="A372" s="135"/>
      <c r="B372" s="135"/>
      <c r="C372" s="136"/>
      <c r="D372" s="123" t="s">
        <v>1704</v>
      </c>
      <c r="E372" s="92" t="s">
        <v>1705</v>
      </c>
      <c r="F372" s="127">
        <v>1010860</v>
      </c>
      <c r="G372" s="137">
        <v>645268</v>
      </c>
      <c r="H372" s="127">
        <v>273072</v>
      </c>
      <c r="I372" s="128">
        <v>227040</v>
      </c>
      <c r="J372" s="128">
        <v>145156</v>
      </c>
      <c r="K372" s="137">
        <v>273659</v>
      </c>
      <c r="L372" s="124">
        <v>153222</v>
      </c>
      <c r="M372" s="124">
        <v>57458</v>
      </c>
      <c r="N372" s="124">
        <v>0</v>
      </c>
      <c r="O372" s="124">
        <v>3064</v>
      </c>
      <c r="P372" s="124">
        <v>2298</v>
      </c>
      <c r="Q372" s="127">
        <v>504</v>
      </c>
      <c r="R372" s="127">
        <v>0</v>
      </c>
      <c r="S372" s="127">
        <v>91933</v>
      </c>
      <c r="T372" s="127">
        <v>0</v>
      </c>
      <c r="U372" s="124">
        <v>0</v>
      </c>
      <c r="V372" s="139">
        <v>0</v>
      </c>
      <c r="W372" s="128">
        <v>0</v>
      </c>
    </row>
    <row r="373" spans="1:23" ht="20.100000000000001" customHeight="1">
      <c r="A373" s="135"/>
      <c r="B373" s="135"/>
      <c r="C373" s="136"/>
      <c r="D373" s="123" t="s">
        <v>1706</v>
      </c>
      <c r="E373" s="92" t="s">
        <v>1707</v>
      </c>
      <c r="F373" s="127">
        <v>1010860</v>
      </c>
      <c r="G373" s="137">
        <v>645268</v>
      </c>
      <c r="H373" s="127">
        <v>273072</v>
      </c>
      <c r="I373" s="128">
        <v>227040</v>
      </c>
      <c r="J373" s="128">
        <v>145156</v>
      </c>
      <c r="K373" s="137">
        <v>273659</v>
      </c>
      <c r="L373" s="124">
        <v>153222</v>
      </c>
      <c r="M373" s="124">
        <v>57458</v>
      </c>
      <c r="N373" s="124">
        <v>0</v>
      </c>
      <c r="O373" s="124">
        <v>3064</v>
      </c>
      <c r="P373" s="124">
        <v>2298</v>
      </c>
      <c r="Q373" s="127">
        <v>504</v>
      </c>
      <c r="R373" s="127">
        <v>0</v>
      </c>
      <c r="S373" s="127">
        <v>91933</v>
      </c>
      <c r="T373" s="127">
        <v>0</v>
      </c>
      <c r="U373" s="124">
        <v>0</v>
      </c>
      <c r="V373" s="139">
        <v>0</v>
      </c>
      <c r="W373" s="128">
        <v>0</v>
      </c>
    </row>
    <row r="374" spans="1:23" ht="20.100000000000001" customHeight="1">
      <c r="A374" s="135" t="s">
        <v>1549</v>
      </c>
      <c r="B374" s="135" t="s">
        <v>1563</v>
      </c>
      <c r="C374" s="136" t="s">
        <v>1550</v>
      </c>
      <c r="D374" s="123" t="s">
        <v>1623</v>
      </c>
      <c r="E374" s="92" t="s">
        <v>251</v>
      </c>
      <c r="F374" s="127">
        <v>650630</v>
      </c>
      <c r="G374" s="137">
        <v>645268</v>
      </c>
      <c r="H374" s="127">
        <v>273072</v>
      </c>
      <c r="I374" s="128">
        <v>227040</v>
      </c>
      <c r="J374" s="128">
        <v>145156</v>
      </c>
      <c r="K374" s="137">
        <v>5362</v>
      </c>
      <c r="L374" s="124">
        <v>0</v>
      </c>
      <c r="M374" s="124">
        <v>0</v>
      </c>
      <c r="N374" s="124">
        <v>0</v>
      </c>
      <c r="O374" s="124">
        <v>3064</v>
      </c>
      <c r="P374" s="124">
        <v>2298</v>
      </c>
      <c r="Q374" s="127">
        <v>0</v>
      </c>
      <c r="R374" s="127">
        <v>0</v>
      </c>
      <c r="S374" s="127">
        <v>0</v>
      </c>
      <c r="T374" s="127">
        <v>0</v>
      </c>
      <c r="U374" s="124">
        <v>0</v>
      </c>
      <c r="V374" s="139">
        <v>0</v>
      </c>
      <c r="W374" s="128">
        <v>0</v>
      </c>
    </row>
    <row r="375" spans="1:23" ht="20.100000000000001" customHeight="1">
      <c r="A375" s="135" t="s">
        <v>1589</v>
      </c>
      <c r="B375" s="135" t="s">
        <v>1558</v>
      </c>
      <c r="C375" s="136" t="s">
        <v>1558</v>
      </c>
      <c r="D375" s="123" t="s">
        <v>1623</v>
      </c>
      <c r="E375" s="92" t="s">
        <v>829</v>
      </c>
      <c r="F375" s="127">
        <v>153222</v>
      </c>
      <c r="G375" s="137">
        <v>0</v>
      </c>
      <c r="H375" s="127">
        <v>0</v>
      </c>
      <c r="I375" s="128">
        <v>0</v>
      </c>
      <c r="J375" s="128">
        <v>0</v>
      </c>
      <c r="K375" s="137">
        <v>153222</v>
      </c>
      <c r="L375" s="124">
        <v>153222</v>
      </c>
      <c r="M375" s="124">
        <v>0</v>
      </c>
      <c r="N375" s="124">
        <v>0</v>
      </c>
      <c r="O375" s="124">
        <v>0</v>
      </c>
      <c r="P375" s="124">
        <v>0</v>
      </c>
      <c r="Q375" s="127">
        <v>0</v>
      </c>
      <c r="R375" s="127">
        <v>0</v>
      </c>
      <c r="S375" s="127">
        <v>0</v>
      </c>
      <c r="T375" s="127">
        <v>0</v>
      </c>
      <c r="U375" s="124">
        <v>0</v>
      </c>
      <c r="V375" s="139">
        <v>0</v>
      </c>
      <c r="W375" s="128">
        <v>0</v>
      </c>
    </row>
    <row r="376" spans="1:23" ht="20.100000000000001" customHeight="1">
      <c r="A376" s="135" t="s">
        <v>1591</v>
      </c>
      <c r="B376" s="135" t="s">
        <v>1559</v>
      </c>
      <c r="C376" s="136" t="s">
        <v>1550</v>
      </c>
      <c r="D376" s="123" t="s">
        <v>1623</v>
      </c>
      <c r="E376" s="92" t="s">
        <v>942</v>
      </c>
      <c r="F376" s="127">
        <v>57962</v>
      </c>
      <c r="G376" s="137">
        <v>0</v>
      </c>
      <c r="H376" s="127">
        <v>0</v>
      </c>
      <c r="I376" s="128">
        <v>0</v>
      </c>
      <c r="J376" s="128">
        <v>0</v>
      </c>
      <c r="K376" s="137">
        <v>57962</v>
      </c>
      <c r="L376" s="124">
        <v>0</v>
      </c>
      <c r="M376" s="124">
        <v>57458</v>
      </c>
      <c r="N376" s="124">
        <v>0</v>
      </c>
      <c r="O376" s="124">
        <v>0</v>
      </c>
      <c r="P376" s="124">
        <v>0</v>
      </c>
      <c r="Q376" s="127">
        <v>504</v>
      </c>
      <c r="R376" s="127">
        <v>0</v>
      </c>
      <c r="S376" s="127">
        <v>0</v>
      </c>
      <c r="T376" s="127">
        <v>0</v>
      </c>
      <c r="U376" s="124">
        <v>0</v>
      </c>
      <c r="V376" s="139">
        <v>0</v>
      </c>
      <c r="W376" s="128">
        <v>0</v>
      </c>
    </row>
    <row r="377" spans="1:23" ht="20.100000000000001" customHeight="1">
      <c r="A377" s="135" t="s">
        <v>1591</v>
      </c>
      <c r="B377" s="135" t="s">
        <v>1559</v>
      </c>
      <c r="C377" s="136" t="s">
        <v>1552</v>
      </c>
      <c r="D377" s="123" t="s">
        <v>1623</v>
      </c>
      <c r="E377" s="92" t="s">
        <v>944</v>
      </c>
      <c r="F377" s="127">
        <v>57113</v>
      </c>
      <c r="G377" s="137">
        <v>0</v>
      </c>
      <c r="H377" s="127">
        <v>0</v>
      </c>
      <c r="I377" s="128">
        <v>0</v>
      </c>
      <c r="J377" s="128">
        <v>0</v>
      </c>
      <c r="K377" s="137">
        <v>57113</v>
      </c>
      <c r="L377" s="124">
        <v>0</v>
      </c>
      <c r="M377" s="124">
        <v>0</v>
      </c>
      <c r="N377" s="124">
        <v>0</v>
      </c>
      <c r="O377" s="124">
        <v>0</v>
      </c>
      <c r="P377" s="124">
        <v>0</v>
      </c>
      <c r="Q377" s="127">
        <v>0</v>
      </c>
      <c r="R377" s="127">
        <v>0</v>
      </c>
      <c r="S377" s="127">
        <v>0</v>
      </c>
      <c r="T377" s="127">
        <v>0</v>
      </c>
      <c r="U377" s="124">
        <v>0</v>
      </c>
      <c r="V377" s="139">
        <v>0</v>
      </c>
      <c r="W377" s="128">
        <v>0</v>
      </c>
    </row>
    <row r="378" spans="1:23" ht="20.100000000000001" customHeight="1">
      <c r="A378" s="135" t="s">
        <v>1616</v>
      </c>
      <c r="B378" s="135" t="s">
        <v>1551</v>
      </c>
      <c r="C378" s="136" t="s">
        <v>1550</v>
      </c>
      <c r="D378" s="123" t="s">
        <v>1623</v>
      </c>
      <c r="E378" s="92" t="s">
        <v>1425</v>
      </c>
      <c r="F378" s="127">
        <v>91933</v>
      </c>
      <c r="G378" s="137">
        <v>0</v>
      </c>
      <c r="H378" s="127">
        <v>0</v>
      </c>
      <c r="I378" s="128">
        <v>0</v>
      </c>
      <c r="J378" s="128">
        <v>0</v>
      </c>
      <c r="K378" s="137">
        <v>0</v>
      </c>
      <c r="L378" s="124">
        <v>0</v>
      </c>
      <c r="M378" s="124">
        <v>0</v>
      </c>
      <c r="N378" s="124">
        <v>0</v>
      </c>
      <c r="O378" s="124">
        <v>0</v>
      </c>
      <c r="P378" s="124">
        <v>0</v>
      </c>
      <c r="Q378" s="127">
        <v>0</v>
      </c>
      <c r="R378" s="127">
        <v>0</v>
      </c>
      <c r="S378" s="127">
        <v>91933</v>
      </c>
      <c r="T378" s="127">
        <v>0</v>
      </c>
      <c r="U378" s="124">
        <v>0</v>
      </c>
      <c r="V378" s="139">
        <v>0</v>
      </c>
      <c r="W378" s="128">
        <v>0</v>
      </c>
    </row>
    <row r="379" spans="1:23" ht="20.100000000000001" customHeight="1">
      <c r="A379" s="135"/>
      <c r="B379" s="135"/>
      <c r="C379" s="136"/>
      <c r="D379" s="123" t="s">
        <v>1708</v>
      </c>
      <c r="E379" s="92" t="s">
        <v>1709</v>
      </c>
      <c r="F379" s="127">
        <v>398820</v>
      </c>
      <c r="G379" s="137">
        <v>255373</v>
      </c>
      <c r="H379" s="127">
        <v>99802</v>
      </c>
      <c r="I379" s="128">
        <v>89654</v>
      </c>
      <c r="J379" s="128">
        <v>65917</v>
      </c>
      <c r="K379" s="137">
        <v>107032</v>
      </c>
      <c r="L379" s="124">
        <v>60691</v>
      </c>
      <c r="M379" s="124">
        <v>22759</v>
      </c>
      <c r="N379" s="124">
        <v>0</v>
      </c>
      <c r="O379" s="124">
        <v>1214</v>
      </c>
      <c r="P379" s="124">
        <v>910</v>
      </c>
      <c r="Q379" s="127">
        <v>216</v>
      </c>
      <c r="R379" s="127">
        <v>0</v>
      </c>
      <c r="S379" s="127">
        <v>36415</v>
      </c>
      <c r="T379" s="127">
        <v>0</v>
      </c>
      <c r="U379" s="124">
        <v>0</v>
      </c>
      <c r="V379" s="139">
        <v>0</v>
      </c>
      <c r="W379" s="128">
        <v>0</v>
      </c>
    </row>
    <row r="380" spans="1:23" ht="20.100000000000001" customHeight="1">
      <c r="A380" s="135"/>
      <c r="B380" s="135"/>
      <c r="C380" s="136"/>
      <c r="D380" s="123" t="s">
        <v>1710</v>
      </c>
      <c r="E380" s="92" t="s">
        <v>1711</v>
      </c>
      <c r="F380" s="127">
        <v>398820</v>
      </c>
      <c r="G380" s="137">
        <v>255373</v>
      </c>
      <c r="H380" s="127">
        <v>99802</v>
      </c>
      <c r="I380" s="128">
        <v>89654</v>
      </c>
      <c r="J380" s="128">
        <v>65917</v>
      </c>
      <c r="K380" s="137">
        <v>107032</v>
      </c>
      <c r="L380" s="124">
        <v>60691</v>
      </c>
      <c r="M380" s="124">
        <v>22759</v>
      </c>
      <c r="N380" s="124">
        <v>0</v>
      </c>
      <c r="O380" s="124">
        <v>1214</v>
      </c>
      <c r="P380" s="124">
        <v>910</v>
      </c>
      <c r="Q380" s="127">
        <v>216</v>
      </c>
      <c r="R380" s="127">
        <v>0</v>
      </c>
      <c r="S380" s="127">
        <v>36415</v>
      </c>
      <c r="T380" s="127">
        <v>0</v>
      </c>
      <c r="U380" s="124">
        <v>0</v>
      </c>
      <c r="V380" s="139">
        <v>0</v>
      </c>
      <c r="W380" s="128">
        <v>0</v>
      </c>
    </row>
    <row r="381" spans="1:23" ht="20.100000000000001" customHeight="1">
      <c r="A381" s="135" t="s">
        <v>1549</v>
      </c>
      <c r="B381" s="135" t="s">
        <v>1563</v>
      </c>
      <c r="C381" s="136" t="s">
        <v>1550</v>
      </c>
      <c r="D381" s="123" t="s">
        <v>1623</v>
      </c>
      <c r="E381" s="92" t="s">
        <v>251</v>
      </c>
      <c r="F381" s="127">
        <v>257497</v>
      </c>
      <c r="G381" s="137">
        <v>255373</v>
      </c>
      <c r="H381" s="127">
        <v>99802</v>
      </c>
      <c r="I381" s="128">
        <v>89654</v>
      </c>
      <c r="J381" s="128">
        <v>65917</v>
      </c>
      <c r="K381" s="137">
        <v>2124</v>
      </c>
      <c r="L381" s="124">
        <v>0</v>
      </c>
      <c r="M381" s="124">
        <v>0</v>
      </c>
      <c r="N381" s="124">
        <v>0</v>
      </c>
      <c r="O381" s="124">
        <v>1214</v>
      </c>
      <c r="P381" s="124">
        <v>910</v>
      </c>
      <c r="Q381" s="127">
        <v>0</v>
      </c>
      <c r="R381" s="127">
        <v>0</v>
      </c>
      <c r="S381" s="127">
        <v>0</v>
      </c>
      <c r="T381" s="127">
        <v>0</v>
      </c>
      <c r="U381" s="124">
        <v>0</v>
      </c>
      <c r="V381" s="139">
        <v>0</v>
      </c>
      <c r="W381" s="128">
        <v>0</v>
      </c>
    </row>
    <row r="382" spans="1:23" ht="20.100000000000001" customHeight="1">
      <c r="A382" s="135" t="s">
        <v>1589</v>
      </c>
      <c r="B382" s="135" t="s">
        <v>1558</v>
      </c>
      <c r="C382" s="136" t="s">
        <v>1558</v>
      </c>
      <c r="D382" s="123" t="s">
        <v>1623</v>
      </c>
      <c r="E382" s="92" t="s">
        <v>829</v>
      </c>
      <c r="F382" s="127">
        <v>60691</v>
      </c>
      <c r="G382" s="137">
        <v>0</v>
      </c>
      <c r="H382" s="127">
        <v>0</v>
      </c>
      <c r="I382" s="128">
        <v>0</v>
      </c>
      <c r="J382" s="128">
        <v>0</v>
      </c>
      <c r="K382" s="137">
        <v>60691</v>
      </c>
      <c r="L382" s="124">
        <v>60691</v>
      </c>
      <c r="M382" s="124">
        <v>0</v>
      </c>
      <c r="N382" s="124">
        <v>0</v>
      </c>
      <c r="O382" s="124">
        <v>0</v>
      </c>
      <c r="P382" s="124">
        <v>0</v>
      </c>
      <c r="Q382" s="127">
        <v>0</v>
      </c>
      <c r="R382" s="127">
        <v>0</v>
      </c>
      <c r="S382" s="127">
        <v>0</v>
      </c>
      <c r="T382" s="127">
        <v>0</v>
      </c>
      <c r="U382" s="124">
        <v>0</v>
      </c>
      <c r="V382" s="139">
        <v>0</v>
      </c>
      <c r="W382" s="128">
        <v>0</v>
      </c>
    </row>
    <row r="383" spans="1:23" ht="20.100000000000001" customHeight="1">
      <c r="A383" s="135" t="s">
        <v>1591</v>
      </c>
      <c r="B383" s="135" t="s">
        <v>1559</v>
      </c>
      <c r="C383" s="136" t="s">
        <v>1550</v>
      </c>
      <c r="D383" s="123" t="s">
        <v>1623</v>
      </c>
      <c r="E383" s="92" t="s">
        <v>942</v>
      </c>
      <c r="F383" s="127">
        <v>22975</v>
      </c>
      <c r="G383" s="137">
        <v>0</v>
      </c>
      <c r="H383" s="127">
        <v>0</v>
      </c>
      <c r="I383" s="128">
        <v>0</v>
      </c>
      <c r="J383" s="128">
        <v>0</v>
      </c>
      <c r="K383" s="137">
        <v>22975</v>
      </c>
      <c r="L383" s="124">
        <v>0</v>
      </c>
      <c r="M383" s="124">
        <v>22759</v>
      </c>
      <c r="N383" s="124">
        <v>0</v>
      </c>
      <c r="O383" s="124">
        <v>0</v>
      </c>
      <c r="P383" s="124">
        <v>0</v>
      </c>
      <c r="Q383" s="127">
        <v>216</v>
      </c>
      <c r="R383" s="127">
        <v>0</v>
      </c>
      <c r="S383" s="127">
        <v>0</v>
      </c>
      <c r="T383" s="127">
        <v>0</v>
      </c>
      <c r="U383" s="124">
        <v>0</v>
      </c>
      <c r="V383" s="139">
        <v>0</v>
      </c>
      <c r="W383" s="128">
        <v>0</v>
      </c>
    </row>
    <row r="384" spans="1:23" ht="20.100000000000001" customHeight="1">
      <c r="A384" s="135" t="s">
        <v>1591</v>
      </c>
      <c r="B384" s="135" t="s">
        <v>1559</v>
      </c>
      <c r="C384" s="136" t="s">
        <v>1552</v>
      </c>
      <c r="D384" s="123" t="s">
        <v>1623</v>
      </c>
      <c r="E384" s="92" t="s">
        <v>944</v>
      </c>
      <c r="F384" s="127">
        <v>21242</v>
      </c>
      <c r="G384" s="137">
        <v>0</v>
      </c>
      <c r="H384" s="127">
        <v>0</v>
      </c>
      <c r="I384" s="128">
        <v>0</v>
      </c>
      <c r="J384" s="128">
        <v>0</v>
      </c>
      <c r="K384" s="137">
        <v>21242</v>
      </c>
      <c r="L384" s="124">
        <v>0</v>
      </c>
      <c r="M384" s="124">
        <v>0</v>
      </c>
      <c r="N384" s="124">
        <v>0</v>
      </c>
      <c r="O384" s="124">
        <v>0</v>
      </c>
      <c r="P384" s="124">
        <v>0</v>
      </c>
      <c r="Q384" s="127">
        <v>0</v>
      </c>
      <c r="R384" s="127">
        <v>0</v>
      </c>
      <c r="S384" s="127">
        <v>0</v>
      </c>
      <c r="T384" s="127">
        <v>0</v>
      </c>
      <c r="U384" s="124">
        <v>0</v>
      </c>
      <c r="V384" s="139">
        <v>0</v>
      </c>
      <c r="W384" s="128">
        <v>0</v>
      </c>
    </row>
    <row r="385" spans="1:23" ht="20.100000000000001" customHeight="1">
      <c r="A385" s="135" t="s">
        <v>1616</v>
      </c>
      <c r="B385" s="135" t="s">
        <v>1551</v>
      </c>
      <c r="C385" s="136" t="s">
        <v>1550</v>
      </c>
      <c r="D385" s="123" t="s">
        <v>1623</v>
      </c>
      <c r="E385" s="92" t="s">
        <v>1425</v>
      </c>
      <c r="F385" s="127">
        <v>36415</v>
      </c>
      <c r="G385" s="137">
        <v>0</v>
      </c>
      <c r="H385" s="127">
        <v>0</v>
      </c>
      <c r="I385" s="128">
        <v>0</v>
      </c>
      <c r="J385" s="128">
        <v>0</v>
      </c>
      <c r="K385" s="137">
        <v>0</v>
      </c>
      <c r="L385" s="124">
        <v>0</v>
      </c>
      <c r="M385" s="124">
        <v>0</v>
      </c>
      <c r="N385" s="124">
        <v>0</v>
      </c>
      <c r="O385" s="124">
        <v>0</v>
      </c>
      <c r="P385" s="124">
        <v>0</v>
      </c>
      <c r="Q385" s="127">
        <v>0</v>
      </c>
      <c r="R385" s="127">
        <v>0</v>
      </c>
      <c r="S385" s="127">
        <v>36415</v>
      </c>
      <c r="T385" s="127">
        <v>0</v>
      </c>
      <c r="U385" s="124">
        <v>0</v>
      </c>
      <c r="V385" s="139">
        <v>0</v>
      </c>
      <c r="W385" s="128">
        <v>0</v>
      </c>
    </row>
    <row r="386" spans="1:23" ht="20.100000000000001" customHeight="1">
      <c r="A386" s="135"/>
      <c r="B386" s="135"/>
      <c r="C386" s="136"/>
      <c r="D386" s="123" t="s">
        <v>1712</v>
      </c>
      <c r="E386" s="92" t="s">
        <v>1713</v>
      </c>
      <c r="F386" s="127">
        <v>1089149</v>
      </c>
      <c r="G386" s="137">
        <v>489036</v>
      </c>
      <c r="H386" s="127">
        <v>330636</v>
      </c>
      <c r="I386" s="128">
        <v>98400</v>
      </c>
      <c r="J386" s="128">
        <v>60000</v>
      </c>
      <c r="K386" s="137">
        <v>199009</v>
      </c>
      <c r="L386" s="124">
        <v>133314</v>
      </c>
      <c r="M386" s="124">
        <v>49993</v>
      </c>
      <c r="N386" s="124">
        <v>11649</v>
      </c>
      <c r="O386" s="124">
        <v>1333</v>
      </c>
      <c r="P386" s="124">
        <v>2000</v>
      </c>
      <c r="Q386" s="127">
        <v>720</v>
      </c>
      <c r="R386" s="127">
        <v>0</v>
      </c>
      <c r="S386" s="127">
        <v>79988</v>
      </c>
      <c r="T386" s="127">
        <v>0</v>
      </c>
      <c r="U386" s="124">
        <v>0</v>
      </c>
      <c r="V386" s="139">
        <v>175536</v>
      </c>
      <c r="W386" s="128">
        <v>145580</v>
      </c>
    </row>
    <row r="387" spans="1:23" ht="20.100000000000001" customHeight="1">
      <c r="A387" s="135"/>
      <c r="B387" s="135"/>
      <c r="C387" s="136"/>
      <c r="D387" s="123" t="s">
        <v>1714</v>
      </c>
      <c r="E387" s="92" t="s">
        <v>1715</v>
      </c>
      <c r="F387" s="127">
        <v>1089149</v>
      </c>
      <c r="G387" s="137">
        <v>489036</v>
      </c>
      <c r="H387" s="127">
        <v>330636</v>
      </c>
      <c r="I387" s="128">
        <v>98400</v>
      </c>
      <c r="J387" s="128">
        <v>60000</v>
      </c>
      <c r="K387" s="137">
        <v>199009</v>
      </c>
      <c r="L387" s="124">
        <v>133314</v>
      </c>
      <c r="M387" s="124">
        <v>49993</v>
      </c>
      <c r="N387" s="124">
        <v>11649</v>
      </c>
      <c r="O387" s="124">
        <v>1333</v>
      </c>
      <c r="P387" s="124">
        <v>2000</v>
      </c>
      <c r="Q387" s="127">
        <v>720</v>
      </c>
      <c r="R387" s="127">
        <v>0</v>
      </c>
      <c r="S387" s="127">
        <v>79988</v>
      </c>
      <c r="T387" s="127">
        <v>0</v>
      </c>
      <c r="U387" s="124">
        <v>0</v>
      </c>
      <c r="V387" s="139">
        <v>175536</v>
      </c>
      <c r="W387" s="128">
        <v>145580</v>
      </c>
    </row>
    <row r="388" spans="1:23" ht="20.100000000000001" customHeight="1">
      <c r="A388" s="135" t="s">
        <v>1575</v>
      </c>
      <c r="B388" s="135" t="s">
        <v>1572</v>
      </c>
      <c r="C388" s="136" t="s">
        <v>1550</v>
      </c>
      <c r="D388" s="123" t="s">
        <v>1623</v>
      </c>
      <c r="E388" s="92" t="s">
        <v>1577</v>
      </c>
      <c r="F388" s="127">
        <v>825134</v>
      </c>
      <c r="G388" s="137">
        <v>489036</v>
      </c>
      <c r="H388" s="127">
        <v>330636</v>
      </c>
      <c r="I388" s="128">
        <v>98400</v>
      </c>
      <c r="J388" s="128">
        <v>60000</v>
      </c>
      <c r="K388" s="137">
        <v>14982</v>
      </c>
      <c r="L388" s="124">
        <v>0</v>
      </c>
      <c r="M388" s="124">
        <v>0</v>
      </c>
      <c r="N388" s="124">
        <v>11649</v>
      </c>
      <c r="O388" s="124">
        <v>1333</v>
      </c>
      <c r="P388" s="124">
        <v>2000</v>
      </c>
      <c r="Q388" s="127">
        <v>0</v>
      </c>
      <c r="R388" s="127">
        <v>0</v>
      </c>
      <c r="S388" s="127">
        <v>0</v>
      </c>
      <c r="T388" s="127">
        <v>0</v>
      </c>
      <c r="U388" s="124">
        <v>0</v>
      </c>
      <c r="V388" s="139">
        <v>175536</v>
      </c>
      <c r="W388" s="128">
        <v>145580</v>
      </c>
    </row>
    <row r="389" spans="1:23" ht="20.100000000000001" customHeight="1">
      <c r="A389" s="135" t="s">
        <v>1589</v>
      </c>
      <c r="B389" s="135" t="s">
        <v>1558</v>
      </c>
      <c r="C389" s="136" t="s">
        <v>1558</v>
      </c>
      <c r="D389" s="123" t="s">
        <v>1623</v>
      </c>
      <c r="E389" s="92" t="s">
        <v>829</v>
      </c>
      <c r="F389" s="127">
        <v>133314</v>
      </c>
      <c r="G389" s="137">
        <v>0</v>
      </c>
      <c r="H389" s="127">
        <v>0</v>
      </c>
      <c r="I389" s="128">
        <v>0</v>
      </c>
      <c r="J389" s="128">
        <v>0</v>
      </c>
      <c r="K389" s="137">
        <v>133314</v>
      </c>
      <c r="L389" s="124">
        <v>133314</v>
      </c>
      <c r="M389" s="124">
        <v>0</v>
      </c>
      <c r="N389" s="124">
        <v>0</v>
      </c>
      <c r="O389" s="124">
        <v>0</v>
      </c>
      <c r="P389" s="124">
        <v>0</v>
      </c>
      <c r="Q389" s="127">
        <v>0</v>
      </c>
      <c r="R389" s="127">
        <v>0</v>
      </c>
      <c r="S389" s="127">
        <v>0</v>
      </c>
      <c r="T389" s="127">
        <v>0</v>
      </c>
      <c r="U389" s="124">
        <v>0</v>
      </c>
      <c r="V389" s="139">
        <v>0</v>
      </c>
      <c r="W389" s="128">
        <v>0</v>
      </c>
    </row>
    <row r="390" spans="1:23" ht="20.100000000000001" customHeight="1">
      <c r="A390" s="135" t="s">
        <v>1591</v>
      </c>
      <c r="B390" s="135" t="s">
        <v>1559</v>
      </c>
      <c r="C390" s="136" t="s">
        <v>1551</v>
      </c>
      <c r="D390" s="123" t="s">
        <v>1623</v>
      </c>
      <c r="E390" s="92" t="s">
        <v>943</v>
      </c>
      <c r="F390" s="127">
        <v>50713</v>
      </c>
      <c r="G390" s="137">
        <v>0</v>
      </c>
      <c r="H390" s="127">
        <v>0</v>
      </c>
      <c r="I390" s="128">
        <v>0</v>
      </c>
      <c r="J390" s="128">
        <v>0</v>
      </c>
      <c r="K390" s="137">
        <v>50713</v>
      </c>
      <c r="L390" s="124">
        <v>0</v>
      </c>
      <c r="M390" s="124">
        <v>49993</v>
      </c>
      <c r="N390" s="124">
        <v>0</v>
      </c>
      <c r="O390" s="124">
        <v>0</v>
      </c>
      <c r="P390" s="124">
        <v>0</v>
      </c>
      <c r="Q390" s="127">
        <v>720</v>
      </c>
      <c r="R390" s="127">
        <v>0</v>
      </c>
      <c r="S390" s="127">
        <v>0</v>
      </c>
      <c r="T390" s="127">
        <v>0</v>
      </c>
      <c r="U390" s="124">
        <v>0</v>
      </c>
      <c r="V390" s="139">
        <v>0</v>
      </c>
      <c r="W390" s="128">
        <v>0</v>
      </c>
    </row>
    <row r="391" spans="1:23" ht="20.100000000000001" customHeight="1">
      <c r="A391" s="135" t="s">
        <v>1616</v>
      </c>
      <c r="B391" s="135" t="s">
        <v>1551</v>
      </c>
      <c r="C391" s="136" t="s">
        <v>1550</v>
      </c>
      <c r="D391" s="123" t="s">
        <v>1623</v>
      </c>
      <c r="E391" s="92" t="s">
        <v>1425</v>
      </c>
      <c r="F391" s="127">
        <v>79988</v>
      </c>
      <c r="G391" s="137">
        <v>0</v>
      </c>
      <c r="H391" s="127">
        <v>0</v>
      </c>
      <c r="I391" s="128">
        <v>0</v>
      </c>
      <c r="J391" s="128">
        <v>0</v>
      </c>
      <c r="K391" s="137">
        <v>0</v>
      </c>
      <c r="L391" s="124">
        <v>0</v>
      </c>
      <c r="M391" s="124">
        <v>0</v>
      </c>
      <c r="N391" s="124">
        <v>0</v>
      </c>
      <c r="O391" s="124">
        <v>0</v>
      </c>
      <c r="P391" s="124">
        <v>0</v>
      </c>
      <c r="Q391" s="127">
        <v>0</v>
      </c>
      <c r="R391" s="127">
        <v>0</v>
      </c>
      <c r="S391" s="127">
        <v>79988</v>
      </c>
      <c r="T391" s="127">
        <v>0</v>
      </c>
      <c r="U391" s="124">
        <v>0</v>
      </c>
      <c r="V391" s="139">
        <v>0</v>
      </c>
      <c r="W391" s="128">
        <v>0</v>
      </c>
    </row>
    <row r="392" spans="1:23" ht="20.100000000000001" customHeight="1">
      <c r="A392" s="135"/>
      <c r="B392" s="135"/>
      <c r="C392" s="136"/>
      <c r="D392" s="123" t="s">
        <v>1716</v>
      </c>
      <c r="E392" s="92" t="s">
        <v>1717</v>
      </c>
      <c r="F392" s="127">
        <v>64800600</v>
      </c>
      <c r="G392" s="137">
        <v>29953432</v>
      </c>
      <c r="H392" s="127">
        <v>10174320</v>
      </c>
      <c r="I392" s="128">
        <v>15039300</v>
      </c>
      <c r="J392" s="128">
        <v>4739812</v>
      </c>
      <c r="K392" s="137">
        <v>12115637</v>
      </c>
      <c r="L392" s="124">
        <v>7117144</v>
      </c>
      <c r="M392" s="124">
        <v>2668929</v>
      </c>
      <c r="N392" s="124">
        <v>7625</v>
      </c>
      <c r="O392" s="124">
        <v>141130</v>
      </c>
      <c r="P392" s="124">
        <v>106757</v>
      </c>
      <c r="Q392" s="127">
        <v>19512</v>
      </c>
      <c r="R392" s="127">
        <v>0</v>
      </c>
      <c r="S392" s="127">
        <v>4270286</v>
      </c>
      <c r="T392" s="127">
        <v>0</v>
      </c>
      <c r="U392" s="124">
        <v>0</v>
      </c>
      <c r="V392" s="139">
        <v>119436</v>
      </c>
      <c r="W392" s="128">
        <v>18341809</v>
      </c>
    </row>
    <row r="393" spans="1:23" ht="20.100000000000001" customHeight="1">
      <c r="A393" s="135"/>
      <c r="B393" s="135"/>
      <c r="C393" s="136"/>
      <c r="D393" s="123" t="s">
        <v>1718</v>
      </c>
      <c r="E393" s="92" t="s">
        <v>1719</v>
      </c>
      <c r="F393" s="127">
        <v>57141681</v>
      </c>
      <c r="G393" s="137">
        <v>27796733</v>
      </c>
      <c r="H393" s="127">
        <v>9400476</v>
      </c>
      <c r="I393" s="128">
        <v>13987332</v>
      </c>
      <c r="J393" s="128">
        <v>4408925</v>
      </c>
      <c r="K393" s="137">
        <v>11229660</v>
      </c>
      <c r="L393" s="124">
        <v>6615182</v>
      </c>
      <c r="M393" s="124">
        <v>2480693</v>
      </c>
      <c r="N393" s="124">
        <v>7625</v>
      </c>
      <c r="O393" s="124">
        <v>131091</v>
      </c>
      <c r="P393" s="124">
        <v>99228</v>
      </c>
      <c r="Q393" s="127">
        <v>18216</v>
      </c>
      <c r="R393" s="127">
        <v>0</v>
      </c>
      <c r="S393" s="127">
        <v>3969109</v>
      </c>
      <c r="T393" s="127">
        <v>0</v>
      </c>
      <c r="U393" s="124">
        <v>0</v>
      </c>
      <c r="V393" s="139">
        <v>119436</v>
      </c>
      <c r="W393" s="128">
        <v>14026743</v>
      </c>
    </row>
    <row r="394" spans="1:23" ht="20.100000000000001" customHeight="1">
      <c r="A394" s="135" t="s">
        <v>1549</v>
      </c>
      <c r="B394" s="135" t="s">
        <v>1572</v>
      </c>
      <c r="C394" s="136" t="s">
        <v>1572</v>
      </c>
      <c r="D394" s="123" t="s">
        <v>1623</v>
      </c>
      <c r="E394" s="92" t="s">
        <v>1574</v>
      </c>
      <c r="F394" s="127">
        <v>14026743</v>
      </c>
      <c r="G394" s="137">
        <v>0</v>
      </c>
      <c r="H394" s="127">
        <v>0</v>
      </c>
      <c r="I394" s="128">
        <v>0</v>
      </c>
      <c r="J394" s="128">
        <v>0</v>
      </c>
      <c r="K394" s="137">
        <v>0</v>
      </c>
      <c r="L394" s="124">
        <v>0</v>
      </c>
      <c r="M394" s="124">
        <v>0</v>
      </c>
      <c r="N394" s="124">
        <v>0</v>
      </c>
      <c r="O394" s="124">
        <v>0</v>
      </c>
      <c r="P394" s="124">
        <v>0</v>
      </c>
      <c r="Q394" s="127">
        <v>0</v>
      </c>
      <c r="R394" s="127">
        <v>0</v>
      </c>
      <c r="S394" s="127">
        <v>0</v>
      </c>
      <c r="T394" s="127">
        <v>0</v>
      </c>
      <c r="U394" s="124">
        <v>0</v>
      </c>
      <c r="V394" s="139">
        <v>0</v>
      </c>
      <c r="W394" s="128">
        <v>14026743</v>
      </c>
    </row>
    <row r="395" spans="1:23" ht="20.100000000000001" customHeight="1">
      <c r="A395" s="135" t="s">
        <v>1578</v>
      </c>
      <c r="B395" s="135" t="s">
        <v>1551</v>
      </c>
      <c r="C395" s="136" t="s">
        <v>1550</v>
      </c>
      <c r="D395" s="123" t="s">
        <v>1623</v>
      </c>
      <c r="E395" s="92" t="s">
        <v>251</v>
      </c>
      <c r="F395" s="127">
        <v>28027052</v>
      </c>
      <c r="G395" s="137">
        <v>27796733</v>
      </c>
      <c r="H395" s="127">
        <v>9400476</v>
      </c>
      <c r="I395" s="128">
        <v>13987332</v>
      </c>
      <c r="J395" s="128">
        <v>4408925</v>
      </c>
      <c r="K395" s="137">
        <v>230319</v>
      </c>
      <c r="L395" s="124">
        <v>0</v>
      </c>
      <c r="M395" s="124">
        <v>0</v>
      </c>
      <c r="N395" s="124">
        <v>0</v>
      </c>
      <c r="O395" s="124">
        <v>131091</v>
      </c>
      <c r="P395" s="124">
        <v>99228</v>
      </c>
      <c r="Q395" s="127">
        <v>0</v>
      </c>
      <c r="R395" s="127">
        <v>0</v>
      </c>
      <c r="S395" s="127">
        <v>0</v>
      </c>
      <c r="T395" s="127">
        <v>0</v>
      </c>
      <c r="U395" s="124">
        <v>0</v>
      </c>
      <c r="V395" s="139">
        <v>0</v>
      </c>
      <c r="W395" s="128">
        <v>0</v>
      </c>
    </row>
    <row r="396" spans="1:23" ht="20.100000000000001" customHeight="1">
      <c r="A396" s="135" t="s">
        <v>1578</v>
      </c>
      <c r="B396" s="135" t="s">
        <v>1551</v>
      </c>
      <c r="C396" s="136" t="s">
        <v>1556</v>
      </c>
      <c r="D396" s="123" t="s">
        <v>1623</v>
      </c>
      <c r="E396" s="92" t="s">
        <v>260</v>
      </c>
      <c r="F396" s="127">
        <v>127061</v>
      </c>
      <c r="G396" s="137">
        <v>0</v>
      </c>
      <c r="H396" s="127">
        <v>0</v>
      </c>
      <c r="I396" s="128">
        <v>0</v>
      </c>
      <c r="J396" s="128">
        <v>0</v>
      </c>
      <c r="K396" s="137">
        <v>7625</v>
      </c>
      <c r="L396" s="124">
        <v>0</v>
      </c>
      <c r="M396" s="124">
        <v>0</v>
      </c>
      <c r="N396" s="124">
        <v>7625</v>
      </c>
      <c r="O396" s="124">
        <v>0</v>
      </c>
      <c r="P396" s="124">
        <v>0</v>
      </c>
      <c r="Q396" s="127">
        <v>0</v>
      </c>
      <c r="R396" s="127">
        <v>0</v>
      </c>
      <c r="S396" s="127">
        <v>0</v>
      </c>
      <c r="T396" s="127">
        <v>0</v>
      </c>
      <c r="U396" s="124">
        <v>0</v>
      </c>
      <c r="V396" s="139">
        <v>119436</v>
      </c>
      <c r="W396" s="128">
        <v>0</v>
      </c>
    </row>
    <row r="397" spans="1:23" ht="20.100000000000001" customHeight="1">
      <c r="A397" s="135" t="s">
        <v>1589</v>
      </c>
      <c r="B397" s="135" t="s">
        <v>1558</v>
      </c>
      <c r="C397" s="136" t="s">
        <v>1558</v>
      </c>
      <c r="D397" s="123" t="s">
        <v>1623</v>
      </c>
      <c r="E397" s="92" t="s">
        <v>829</v>
      </c>
      <c r="F397" s="127">
        <v>6615182</v>
      </c>
      <c r="G397" s="137">
        <v>0</v>
      </c>
      <c r="H397" s="127">
        <v>0</v>
      </c>
      <c r="I397" s="128">
        <v>0</v>
      </c>
      <c r="J397" s="128">
        <v>0</v>
      </c>
      <c r="K397" s="137">
        <v>6615182</v>
      </c>
      <c r="L397" s="124">
        <v>6615182</v>
      </c>
      <c r="M397" s="124">
        <v>0</v>
      </c>
      <c r="N397" s="124">
        <v>0</v>
      </c>
      <c r="O397" s="124">
        <v>0</v>
      </c>
      <c r="P397" s="124">
        <v>0</v>
      </c>
      <c r="Q397" s="127">
        <v>0</v>
      </c>
      <c r="R397" s="127">
        <v>0</v>
      </c>
      <c r="S397" s="127">
        <v>0</v>
      </c>
      <c r="T397" s="127">
        <v>0</v>
      </c>
      <c r="U397" s="124">
        <v>0</v>
      </c>
      <c r="V397" s="139">
        <v>0</v>
      </c>
      <c r="W397" s="128">
        <v>0</v>
      </c>
    </row>
    <row r="398" spans="1:23" ht="20.100000000000001" customHeight="1">
      <c r="A398" s="135" t="s">
        <v>1591</v>
      </c>
      <c r="B398" s="135" t="s">
        <v>1559</v>
      </c>
      <c r="C398" s="136" t="s">
        <v>1550</v>
      </c>
      <c r="D398" s="123" t="s">
        <v>1623</v>
      </c>
      <c r="E398" s="92" t="s">
        <v>942</v>
      </c>
      <c r="F398" s="127">
        <v>2498909</v>
      </c>
      <c r="G398" s="137">
        <v>0</v>
      </c>
      <c r="H398" s="127">
        <v>0</v>
      </c>
      <c r="I398" s="128">
        <v>0</v>
      </c>
      <c r="J398" s="128">
        <v>0</v>
      </c>
      <c r="K398" s="137">
        <v>2498909</v>
      </c>
      <c r="L398" s="124">
        <v>0</v>
      </c>
      <c r="M398" s="124">
        <v>2480693</v>
      </c>
      <c r="N398" s="124">
        <v>0</v>
      </c>
      <c r="O398" s="124">
        <v>0</v>
      </c>
      <c r="P398" s="124">
        <v>0</v>
      </c>
      <c r="Q398" s="127">
        <v>18216</v>
      </c>
      <c r="R398" s="127">
        <v>0</v>
      </c>
      <c r="S398" s="127">
        <v>0</v>
      </c>
      <c r="T398" s="127">
        <v>0</v>
      </c>
      <c r="U398" s="124">
        <v>0</v>
      </c>
      <c r="V398" s="139">
        <v>0</v>
      </c>
      <c r="W398" s="128">
        <v>0</v>
      </c>
    </row>
    <row r="399" spans="1:23" ht="20.100000000000001" customHeight="1">
      <c r="A399" s="135" t="s">
        <v>1591</v>
      </c>
      <c r="B399" s="135" t="s">
        <v>1559</v>
      </c>
      <c r="C399" s="136" t="s">
        <v>1552</v>
      </c>
      <c r="D399" s="123" t="s">
        <v>1623</v>
      </c>
      <c r="E399" s="92" t="s">
        <v>944</v>
      </c>
      <c r="F399" s="127">
        <v>1877625</v>
      </c>
      <c r="G399" s="137">
        <v>0</v>
      </c>
      <c r="H399" s="127">
        <v>0</v>
      </c>
      <c r="I399" s="128">
        <v>0</v>
      </c>
      <c r="J399" s="128">
        <v>0</v>
      </c>
      <c r="K399" s="137">
        <v>1877625</v>
      </c>
      <c r="L399" s="124">
        <v>0</v>
      </c>
      <c r="M399" s="124">
        <v>0</v>
      </c>
      <c r="N399" s="124">
        <v>0</v>
      </c>
      <c r="O399" s="124">
        <v>0</v>
      </c>
      <c r="P399" s="124">
        <v>0</v>
      </c>
      <c r="Q399" s="127">
        <v>0</v>
      </c>
      <c r="R399" s="127">
        <v>0</v>
      </c>
      <c r="S399" s="127">
        <v>0</v>
      </c>
      <c r="T399" s="127">
        <v>0</v>
      </c>
      <c r="U399" s="124">
        <v>0</v>
      </c>
      <c r="V399" s="139">
        <v>0</v>
      </c>
      <c r="W399" s="128">
        <v>0</v>
      </c>
    </row>
    <row r="400" spans="1:23" ht="20.100000000000001" customHeight="1">
      <c r="A400" s="135" t="s">
        <v>1616</v>
      </c>
      <c r="B400" s="135" t="s">
        <v>1551</v>
      </c>
      <c r="C400" s="136" t="s">
        <v>1550</v>
      </c>
      <c r="D400" s="123" t="s">
        <v>1623</v>
      </c>
      <c r="E400" s="92" t="s">
        <v>1425</v>
      </c>
      <c r="F400" s="127">
        <v>3969109</v>
      </c>
      <c r="G400" s="137">
        <v>0</v>
      </c>
      <c r="H400" s="127">
        <v>0</v>
      </c>
      <c r="I400" s="128">
        <v>0</v>
      </c>
      <c r="J400" s="128">
        <v>0</v>
      </c>
      <c r="K400" s="137">
        <v>0</v>
      </c>
      <c r="L400" s="124">
        <v>0</v>
      </c>
      <c r="M400" s="124">
        <v>0</v>
      </c>
      <c r="N400" s="124">
        <v>0</v>
      </c>
      <c r="O400" s="124">
        <v>0</v>
      </c>
      <c r="P400" s="124">
        <v>0</v>
      </c>
      <c r="Q400" s="127">
        <v>0</v>
      </c>
      <c r="R400" s="127">
        <v>0</v>
      </c>
      <c r="S400" s="127">
        <v>3969109</v>
      </c>
      <c r="T400" s="127">
        <v>0</v>
      </c>
      <c r="U400" s="124">
        <v>0</v>
      </c>
      <c r="V400" s="139">
        <v>0</v>
      </c>
      <c r="W400" s="128">
        <v>0</v>
      </c>
    </row>
    <row r="401" spans="1:23" ht="20.100000000000001" customHeight="1">
      <c r="A401" s="135"/>
      <c r="B401" s="135"/>
      <c r="C401" s="136"/>
      <c r="D401" s="123" t="s">
        <v>1720</v>
      </c>
      <c r="E401" s="92" t="s">
        <v>1721</v>
      </c>
      <c r="F401" s="127">
        <v>7658919</v>
      </c>
      <c r="G401" s="137">
        <v>2156699</v>
      </c>
      <c r="H401" s="127">
        <v>773844</v>
      </c>
      <c r="I401" s="128">
        <v>1051968</v>
      </c>
      <c r="J401" s="128">
        <v>330887</v>
      </c>
      <c r="K401" s="137">
        <v>885977</v>
      </c>
      <c r="L401" s="124">
        <v>501962</v>
      </c>
      <c r="M401" s="124">
        <v>188236</v>
      </c>
      <c r="N401" s="124">
        <v>0</v>
      </c>
      <c r="O401" s="124">
        <v>10039</v>
      </c>
      <c r="P401" s="124">
        <v>7529</v>
      </c>
      <c r="Q401" s="127">
        <v>1296</v>
      </c>
      <c r="R401" s="127">
        <v>0</v>
      </c>
      <c r="S401" s="127">
        <v>301177</v>
      </c>
      <c r="T401" s="127">
        <v>0</v>
      </c>
      <c r="U401" s="124">
        <v>0</v>
      </c>
      <c r="V401" s="139">
        <v>0</v>
      </c>
      <c r="W401" s="128">
        <v>4315066</v>
      </c>
    </row>
    <row r="402" spans="1:23" ht="20.100000000000001" customHeight="1">
      <c r="A402" s="135" t="s">
        <v>1578</v>
      </c>
      <c r="B402" s="135" t="s">
        <v>1551</v>
      </c>
      <c r="C402" s="136" t="s">
        <v>1550</v>
      </c>
      <c r="D402" s="123" t="s">
        <v>1623</v>
      </c>
      <c r="E402" s="92" t="s">
        <v>251</v>
      </c>
      <c r="F402" s="127">
        <v>6489333</v>
      </c>
      <c r="G402" s="137">
        <v>2156699</v>
      </c>
      <c r="H402" s="127">
        <v>773844</v>
      </c>
      <c r="I402" s="128">
        <v>1051968</v>
      </c>
      <c r="J402" s="128">
        <v>330887</v>
      </c>
      <c r="K402" s="137">
        <v>17568</v>
      </c>
      <c r="L402" s="124">
        <v>0</v>
      </c>
      <c r="M402" s="124">
        <v>0</v>
      </c>
      <c r="N402" s="124">
        <v>0</v>
      </c>
      <c r="O402" s="124">
        <v>10039</v>
      </c>
      <c r="P402" s="124">
        <v>7529</v>
      </c>
      <c r="Q402" s="127">
        <v>0</v>
      </c>
      <c r="R402" s="127">
        <v>0</v>
      </c>
      <c r="S402" s="127">
        <v>0</v>
      </c>
      <c r="T402" s="127">
        <v>0</v>
      </c>
      <c r="U402" s="124">
        <v>0</v>
      </c>
      <c r="V402" s="139">
        <v>0</v>
      </c>
      <c r="W402" s="128">
        <v>4315066</v>
      </c>
    </row>
    <row r="403" spans="1:23" ht="20.100000000000001" customHeight="1">
      <c r="A403" s="135" t="s">
        <v>1589</v>
      </c>
      <c r="B403" s="135" t="s">
        <v>1558</v>
      </c>
      <c r="C403" s="136" t="s">
        <v>1558</v>
      </c>
      <c r="D403" s="123" t="s">
        <v>1623</v>
      </c>
      <c r="E403" s="92" t="s">
        <v>829</v>
      </c>
      <c r="F403" s="127">
        <v>501962</v>
      </c>
      <c r="G403" s="137">
        <v>0</v>
      </c>
      <c r="H403" s="127">
        <v>0</v>
      </c>
      <c r="I403" s="128">
        <v>0</v>
      </c>
      <c r="J403" s="128">
        <v>0</v>
      </c>
      <c r="K403" s="137">
        <v>501962</v>
      </c>
      <c r="L403" s="124">
        <v>501962</v>
      </c>
      <c r="M403" s="124">
        <v>0</v>
      </c>
      <c r="N403" s="124">
        <v>0</v>
      </c>
      <c r="O403" s="124">
        <v>0</v>
      </c>
      <c r="P403" s="124">
        <v>0</v>
      </c>
      <c r="Q403" s="127">
        <v>0</v>
      </c>
      <c r="R403" s="127">
        <v>0</v>
      </c>
      <c r="S403" s="127">
        <v>0</v>
      </c>
      <c r="T403" s="127">
        <v>0</v>
      </c>
      <c r="U403" s="124">
        <v>0</v>
      </c>
      <c r="V403" s="139">
        <v>0</v>
      </c>
      <c r="W403" s="128">
        <v>0</v>
      </c>
    </row>
    <row r="404" spans="1:23" ht="20.100000000000001" customHeight="1">
      <c r="A404" s="135" t="s">
        <v>1591</v>
      </c>
      <c r="B404" s="135" t="s">
        <v>1559</v>
      </c>
      <c r="C404" s="136" t="s">
        <v>1550</v>
      </c>
      <c r="D404" s="123" t="s">
        <v>1623</v>
      </c>
      <c r="E404" s="92" t="s">
        <v>942</v>
      </c>
      <c r="F404" s="127">
        <v>189532</v>
      </c>
      <c r="G404" s="137">
        <v>0</v>
      </c>
      <c r="H404" s="127">
        <v>0</v>
      </c>
      <c r="I404" s="128">
        <v>0</v>
      </c>
      <c r="J404" s="128">
        <v>0</v>
      </c>
      <c r="K404" s="137">
        <v>189532</v>
      </c>
      <c r="L404" s="124">
        <v>0</v>
      </c>
      <c r="M404" s="124">
        <v>188236</v>
      </c>
      <c r="N404" s="124">
        <v>0</v>
      </c>
      <c r="O404" s="124">
        <v>0</v>
      </c>
      <c r="P404" s="124">
        <v>0</v>
      </c>
      <c r="Q404" s="127">
        <v>1296</v>
      </c>
      <c r="R404" s="127">
        <v>0</v>
      </c>
      <c r="S404" s="127">
        <v>0</v>
      </c>
      <c r="T404" s="127">
        <v>0</v>
      </c>
      <c r="U404" s="124">
        <v>0</v>
      </c>
      <c r="V404" s="139">
        <v>0</v>
      </c>
      <c r="W404" s="128">
        <v>0</v>
      </c>
    </row>
    <row r="405" spans="1:23" ht="20.100000000000001" customHeight="1">
      <c r="A405" s="135" t="s">
        <v>1591</v>
      </c>
      <c r="B405" s="135" t="s">
        <v>1559</v>
      </c>
      <c r="C405" s="136" t="s">
        <v>1552</v>
      </c>
      <c r="D405" s="123" t="s">
        <v>1623</v>
      </c>
      <c r="E405" s="92" t="s">
        <v>944</v>
      </c>
      <c r="F405" s="127">
        <v>176915</v>
      </c>
      <c r="G405" s="137">
        <v>0</v>
      </c>
      <c r="H405" s="127">
        <v>0</v>
      </c>
      <c r="I405" s="128">
        <v>0</v>
      </c>
      <c r="J405" s="128">
        <v>0</v>
      </c>
      <c r="K405" s="137">
        <v>176915</v>
      </c>
      <c r="L405" s="124">
        <v>0</v>
      </c>
      <c r="M405" s="124">
        <v>0</v>
      </c>
      <c r="N405" s="124">
        <v>0</v>
      </c>
      <c r="O405" s="124">
        <v>0</v>
      </c>
      <c r="P405" s="124">
        <v>0</v>
      </c>
      <c r="Q405" s="127">
        <v>0</v>
      </c>
      <c r="R405" s="127">
        <v>0</v>
      </c>
      <c r="S405" s="127">
        <v>0</v>
      </c>
      <c r="T405" s="127">
        <v>0</v>
      </c>
      <c r="U405" s="124">
        <v>0</v>
      </c>
      <c r="V405" s="139">
        <v>0</v>
      </c>
      <c r="W405" s="128">
        <v>0</v>
      </c>
    </row>
    <row r="406" spans="1:23" ht="20.100000000000001" customHeight="1">
      <c r="A406" s="135" t="s">
        <v>1616</v>
      </c>
      <c r="B406" s="135" t="s">
        <v>1551</v>
      </c>
      <c r="C406" s="136" t="s">
        <v>1550</v>
      </c>
      <c r="D406" s="123" t="s">
        <v>1623</v>
      </c>
      <c r="E406" s="92" t="s">
        <v>1425</v>
      </c>
      <c r="F406" s="127">
        <v>301177</v>
      </c>
      <c r="G406" s="137">
        <v>0</v>
      </c>
      <c r="H406" s="127">
        <v>0</v>
      </c>
      <c r="I406" s="128">
        <v>0</v>
      </c>
      <c r="J406" s="128">
        <v>0</v>
      </c>
      <c r="K406" s="137">
        <v>0</v>
      </c>
      <c r="L406" s="124">
        <v>0</v>
      </c>
      <c r="M406" s="124">
        <v>0</v>
      </c>
      <c r="N406" s="124">
        <v>0</v>
      </c>
      <c r="O406" s="124">
        <v>0</v>
      </c>
      <c r="P406" s="124">
        <v>0</v>
      </c>
      <c r="Q406" s="127">
        <v>0</v>
      </c>
      <c r="R406" s="127">
        <v>0</v>
      </c>
      <c r="S406" s="127">
        <v>301177</v>
      </c>
      <c r="T406" s="127">
        <v>0</v>
      </c>
      <c r="U406" s="124">
        <v>0</v>
      </c>
      <c r="V406" s="139">
        <v>0</v>
      </c>
      <c r="W406" s="128">
        <v>0</v>
      </c>
    </row>
    <row r="407" spans="1:23" ht="20.100000000000001" customHeight="1">
      <c r="A407" s="135"/>
      <c r="B407" s="135"/>
      <c r="C407" s="136"/>
      <c r="D407" s="123" t="s">
        <v>1722</v>
      </c>
      <c r="E407" s="92" t="s">
        <v>1723</v>
      </c>
      <c r="F407" s="127">
        <v>12938250</v>
      </c>
      <c r="G407" s="137">
        <v>7759954</v>
      </c>
      <c r="H407" s="127">
        <v>2862240</v>
      </c>
      <c r="I407" s="128">
        <v>3522660</v>
      </c>
      <c r="J407" s="128">
        <v>1375054</v>
      </c>
      <c r="K407" s="137">
        <v>3281170</v>
      </c>
      <c r="L407" s="124">
        <v>1863994</v>
      </c>
      <c r="M407" s="124">
        <v>698998</v>
      </c>
      <c r="N407" s="124">
        <v>5461</v>
      </c>
      <c r="O407" s="124">
        <v>36540</v>
      </c>
      <c r="P407" s="124">
        <v>27960</v>
      </c>
      <c r="Q407" s="127">
        <v>5616</v>
      </c>
      <c r="R407" s="127">
        <v>0</v>
      </c>
      <c r="S407" s="127">
        <v>1118397</v>
      </c>
      <c r="T407" s="127">
        <v>0</v>
      </c>
      <c r="U407" s="124">
        <v>0</v>
      </c>
      <c r="V407" s="139">
        <v>33840</v>
      </c>
      <c r="W407" s="128">
        <v>744889</v>
      </c>
    </row>
    <row r="408" spans="1:23" ht="20.100000000000001" customHeight="1">
      <c r="A408" s="135"/>
      <c r="B408" s="135"/>
      <c r="C408" s="136"/>
      <c r="D408" s="123" t="s">
        <v>1724</v>
      </c>
      <c r="E408" s="92" t="s">
        <v>1725</v>
      </c>
      <c r="F408" s="127">
        <v>12938250</v>
      </c>
      <c r="G408" s="137">
        <v>7759954</v>
      </c>
      <c r="H408" s="127">
        <v>2862240</v>
      </c>
      <c r="I408" s="128">
        <v>3522660</v>
      </c>
      <c r="J408" s="128">
        <v>1375054</v>
      </c>
      <c r="K408" s="137">
        <v>3281170</v>
      </c>
      <c r="L408" s="124">
        <v>1863994</v>
      </c>
      <c r="M408" s="124">
        <v>698998</v>
      </c>
      <c r="N408" s="124">
        <v>5461</v>
      </c>
      <c r="O408" s="124">
        <v>36540</v>
      </c>
      <c r="P408" s="124">
        <v>27960</v>
      </c>
      <c r="Q408" s="127">
        <v>5616</v>
      </c>
      <c r="R408" s="127">
        <v>0</v>
      </c>
      <c r="S408" s="127">
        <v>1118397</v>
      </c>
      <c r="T408" s="127">
        <v>0</v>
      </c>
      <c r="U408" s="124">
        <v>0</v>
      </c>
      <c r="V408" s="139">
        <v>33840</v>
      </c>
      <c r="W408" s="128">
        <v>744889</v>
      </c>
    </row>
    <row r="409" spans="1:23" ht="20.100000000000001" customHeight="1">
      <c r="A409" s="135" t="s">
        <v>1578</v>
      </c>
      <c r="B409" s="135" t="s">
        <v>1554</v>
      </c>
      <c r="C409" s="136" t="s">
        <v>1550</v>
      </c>
      <c r="D409" s="123" t="s">
        <v>1623</v>
      </c>
      <c r="E409" s="92" t="s">
        <v>251</v>
      </c>
      <c r="F409" s="127">
        <v>8574804</v>
      </c>
      <c r="G409" s="137">
        <v>7759954</v>
      </c>
      <c r="H409" s="127">
        <v>2862240</v>
      </c>
      <c r="I409" s="128">
        <v>3522660</v>
      </c>
      <c r="J409" s="128">
        <v>1375054</v>
      </c>
      <c r="K409" s="137">
        <v>69961</v>
      </c>
      <c r="L409" s="124">
        <v>0</v>
      </c>
      <c r="M409" s="124">
        <v>0</v>
      </c>
      <c r="N409" s="124">
        <v>5461</v>
      </c>
      <c r="O409" s="124">
        <v>36540</v>
      </c>
      <c r="P409" s="124">
        <v>27960</v>
      </c>
      <c r="Q409" s="127">
        <v>0</v>
      </c>
      <c r="R409" s="127">
        <v>0</v>
      </c>
      <c r="S409" s="127">
        <v>0</v>
      </c>
      <c r="T409" s="127">
        <v>0</v>
      </c>
      <c r="U409" s="124">
        <v>0</v>
      </c>
      <c r="V409" s="139">
        <v>0</v>
      </c>
      <c r="W409" s="128">
        <v>744889</v>
      </c>
    </row>
    <row r="410" spans="1:23" ht="20.100000000000001" customHeight="1">
      <c r="A410" s="135" t="s">
        <v>1578</v>
      </c>
      <c r="B410" s="135" t="s">
        <v>1554</v>
      </c>
      <c r="C410" s="136" t="s">
        <v>1556</v>
      </c>
      <c r="D410" s="123" t="s">
        <v>1623</v>
      </c>
      <c r="E410" s="92" t="s">
        <v>260</v>
      </c>
      <c r="F410" s="127">
        <v>33840</v>
      </c>
      <c r="G410" s="137">
        <v>0</v>
      </c>
      <c r="H410" s="127">
        <v>0</v>
      </c>
      <c r="I410" s="128">
        <v>0</v>
      </c>
      <c r="J410" s="128">
        <v>0</v>
      </c>
      <c r="K410" s="137">
        <v>0</v>
      </c>
      <c r="L410" s="124">
        <v>0</v>
      </c>
      <c r="M410" s="124">
        <v>0</v>
      </c>
      <c r="N410" s="124">
        <v>0</v>
      </c>
      <c r="O410" s="124">
        <v>0</v>
      </c>
      <c r="P410" s="124">
        <v>0</v>
      </c>
      <c r="Q410" s="127">
        <v>0</v>
      </c>
      <c r="R410" s="127">
        <v>0</v>
      </c>
      <c r="S410" s="127">
        <v>0</v>
      </c>
      <c r="T410" s="127">
        <v>0</v>
      </c>
      <c r="U410" s="124">
        <v>0</v>
      </c>
      <c r="V410" s="139">
        <v>33840</v>
      </c>
      <c r="W410" s="128">
        <v>0</v>
      </c>
    </row>
    <row r="411" spans="1:23" ht="20.100000000000001" customHeight="1">
      <c r="A411" s="135" t="s">
        <v>1589</v>
      </c>
      <c r="B411" s="135" t="s">
        <v>1558</v>
      </c>
      <c r="C411" s="136" t="s">
        <v>1558</v>
      </c>
      <c r="D411" s="123" t="s">
        <v>1623</v>
      </c>
      <c r="E411" s="92" t="s">
        <v>829</v>
      </c>
      <c r="F411" s="127">
        <v>1863994</v>
      </c>
      <c r="G411" s="137">
        <v>0</v>
      </c>
      <c r="H411" s="127">
        <v>0</v>
      </c>
      <c r="I411" s="128">
        <v>0</v>
      </c>
      <c r="J411" s="128">
        <v>0</v>
      </c>
      <c r="K411" s="137">
        <v>1863994</v>
      </c>
      <c r="L411" s="124">
        <v>1863994</v>
      </c>
      <c r="M411" s="124">
        <v>0</v>
      </c>
      <c r="N411" s="124">
        <v>0</v>
      </c>
      <c r="O411" s="124">
        <v>0</v>
      </c>
      <c r="P411" s="124">
        <v>0</v>
      </c>
      <c r="Q411" s="127">
        <v>0</v>
      </c>
      <c r="R411" s="127">
        <v>0</v>
      </c>
      <c r="S411" s="127">
        <v>0</v>
      </c>
      <c r="T411" s="127">
        <v>0</v>
      </c>
      <c r="U411" s="124">
        <v>0</v>
      </c>
      <c r="V411" s="139">
        <v>0</v>
      </c>
      <c r="W411" s="128">
        <v>0</v>
      </c>
    </row>
    <row r="412" spans="1:23" ht="20.100000000000001" customHeight="1">
      <c r="A412" s="135" t="s">
        <v>1591</v>
      </c>
      <c r="B412" s="135" t="s">
        <v>1559</v>
      </c>
      <c r="C412" s="136" t="s">
        <v>1550</v>
      </c>
      <c r="D412" s="123" t="s">
        <v>1623</v>
      </c>
      <c r="E412" s="92" t="s">
        <v>942</v>
      </c>
      <c r="F412" s="127">
        <v>704614</v>
      </c>
      <c r="G412" s="137">
        <v>0</v>
      </c>
      <c r="H412" s="127">
        <v>0</v>
      </c>
      <c r="I412" s="128">
        <v>0</v>
      </c>
      <c r="J412" s="128">
        <v>0</v>
      </c>
      <c r="K412" s="137">
        <v>704614</v>
      </c>
      <c r="L412" s="124">
        <v>0</v>
      </c>
      <c r="M412" s="124">
        <v>698998</v>
      </c>
      <c r="N412" s="124">
        <v>0</v>
      </c>
      <c r="O412" s="124">
        <v>0</v>
      </c>
      <c r="P412" s="124">
        <v>0</v>
      </c>
      <c r="Q412" s="127">
        <v>5616</v>
      </c>
      <c r="R412" s="127">
        <v>0</v>
      </c>
      <c r="S412" s="127">
        <v>0</v>
      </c>
      <c r="T412" s="127">
        <v>0</v>
      </c>
      <c r="U412" s="124">
        <v>0</v>
      </c>
      <c r="V412" s="139">
        <v>0</v>
      </c>
      <c r="W412" s="128">
        <v>0</v>
      </c>
    </row>
    <row r="413" spans="1:23" ht="20.100000000000001" customHeight="1">
      <c r="A413" s="135" t="s">
        <v>1591</v>
      </c>
      <c r="B413" s="135" t="s">
        <v>1559</v>
      </c>
      <c r="C413" s="136" t="s">
        <v>1552</v>
      </c>
      <c r="D413" s="123" t="s">
        <v>1623</v>
      </c>
      <c r="E413" s="92" t="s">
        <v>944</v>
      </c>
      <c r="F413" s="127">
        <v>642601</v>
      </c>
      <c r="G413" s="137">
        <v>0</v>
      </c>
      <c r="H413" s="127">
        <v>0</v>
      </c>
      <c r="I413" s="128">
        <v>0</v>
      </c>
      <c r="J413" s="128">
        <v>0</v>
      </c>
      <c r="K413" s="137">
        <v>642601</v>
      </c>
      <c r="L413" s="124">
        <v>0</v>
      </c>
      <c r="M413" s="124">
        <v>0</v>
      </c>
      <c r="N413" s="124">
        <v>0</v>
      </c>
      <c r="O413" s="124">
        <v>0</v>
      </c>
      <c r="P413" s="124">
        <v>0</v>
      </c>
      <c r="Q413" s="127">
        <v>0</v>
      </c>
      <c r="R413" s="127">
        <v>0</v>
      </c>
      <c r="S413" s="127">
        <v>0</v>
      </c>
      <c r="T413" s="127">
        <v>0</v>
      </c>
      <c r="U413" s="124">
        <v>0</v>
      </c>
      <c r="V413" s="139">
        <v>0</v>
      </c>
      <c r="W413" s="128">
        <v>0</v>
      </c>
    </row>
    <row r="414" spans="1:23" ht="20.100000000000001" customHeight="1">
      <c r="A414" s="135" t="s">
        <v>1616</v>
      </c>
      <c r="B414" s="135" t="s">
        <v>1551</v>
      </c>
      <c r="C414" s="136" t="s">
        <v>1550</v>
      </c>
      <c r="D414" s="123" t="s">
        <v>1623</v>
      </c>
      <c r="E414" s="92" t="s">
        <v>1425</v>
      </c>
      <c r="F414" s="127">
        <v>1118397</v>
      </c>
      <c r="G414" s="137">
        <v>0</v>
      </c>
      <c r="H414" s="127">
        <v>0</v>
      </c>
      <c r="I414" s="128">
        <v>0</v>
      </c>
      <c r="J414" s="128">
        <v>0</v>
      </c>
      <c r="K414" s="137">
        <v>0</v>
      </c>
      <c r="L414" s="124">
        <v>0</v>
      </c>
      <c r="M414" s="124">
        <v>0</v>
      </c>
      <c r="N414" s="124">
        <v>0</v>
      </c>
      <c r="O414" s="124">
        <v>0</v>
      </c>
      <c r="P414" s="124">
        <v>0</v>
      </c>
      <c r="Q414" s="127">
        <v>0</v>
      </c>
      <c r="R414" s="127">
        <v>0</v>
      </c>
      <c r="S414" s="127">
        <v>1118397</v>
      </c>
      <c r="T414" s="127">
        <v>0</v>
      </c>
      <c r="U414" s="124">
        <v>0</v>
      </c>
      <c r="V414" s="139">
        <v>0</v>
      </c>
      <c r="W414" s="128">
        <v>0</v>
      </c>
    </row>
    <row r="415" spans="1:23" ht="20.100000000000001" customHeight="1">
      <c r="A415" s="135"/>
      <c r="B415" s="135"/>
      <c r="C415" s="136"/>
      <c r="D415" s="123" t="s">
        <v>1726</v>
      </c>
      <c r="E415" s="92" t="s">
        <v>1727</v>
      </c>
      <c r="F415" s="127">
        <v>8859238</v>
      </c>
      <c r="G415" s="137">
        <v>4733431</v>
      </c>
      <c r="H415" s="127">
        <v>2863217</v>
      </c>
      <c r="I415" s="128">
        <v>1207248</v>
      </c>
      <c r="J415" s="128">
        <v>662966</v>
      </c>
      <c r="K415" s="137">
        <v>1916191</v>
      </c>
      <c r="L415" s="124">
        <v>1241868</v>
      </c>
      <c r="M415" s="124">
        <v>465701</v>
      </c>
      <c r="N415" s="124">
        <v>77558</v>
      </c>
      <c r="O415" s="124">
        <v>15947</v>
      </c>
      <c r="P415" s="124">
        <v>18627</v>
      </c>
      <c r="Q415" s="127">
        <v>5832</v>
      </c>
      <c r="R415" s="127">
        <v>0</v>
      </c>
      <c r="S415" s="127">
        <v>745121</v>
      </c>
      <c r="T415" s="127">
        <v>0</v>
      </c>
      <c r="U415" s="124">
        <v>0</v>
      </c>
      <c r="V415" s="139">
        <v>1134821</v>
      </c>
      <c r="W415" s="128">
        <v>329674</v>
      </c>
    </row>
    <row r="416" spans="1:23" ht="20.100000000000001" customHeight="1">
      <c r="A416" s="135"/>
      <c r="B416" s="135"/>
      <c r="C416" s="136"/>
      <c r="D416" s="123" t="s">
        <v>1728</v>
      </c>
      <c r="E416" s="92" t="s">
        <v>1729</v>
      </c>
      <c r="F416" s="127">
        <v>2268909</v>
      </c>
      <c r="G416" s="137">
        <v>1467734</v>
      </c>
      <c r="H416" s="127">
        <v>683592</v>
      </c>
      <c r="I416" s="128">
        <v>511176</v>
      </c>
      <c r="J416" s="128">
        <v>272966</v>
      </c>
      <c r="K416" s="137">
        <v>589403</v>
      </c>
      <c r="L416" s="124">
        <v>352954</v>
      </c>
      <c r="M416" s="124">
        <v>132358</v>
      </c>
      <c r="N416" s="124">
        <v>0</v>
      </c>
      <c r="O416" s="124">
        <v>7059</v>
      </c>
      <c r="P416" s="124">
        <v>5294</v>
      </c>
      <c r="Q416" s="127">
        <v>1080</v>
      </c>
      <c r="R416" s="127">
        <v>0</v>
      </c>
      <c r="S416" s="127">
        <v>211772</v>
      </c>
      <c r="T416" s="127">
        <v>0</v>
      </c>
      <c r="U416" s="124">
        <v>0</v>
      </c>
      <c r="V416" s="139">
        <v>0</v>
      </c>
      <c r="W416" s="128">
        <v>0</v>
      </c>
    </row>
    <row r="417" spans="1:23" ht="20.100000000000001" customHeight="1">
      <c r="A417" s="135" t="s">
        <v>1589</v>
      </c>
      <c r="B417" s="135" t="s">
        <v>1558</v>
      </c>
      <c r="C417" s="136" t="s">
        <v>1558</v>
      </c>
      <c r="D417" s="123" t="s">
        <v>1623</v>
      </c>
      <c r="E417" s="92" t="s">
        <v>829</v>
      </c>
      <c r="F417" s="127">
        <v>352954</v>
      </c>
      <c r="G417" s="137">
        <v>0</v>
      </c>
      <c r="H417" s="127">
        <v>0</v>
      </c>
      <c r="I417" s="128">
        <v>0</v>
      </c>
      <c r="J417" s="128">
        <v>0</v>
      </c>
      <c r="K417" s="137">
        <v>352954</v>
      </c>
      <c r="L417" s="124">
        <v>352954</v>
      </c>
      <c r="M417" s="124">
        <v>0</v>
      </c>
      <c r="N417" s="124">
        <v>0</v>
      </c>
      <c r="O417" s="124">
        <v>0</v>
      </c>
      <c r="P417" s="124">
        <v>0</v>
      </c>
      <c r="Q417" s="127">
        <v>0</v>
      </c>
      <c r="R417" s="127">
        <v>0</v>
      </c>
      <c r="S417" s="127">
        <v>0</v>
      </c>
      <c r="T417" s="127">
        <v>0</v>
      </c>
      <c r="U417" s="124">
        <v>0</v>
      </c>
      <c r="V417" s="139">
        <v>0</v>
      </c>
      <c r="W417" s="128">
        <v>0</v>
      </c>
    </row>
    <row r="418" spans="1:23" ht="20.100000000000001" customHeight="1">
      <c r="A418" s="135" t="s">
        <v>1591</v>
      </c>
      <c r="B418" s="135" t="s">
        <v>1559</v>
      </c>
      <c r="C418" s="136" t="s">
        <v>1550</v>
      </c>
      <c r="D418" s="123" t="s">
        <v>1623</v>
      </c>
      <c r="E418" s="92" t="s">
        <v>942</v>
      </c>
      <c r="F418" s="127">
        <v>133438</v>
      </c>
      <c r="G418" s="137">
        <v>0</v>
      </c>
      <c r="H418" s="127">
        <v>0</v>
      </c>
      <c r="I418" s="128">
        <v>0</v>
      </c>
      <c r="J418" s="128">
        <v>0</v>
      </c>
      <c r="K418" s="137">
        <v>133438</v>
      </c>
      <c r="L418" s="124">
        <v>0</v>
      </c>
      <c r="M418" s="124">
        <v>132358</v>
      </c>
      <c r="N418" s="124">
        <v>0</v>
      </c>
      <c r="O418" s="124">
        <v>0</v>
      </c>
      <c r="P418" s="124">
        <v>0</v>
      </c>
      <c r="Q418" s="127">
        <v>1080</v>
      </c>
      <c r="R418" s="127">
        <v>0</v>
      </c>
      <c r="S418" s="127">
        <v>0</v>
      </c>
      <c r="T418" s="127">
        <v>0</v>
      </c>
      <c r="U418" s="124">
        <v>0</v>
      </c>
      <c r="V418" s="139">
        <v>0</v>
      </c>
      <c r="W418" s="128">
        <v>0</v>
      </c>
    </row>
    <row r="419" spans="1:23" ht="20.100000000000001" customHeight="1">
      <c r="A419" s="135" t="s">
        <v>1591</v>
      </c>
      <c r="B419" s="135" t="s">
        <v>1559</v>
      </c>
      <c r="C419" s="136" t="s">
        <v>1552</v>
      </c>
      <c r="D419" s="123" t="s">
        <v>1623</v>
      </c>
      <c r="E419" s="92" t="s">
        <v>944</v>
      </c>
      <c r="F419" s="127">
        <v>90658</v>
      </c>
      <c r="G419" s="137">
        <v>0</v>
      </c>
      <c r="H419" s="127">
        <v>0</v>
      </c>
      <c r="I419" s="128">
        <v>0</v>
      </c>
      <c r="J419" s="128">
        <v>0</v>
      </c>
      <c r="K419" s="137">
        <v>90658</v>
      </c>
      <c r="L419" s="124">
        <v>0</v>
      </c>
      <c r="M419" s="124">
        <v>0</v>
      </c>
      <c r="N419" s="124">
        <v>0</v>
      </c>
      <c r="O419" s="124">
        <v>0</v>
      </c>
      <c r="P419" s="124">
        <v>0</v>
      </c>
      <c r="Q419" s="127">
        <v>0</v>
      </c>
      <c r="R419" s="127">
        <v>0</v>
      </c>
      <c r="S419" s="127">
        <v>0</v>
      </c>
      <c r="T419" s="127">
        <v>0</v>
      </c>
      <c r="U419" s="124">
        <v>0</v>
      </c>
      <c r="V419" s="139">
        <v>0</v>
      </c>
      <c r="W419" s="128">
        <v>0</v>
      </c>
    </row>
    <row r="420" spans="1:23" ht="20.100000000000001" customHeight="1">
      <c r="A420" s="135" t="s">
        <v>1609</v>
      </c>
      <c r="B420" s="135" t="s">
        <v>1550</v>
      </c>
      <c r="C420" s="136" t="s">
        <v>1550</v>
      </c>
      <c r="D420" s="123" t="s">
        <v>1623</v>
      </c>
      <c r="E420" s="92" t="s">
        <v>251</v>
      </c>
      <c r="F420" s="127">
        <v>1480087</v>
      </c>
      <c r="G420" s="137">
        <v>1467734</v>
      </c>
      <c r="H420" s="127">
        <v>683592</v>
      </c>
      <c r="I420" s="128">
        <v>511176</v>
      </c>
      <c r="J420" s="128">
        <v>272966</v>
      </c>
      <c r="K420" s="137">
        <v>12353</v>
      </c>
      <c r="L420" s="124">
        <v>0</v>
      </c>
      <c r="M420" s="124">
        <v>0</v>
      </c>
      <c r="N420" s="124">
        <v>0</v>
      </c>
      <c r="O420" s="124">
        <v>7059</v>
      </c>
      <c r="P420" s="124">
        <v>5294</v>
      </c>
      <c r="Q420" s="127">
        <v>0</v>
      </c>
      <c r="R420" s="127">
        <v>0</v>
      </c>
      <c r="S420" s="127">
        <v>0</v>
      </c>
      <c r="T420" s="127">
        <v>0</v>
      </c>
      <c r="U420" s="124">
        <v>0</v>
      </c>
      <c r="V420" s="139">
        <v>0</v>
      </c>
      <c r="W420" s="128">
        <v>0</v>
      </c>
    </row>
    <row r="421" spans="1:23" ht="20.100000000000001" customHeight="1">
      <c r="A421" s="135" t="s">
        <v>1616</v>
      </c>
      <c r="B421" s="135" t="s">
        <v>1551</v>
      </c>
      <c r="C421" s="136" t="s">
        <v>1550</v>
      </c>
      <c r="D421" s="123" t="s">
        <v>1623</v>
      </c>
      <c r="E421" s="92" t="s">
        <v>1425</v>
      </c>
      <c r="F421" s="127">
        <v>211772</v>
      </c>
      <c r="G421" s="137">
        <v>0</v>
      </c>
      <c r="H421" s="127">
        <v>0</v>
      </c>
      <c r="I421" s="128">
        <v>0</v>
      </c>
      <c r="J421" s="128">
        <v>0</v>
      </c>
      <c r="K421" s="137">
        <v>0</v>
      </c>
      <c r="L421" s="124">
        <v>0</v>
      </c>
      <c r="M421" s="124">
        <v>0</v>
      </c>
      <c r="N421" s="124">
        <v>0</v>
      </c>
      <c r="O421" s="124">
        <v>0</v>
      </c>
      <c r="P421" s="124">
        <v>0</v>
      </c>
      <c r="Q421" s="127">
        <v>0</v>
      </c>
      <c r="R421" s="127">
        <v>0</v>
      </c>
      <c r="S421" s="127">
        <v>211772</v>
      </c>
      <c r="T421" s="127">
        <v>0</v>
      </c>
      <c r="U421" s="124">
        <v>0</v>
      </c>
      <c r="V421" s="139">
        <v>0</v>
      </c>
      <c r="W421" s="128">
        <v>0</v>
      </c>
    </row>
    <row r="422" spans="1:23" ht="20.100000000000001" customHeight="1">
      <c r="A422" s="135"/>
      <c r="B422" s="135"/>
      <c r="C422" s="136"/>
      <c r="D422" s="123" t="s">
        <v>1730</v>
      </c>
      <c r="E422" s="92" t="s">
        <v>1731</v>
      </c>
      <c r="F422" s="127">
        <v>1709398</v>
      </c>
      <c r="G422" s="137">
        <v>729264</v>
      </c>
      <c r="H422" s="127">
        <v>500784</v>
      </c>
      <c r="I422" s="128">
        <v>144480</v>
      </c>
      <c r="J422" s="128">
        <v>84000</v>
      </c>
      <c r="K422" s="137">
        <v>291734</v>
      </c>
      <c r="L422" s="124">
        <v>195537</v>
      </c>
      <c r="M422" s="124">
        <v>73326</v>
      </c>
      <c r="N422" s="124">
        <v>16975</v>
      </c>
      <c r="O422" s="124">
        <v>1955</v>
      </c>
      <c r="P422" s="124">
        <v>2933</v>
      </c>
      <c r="Q422" s="127">
        <v>1008</v>
      </c>
      <c r="R422" s="127">
        <v>0</v>
      </c>
      <c r="S422" s="127">
        <v>117322</v>
      </c>
      <c r="T422" s="127">
        <v>0</v>
      </c>
      <c r="U422" s="124">
        <v>0</v>
      </c>
      <c r="V422" s="139">
        <v>241404</v>
      </c>
      <c r="W422" s="128">
        <v>329674</v>
      </c>
    </row>
    <row r="423" spans="1:23" ht="20.100000000000001" customHeight="1">
      <c r="A423" s="135" t="s">
        <v>1589</v>
      </c>
      <c r="B423" s="135" t="s">
        <v>1558</v>
      </c>
      <c r="C423" s="136" t="s">
        <v>1558</v>
      </c>
      <c r="D423" s="123" t="s">
        <v>1623</v>
      </c>
      <c r="E423" s="92" t="s">
        <v>829</v>
      </c>
      <c r="F423" s="127">
        <v>195537</v>
      </c>
      <c r="G423" s="137">
        <v>0</v>
      </c>
      <c r="H423" s="127">
        <v>0</v>
      </c>
      <c r="I423" s="128">
        <v>0</v>
      </c>
      <c r="J423" s="128">
        <v>0</v>
      </c>
      <c r="K423" s="137">
        <v>195537</v>
      </c>
      <c r="L423" s="124">
        <v>195537</v>
      </c>
      <c r="M423" s="124">
        <v>0</v>
      </c>
      <c r="N423" s="124">
        <v>0</v>
      </c>
      <c r="O423" s="124">
        <v>0</v>
      </c>
      <c r="P423" s="124">
        <v>0</v>
      </c>
      <c r="Q423" s="127">
        <v>0</v>
      </c>
      <c r="R423" s="127">
        <v>0</v>
      </c>
      <c r="S423" s="127">
        <v>0</v>
      </c>
      <c r="T423" s="127">
        <v>0</v>
      </c>
      <c r="U423" s="124">
        <v>0</v>
      </c>
      <c r="V423" s="139">
        <v>0</v>
      </c>
      <c r="W423" s="128">
        <v>0</v>
      </c>
    </row>
    <row r="424" spans="1:23" ht="20.100000000000001" customHeight="1">
      <c r="A424" s="135" t="s">
        <v>1591</v>
      </c>
      <c r="B424" s="135" t="s">
        <v>1559</v>
      </c>
      <c r="C424" s="136" t="s">
        <v>1551</v>
      </c>
      <c r="D424" s="123" t="s">
        <v>1623</v>
      </c>
      <c r="E424" s="92" t="s">
        <v>943</v>
      </c>
      <c r="F424" s="127">
        <v>74334</v>
      </c>
      <c r="G424" s="137">
        <v>0</v>
      </c>
      <c r="H424" s="127">
        <v>0</v>
      </c>
      <c r="I424" s="128">
        <v>0</v>
      </c>
      <c r="J424" s="128">
        <v>0</v>
      </c>
      <c r="K424" s="137">
        <v>74334</v>
      </c>
      <c r="L424" s="124">
        <v>0</v>
      </c>
      <c r="M424" s="124">
        <v>73326</v>
      </c>
      <c r="N424" s="124">
        <v>0</v>
      </c>
      <c r="O424" s="124">
        <v>0</v>
      </c>
      <c r="P424" s="124">
        <v>0</v>
      </c>
      <c r="Q424" s="127">
        <v>1008</v>
      </c>
      <c r="R424" s="127">
        <v>0</v>
      </c>
      <c r="S424" s="127">
        <v>0</v>
      </c>
      <c r="T424" s="127">
        <v>0</v>
      </c>
      <c r="U424" s="124">
        <v>0</v>
      </c>
      <c r="V424" s="139">
        <v>0</v>
      </c>
      <c r="W424" s="128">
        <v>0</v>
      </c>
    </row>
    <row r="425" spans="1:23" ht="20.100000000000001" customHeight="1">
      <c r="A425" s="135" t="s">
        <v>1609</v>
      </c>
      <c r="B425" s="135" t="s">
        <v>1550</v>
      </c>
      <c r="C425" s="136" t="s">
        <v>1610</v>
      </c>
      <c r="D425" s="123" t="s">
        <v>1623</v>
      </c>
      <c r="E425" s="92" t="s">
        <v>1199</v>
      </c>
      <c r="F425" s="127">
        <v>1322205</v>
      </c>
      <c r="G425" s="137">
        <v>729264</v>
      </c>
      <c r="H425" s="127">
        <v>500784</v>
      </c>
      <c r="I425" s="128">
        <v>144480</v>
      </c>
      <c r="J425" s="128">
        <v>84000</v>
      </c>
      <c r="K425" s="137">
        <v>21863</v>
      </c>
      <c r="L425" s="124">
        <v>0</v>
      </c>
      <c r="M425" s="124">
        <v>0</v>
      </c>
      <c r="N425" s="124">
        <v>16975</v>
      </c>
      <c r="O425" s="124">
        <v>1955</v>
      </c>
      <c r="P425" s="124">
        <v>2933</v>
      </c>
      <c r="Q425" s="127">
        <v>0</v>
      </c>
      <c r="R425" s="127">
        <v>0</v>
      </c>
      <c r="S425" s="127">
        <v>0</v>
      </c>
      <c r="T425" s="127">
        <v>0</v>
      </c>
      <c r="U425" s="124">
        <v>0</v>
      </c>
      <c r="V425" s="139">
        <v>241404</v>
      </c>
      <c r="W425" s="128">
        <v>329674</v>
      </c>
    </row>
    <row r="426" spans="1:23" ht="20.100000000000001" customHeight="1">
      <c r="A426" s="135" t="s">
        <v>1616</v>
      </c>
      <c r="B426" s="135" t="s">
        <v>1551</v>
      </c>
      <c r="C426" s="136" t="s">
        <v>1550</v>
      </c>
      <c r="D426" s="123" t="s">
        <v>1623</v>
      </c>
      <c r="E426" s="92" t="s">
        <v>1425</v>
      </c>
      <c r="F426" s="127">
        <v>117322</v>
      </c>
      <c r="G426" s="137">
        <v>0</v>
      </c>
      <c r="H426" s="127">
        <v>0</v>
      </c>
      <c r="I426" s="128">
        <v>0</v>
      </c>
      <c r="J426" s="128">
        <v>0</v>
      </c>
      <c r="K426" s="137">
        <v>0</v>
      </c>
      <c r="L426" s="124">
        <v>0</v>
      </c>
      <c r="M426" s="124">
        <v>0</v>
      </c>
      <c r="N426" s="124">
        <v>0</v>
      </c>
      <c r="O426" s="124">
        <v>0</v>
      </c>
      <c r="P426" s="124">
        <v>0</v>
      </c>
      <c r="Q426" s="127">
        <v>0</v>
      </c>
      <c r="R426" s="127">
        <v>0</v>
      </c>
      <c r="S426" s="127">
        <v>117322</v>
      </c>
      <c r="T426" s="127">
        <v>0</v>
      </c>
      <c r="U426" s="124">
        <v>0</v>
      </c>
      <c r="V426" s="139">
        <v>0</v>
      </c>
      <c r="W426" s="128">
        <v>0</v>
      </c>
    </row>
    <row r="427" spans="1:23" ht="20.100000000000001" customHeight="1">
      <c r="A427" s="135"/>
      <c r="B427" s="135"/>
      <c r="C427" s="136"/>
      <c r="D427" s="123" t="s">
        <v>1732</v>
      </c>
      <c r="E427" s="92" t="s">
        <v>1733</v>
      </c>
      <c r="F427" s="127">
        <v>2357661</v>
      </c>
      <c r="G427" s="137">
        <v>1208196</v>
      </c>
      <c r="H427" s="127">
        <v>781356</v>
      </c>
      <c r="I427" s="128">
        <v>270840</v>
      </c>
      <c r="J427" s="128">
        <v>156000</v>
      </c>
      <c r="K427" s="137">
        <v>499742</v>
      </c>
      <c r="L427" s="124">
        <v>334631</v>
      </c>
      <c r="M427" s="124">
        <v>125487</v>
      </c>
      <c r="N427" s="124">
        <v>29387</v>
      </c>
      <c r="O427" s="124">
        <v>3346</v>
      </c>
      <c r="P427" s="124">
        <v>5019</v>
      </c>
      <c r="Q427" s="127">
        <v>1872</v>
      </c>
      <c r="R427" s="127">
        <v>0</v>
      </c>
      <c r="S427" s="127">
        <v>200779</v>
      </c>
      <c r="T427" s="127">
        <v>0</v>
      </c>
      <c r="U427" s="124">
        <v>0</v>
      </c>
      <c r="V427" s="139">
        <v>448944</v>
      </c>
      <c r="W427" s="128">
        <v>0</v>
      </c>
    </row>
    <row r="428" spans="1:23" ht="20.100000000000001" customHeight="1">
      <c r="A428" s="135" t="s">
        <v>1589</v>
      </c>
      <c r="B428" s="135" t="s">
        <v>1558</v>
      </c>
      <c r="C428" s="136" t="s">
        <v>1558</v>
      </c>
      <c r="D428" s="123" t="s">
        <v>1623</v>
      </c>
      <c r="E428" s="92" t="s">
        <v>829</v>
      </c>
      <c r="F428" s="127">
        <v>334631</v>
      </c>
      <c r="G428" s="137">
        <v>0</v>
      </c>
      <c r="H428" s="127">
        <v>0</v>
      </c>
      <c r="I428" s="128">
        <v>0</v>
      </c>
      <c r="J428" s="128">
        <v>0</v>
      </c>
      <c r="K428" s="137">
        <v>334631</v>
      </c>
      <c r="L428" s="124">
        <v>334631</v>
      </c>
      <c r="M428" s="124">
        <v>0</v>
      </c>
      <c r="N428" s="124">
        <v>0</v>
      </c>
      <c r="O428" s="124">
        <v>0</v>
      </c>
      <c r="P428" s="124">
        <v>0</v>
      </c>
      <c r="Q428" s="127">
        <v>0</v>
      </c>
      <c r="R428" s="127">
        <v>0</v>
      </c>
      <c r="S428" s="127">
        <v>0</v>
      </c>
      <c r="T428" s="127">
        <v>0</v>
      </c>
      <c r="U428" s="124">
        <v>0</v>
      </c>
      <c r="V428" s="139">
        <v>0</v>
      </c>
      <c r="W428" s="128">
        <v>0</v>
      </c>
    </row>
    <row r="429" spans="1:23" ht="20.100000000000001" customHeight="1">
      <c r="A429" s="135" t="s">
        <v>1591</v>
      </c>
      <c r="B429" s="135" t="s">
        <v>1559</v>
      </c>
      <c r="C429" s="136" t="s">
        <v>1551</v>
      </c>
      <c r="D429" s="123" t="s">
        <v>1623</v>
      </c>
      <c r="E429" s="92" t="s">
        <v>943</v>
      </c>
      <c r="F429" s="127">
        <v>127359</v>
      </c>
      <c r="G429" s="137">
        <v>0</v>
      </c>
      <c r="H429" s="127">
        <v>0</v>
      </c>
      <c r="I429" s="128">
        <v>0</v>
      </c>
      <c r="J429" s="128">
        <v>0</v>
      </c>
      <c r="K429" s="137">
        <v>127359</v>
      </c>
      <c r="L429" s="124">
        <v>0</v>
      </c>
      <c r="M429" s="124">
        <v>125487</v>
      </c>
      <c r="N429" s="124">
        <v>0</v>
      </c>
      <c r="O429" s="124">
        <v>0</v>
      </c>
      <c r="P429" s="124">
        <v>0</v>
      </c>
      <c r="Q429" s="127">
        <v>1872</v>
      </c>
      <c r="R429" s="127">
        <v>0</v>
      </c>
      <c r="S429" s="127">
        <v>0</v>
      </c>
      <c r="T429" s="127">
        <v>0</v>
      </c>
      <c r="U429" s="124">
        <v>0</v>
      </c>
      <c r="V429" s="139">
        <v>0</v>
      </c>
      <c r="W429" s="128">
        <v>0</v>
      </c>
    </row>
    <row r="430" spans="1:23" ht="20.100000000000001" customHeight="1">
      <c r="A430" s="135" t="s">
        <v>1609</v>
      </c>
      <c r="B430" s="135" t="s">
        <v>1550</v>
      </c>
      <c r="C430" s="136" t="s">
        <v>1554</v>
      </c>
      <c r="D430" s="123" t="s">
        <v>1623</v>
      </c>
      <c r="E430" s="92" t="s">
        <v>1193</v>
      </c>
      <c r="F430" s="127">
        <v>1694892</v>
      </c>
      <c r="G430" s="137">
        <v>1208196</v>
      </c>
      <c r="H430" s="127">
        <v>781356</v>
      </c>
      <c r="I430" s="128">
        <v>270840</v>
      </c>
      <c r="J430" s="128">
        <v>156000</v>
      </c>
      <c r="K430" s="137">
        <v>37752</v>
      </c>
      <c r="L430" s="124">
        <v>0</v>
      </c>
      <c r="M430" s="124">
        <v>0</v>
      </c>
      <c r="N430" s="124">
        <v>29387</v>
      </c>
      <c r="O430" s="124">
        <v>3346</v>
      </c>
      <c r="P430" s="124">
        <v>5019</v>
      </c>
      <c r="Q430" s="127">
        <v>0</v>
      </c>
      <c r="R430" s="127">
        <v>0</v>
      </c>
      <c r="S430" s="127">
        <v>0</v>
      </c>
      <c r="T430" s="127">
        <v>0</v>
      </c>
      <c r="U430" s="124">
        <v>0</v>
      </c>
      <c r="V430" s="139">
        <v>448944</v>
      </c>
      <c r="W430" s="128">
        <v>0</v>
      </c>
    </row>
    <row r="431" spans="1:23" ht="20.100000000000001" customHeight="1">
      <c r="A431" s="135" t="s">
        <v>1616</v>
      </c>
      <c r="B431" s="135" t="s">
        <v>1551</v>
      </c>
      <c r="C431" s="136" t="s">
        <v>1550</v>
      </c>
      <c r="D431" s="123" t="s">
        <v>1623</v>
      </c>
      <c r="E431" s="92" t="s">
        <v>1425</v>
      </c>
      <c r="F431" s="127">
        <v>200779</v>
      </c>
      <c r="G431" s="137">
        <v>0</v>
      </c>
      <c r="H431" s="127">
        <v>0</v>
      </c>
      <c r="I431" s="128">
        <v>0</v>
      </c>
      <c r="J431" s="128">
        <v>0</v>
      </c>
      <c r="K431" s="137">
        <v>0</v>
      </c>
      <c r="L431" s="124">
        <v>0</v>
      </c>
      <c r="M431" s="124">
        <v>0</v>
      </c>
      <c r="N431" s="124">
        <v>0</v>
      </c>
      <c r="O431" s="124">
        <v>0</v>
      </c>
      <c r="P431" s="124">
        <v>0</v>
      </c>
      <c r="Q431" s="127">
        <v>0</v>
      </c>
      <c r="R431" s="127">
        <v>0</v>
      </c>
      <c r="S431" s="127">
        <v>200779</v>
      </c>
      <c r="T431" s="127">
        <v>0</v>
      </c>
      <c r="U431" s="124">
        <v>0</v>
      </c>
      <c r="V431" s="139">
        <v>0</v>
      </c>
      <c r="W431" s="128">
        <v>0</v>
      </c>
    </row>
    <row r="432" spans="1:23" ht="20.100000000000001" customHeight="1">
      <c r="A432" s="135"/>
      <c r="B432" s="135"/>
      <c r="C432" s="136"/>
      <c r="D432" s="123" t="s">
        <v>1734</v>
      </c>
      <c r="E432" s="92" t="s">
        <v>1735</v>
      </c>
      <c r="F432" s="127">
        <v>656694</v>
      </c>
      <c r="G432" s="137">
        <v>348413</v>
      </c>
      <c r="H432" s="127">
        <v>232061</v>
      </c>
      <c r="I432" s="128">
        <v>80352</v>
      </c>
      <c r="J432" s="128">
        <v>36000</v>
      </c>
      <c r="K432" s="137">
        <v>141701</v>
      </c>
      <c r="L432" s="124">
        <v>94944</v>
      </c>
      <c r="M432" s="124">
        <v>35604</v>
      </c>
      <c r="N432" s="124">
        <v>8276</v>
      </c>
      <c r="O432" s="124">
        <v>949</v>
      </c>
      <c r="P432" s="124">
        <v>1424</v>
      </c>
      <c r="Q432" s="127">
        <v>504</v>
      </c>
      <c r="R432" s="127">
        <v>0</v>
      </c>
      <c r="S432" s="127">
        <v>56967</v>
      </c>
      <c r="T432" s="127">
        <v>0</v>
      </c>
      <c r="U432" s="124">
        <v>0</v>
      </c>
      <c r="V432" s="139">
        <v>109613</v>
      </c>
      <c r="W432" s="128">
        <v>0</v>
      </c>
    </row>
    <row r="433" spans="1:23" ht="20.100000000000001" customHeight="1">
      <c r="A433" s="135" t="s">
        <v>1589</v>
      </c>
      <c r="B433" s="135" t="s">
        <v>1558</v>
      </c>
      <c r="C433" s="136" t="s">
        <v>1558</v>
      </c>
      <c r="D433" s="123" t="s">
        <v>1623</v>
      </c>
      <c r="E433" s="92" t="s">
        <v>829</v>
      </c>
      <c r="F433" s="127">
        <v>94944</v>
      </c>
      <c r="G433" s="137">
        <v>0</v>
      </c>
      <c r="H433" s="127">
        <v>0</v>
      </c>
      <c r="I433" s="128">
        <v>0</v>
      </c>
      <c r="J433" s="128">
        <v>0</v>
      </c>
      <c r="K433" s="137">
        <v>94944</v>
      </c>
      <c r="L433" s="124">
        <v>94944</v>
      </c>
      <c r="M433" s="124">
        <v>0</v>
      </c>
      <c r="N433" s="124">
        <v>0</v>
      </c>
      <c r="O433" s="124">
        <v>0</v>
      </c>
      <c r="P433" s="124">
        <v>0</v>
      </c>
      <c r="Q433" s="127">
        <v>0</v>
      </c>
      <c r="R433" s="127">
        <v>0</v>
      </c>
      <c r="S433" s="127">
        <v>0</v>
      </c>
      <c r="T433" s="127">
        <v>0</v>
      </c>
      <c r="U433" s="124">
        <v>0</v>
      </c>
      <c r="V433" s="139">
        <v>0</v>
      </c>
      <c r="W433" s="128">
        <v>0</v>
      </c>
    </row>
    <row r="434" spans="1:23" ht="20.100000000000001" customHeight="1">
      <c r="A434" s="135" t="s">
        <v>1591</v>
      </c>
      <c r="B434" s="135" t="s">
        <v>1559</v>
      </c>
      <c r="C434" s="136" t="s">
        <v>1551</v>
      </c>
      <c r="D434" s="123" t="s">
        <v>1623</v>
      </c>
      <c r="E434" s="92" t="s">
        <v>943</v>
      </c>
      <c r="F434" s="127">
        <v>36108</v>
      </c>
      <c r="G434" s="137">
        <v>0</v>
      </c>
      <c r="H434" s="127">
        <v>0</v>
      </c>
      <c r="I434" s="128">
        <v>0</v>
      </c>
      <c r="J434" s="128">
        <v>0</v>
      </c>
      <c r="K434" s="137">
        <v>36108</v>
      </c>
      <c r="L434" s="124">
        <v>0</v>
      </c>
      <c r="M434" s="124">
        <v>35604</v>
      </c>
      <c r="N434" s="124">
        <v>0</v>
      </c>
      <c r="O434" s="124">
        <v>0</v>
      </c>
      <c r="P434" s="124">
        <v>0</v>
      </c>
      <c r="Q434" s="127">
        <v>504</v>
      </c>
      <c r="R434" s="127">
        <v>0</v>
      </c>
      <c r="S434" s="127">
        <v>0</v>
      </c>
      <c r="T434" s="127">
        <v>0</v>
      </c>
      <c r="U434" s="124">
        <v>0</v>
      </c>
      <c r="V434" s="139">
        <v>0</v>
      </c>
      <c r="W434" s="128">
        <v>0</v>
      </c>
    </row>
    <row r="435" spans="1:23" ht="20.100000000000001" customHeight="1">
      <c r="A435" s="135" t="s">
        <v>1609</v>
      </c>
      <c r="B435" s="135" t="s">
        <v>1550</v>
      </c>
      <c r="C435" s="136" t="s">
        <v>1569</v>
      </c>
      <c r="D435" s="123" t="s">
        <v>1623</v>
      </c>
      <c r="E435" s="92" t="s">
        <v>1213</v>
      </c>
      <c r="F435" s="127">
        <v>468675</v>
      </c>
      <c r="G435" s="137">
        <v>348413</v>
      </c>
      <c r="H435" s="127">
        <v>232061</v>
      </c>
      <c r="I435" s="128">
        <v>80352</v>
      </c>
      <c r="J435" s="128">
        <v>36000</v>
      </c>
      <c r="K435" s="137">
        <v>10649</v>
      </c>
      <c r="L435" s="124">
        <v>0</v>
      </c>
      <c r="M435" s="124">
        <v>0</v>
      </c>
      <c r="N435" s="124">
        <v>8276</v>
      </c>
      <c r="O435" s="124">
        <v>949</v>
      </c>
      <c r="P435" s="124">
        <v>1424</v>
      </c>
      <c r="Q435" s="127">
        <v>0</v>
      </c>
      <c r="R435" s="127">
        <v>0</v>
      </c>
      <c r="S435" s="127">
        <v>0</v>
      </c>
      <c r="T435" s="127">
        <v>0</v>
      </c>
      <c r="U435" s="124">
        <v>0</v>
      </c>
      <c r="V435" s="139">
        <v>109613</v>
      </c>
      <c r="W435" s="128">
        <v>0</v>
      </c>
    </row>
    <row r="436" spans="1:23" ht="20.100000000000001" customHeight="1">
      <c r="A436" s="135" t="s">
        <v>1616</v>
      </c>
      <c r="B436" s="135" t="s">
        <v>1551</v>
      </c>
      <c r="C436" s="136" t="s">
        <v>1550</v>
      </c>
      <c r="D436" s="123" t="s">
        <v>1623</v>
      </c>
      <c r="E436" s="92" t="s">
        <v>1425</v>
      </c>
      <c r="F436" s="127">
        <v>56967</v>
      </c>
      <c r="G436" s="137">
        <v>0</v>
      </c>
      <c r="H436" s="127">
        <v>0</v>
      </c>
      <c r="I436" s="128">
        <v>0</v>
      </c>
      <c r="J436" s="128">
        <v>0</v>
      </c>
      <c r="K436" s="137">
        <v>0</v>
      </c>
      <c r="L436" s="124">
        <v>0</v>
      </c>
      <c r="M436" s="124">
        <v>0</v>
      </c>
      <c r="N436" s="124">
        <v>0</v>
      </c>
      <c r="O436" s="124">
        <v>0</v>
      </c>
      <c r="P436" s="124">
        <v>0</v>
      </c>
      <c r="Q436" s="127">
        <v>0</v>
      </c>
      <c r="R436" s="127">
        <v>0</v>
      </c>
      <c r="S436" s="127">
        <v>56967</v>
      </c>
      <c r="T436" s="127">
        <v>0</v>
      </c>
      <c r="U436" s="124">
        <v>0</v>
      </c>
      <c r="V436" s="139">
        <v>0</v>
      </c>
      <c r="W436" s="128">
        <v>0</v>
      </c>
    </row>
    <row r="437" spans="1:23" ht="20.100000000000001" customHeight="1">
      <c r="A437" s="135"/>
      <c r="B437" s="135"/>
      <c r="C437" s="136"/>
      <c r="D437" s="123" t="s">
        <v>1736</v>
      </c>
      <c r="E437" s="92" t="s">
        <v>1737</v>
      </c>
      <c r="F437" s="127">
        <v>1866576</v>
      </c>
      <c r="G437" s="137">
        <v>979824</v>
      </c>
      <c r="H437" s="127">
        <v>665424</v>
      </c>
      <c r="I437" s="128">
        <v>200400</v>
      </c>
      <c r="J437" s="128">
        <v>114000</v>
      </c>
      <c r="K437" s="137">
        <v>393611</v>
      </c>
      <c r="L437" s="124">
        <v>263802</v>
      </c>
      <c r="M437" s="124">
        <v>98926</v>
      </c>
      <c r="N437" s="124">
        <v>22920</v>
      </c>
      <c r="O437" s="124">
        <v>2638</v>
      </c>
      <c r="P437" s="124">
        <v>3957</v>
      </c>
      <c r="Q437" s="127">
        <v>1368</v>
      </c>
      <c r="R437" s="127">
        <v>0</v>
      </c>
      <c r="S437" s="127">
        <v>158281</v>
      </c>
      <c r="T437" s="127">
        <v>0</v>
      </c>
      <c r="U437" s="124">
        <v>0</v>
      </c>
      <c r="V437" s="139">
        <v>334860</v>
      </c>
      <c r="W437" s="128">
        <v>0</v>
      </c>
    </row>
    <row r="438" spans="1:23" ht="20.100000000000001" customHeight="1">
      <c r="A438" s="135" t="s">
        <v>1589</v>
      </c>
      <c r="B438" s="135" t="s">
        <v>1558</v>
      </c>
      <c r="C438" s="136" t="s">
        <v>1558</v>
      </c>
      <c r="D438" s="123" t="s">
        <v>1623</v>
      </c>
      <c r="E438" s="92" t="s">
        <v>829</v>
      </c>
      <c r="F438" s="127">
        <v>263802</v>
      </c>
      <c r="G438" s="137">
        <v>0</v>
      </c>
      <c r="H438" s="127">
        <v>0</v>
      </c>
      <c r="I438" s="128">
        <v>0</v>
      </c>
      <c r="J438" s="128">
        <v>0</v>
      </c>
      <c r="K438" s="137">
        <v>263802</v>
      </c>
      <c r="L438" s="124">
        <v>263802</v>
      </c>
      <c r="M438" s="124">
        <v>0</v>
      </c>
      <c r="N438" s="124">
        <v>0</v>
      </c>
      <c r="O438" s="124">
        <v>0</v>
      </c>
      <c r="P438" s="124">
        <v>0</v>
      </c>
      <c r="Q438" s="127">
        <v>0</v>
      </c>
      <c r="R438" s="127">
        <v>0</v>
      </c>
      <c r="S438" s="127">
        <v>0</v>
      </c>
      <c r="T438" s="127">
        <v>0</v>
      </c>
      <c r="U438" s="124">
        <v>0</v>
      </c>
      <c r="V438" s="139">
        <v>0</v>
      </c>
      <c r="W438" s="128">
        <v>0</v>
      </c>
    </row>
    <row r="439" spans="1:23" ht="20.100000000000001" customHeight="1">
      <c r="A439" s="135" t="s">
        <v>1591</v>
      </c>
      <c r="B439" s="135" t="s">
        <v>1559</v>
      </c>
      <c r="C439" s="136" t="s">
        <v>1551</v>
      </c>
      <c r="D439" s="123" t="s">
        <v>1623</v>
      </c>
      <c r="E439" s="92" t="s">
        <v>943</v>
      </c>
      <c r="F439" s="127">
        <v>100294</v>
      </c>
      <c r="G439" s="137">
        <v>0</v>
      </c>
      <c r="H439" s="127">
        <v>0</v>
      </c>
      <c r="I439" s="128">
        <v>0</v>
      </c>
      <c r="J439" s="128">
        <v>0</v>
      </c>
      <c r="K439" s="137">
        <v>100294</v>
      </c>
      <c r="L439" s="124">
        <v>0</v>
      </c>
      <c r="M439" s="124">
        <v>98926</v>
      </c>
      <c r="N439" s="124">
        <v>0</v>
      </c>
      <c r="O439" s="124">
        <v>0</v>
      </c>
      <c r="P439" s="124">
        <v>0</v>
      </c>
      <c r="Q439" s="127">
        <v>1368</v>
      </c>
      <c r="R439" s="127">
        <v>0</v>
      </c>
      <c r="S439" s="127">
        <v>0</v>
      </c>
      <c r="T439" s="127">
        <v>0</v>
      </c>
      <c r="U439" s="124">
        <v>0</v>
      </c>
      <c r="V439" s="139">
        <v>0</v>
      </c>
      <c r="W439" s="128">
        <v>0</v>
      </c>
    </row>
    <row r="440" spans="1:23" ht="20.100000000000001" customHeight="1">
      <c r="A440" s="135" t="s">
        <v>1609</v>
      </c>
      <c r="B440" s="135" t="s">
        <v>1550</v>
      </c>
      <c r="C440" s="136" t="s">
        <v>1586</v>
      </c>
      <c r="D440" s="123" t="s">
        <v>1623</v>
      </c>
      <c r="E440" s="92" t="s">
        <v>1197</v>
      </c>
      <c r="F440" s="127">
        <v>1344199</v>
      </c>
      <c r="G440" s="137">
        <v>979824</v>
      </c>
      <c r="H440" s="127">
        <v>665424</v>
      </c>
      <c r="I440" s="128">
        <v>200400</v>
      </c>
      <c r="J440" s="128">
        <v>114000</v>
      </c>
      <c r="K440" s="137">
        <v>29515</v>
      </c>
      <c r="L440" s="124">
        <v>0</v>
      </c>
      <c r="M440" s="124">
        <v>0</v>
      </c>
      <c r="N440" s="124">
        <v>22920</v>
      </c>
      <c r="O440" s="124">
        <v>2638</v>
      </c>
      <c r="P440" s="124">
        <v>3957</v>
      </c>
      <c r="Q440" s="127">
        <v>0</v>
      </c>
      <c r="R440" s="127">
        <v>0</v>
      </c>
      <c r="S440" s="127">
        <v>0</v>
      </c>
      <c r="T440" s="127">
        <v>0</v>
      </c>
      <c r="U440" s="124">
        <v>0</v>
      </c>
      <c r="V440" s="139">
        <v>334860</v>
      </c>
      <c r="W440" s="128">
        <v>0</v>
      </c>
    </row>
    <row r="441" spans="1:23" ht="20.100000000000001" customHeight="1">
      <c r="A441" s="135" t="s">
        <v>1616</v>
      </c>
      <c r="B441" s="135" t="s">
        <v>1551</v>
      </c>
      <c r="C441" s="136" t="s">
        <v>1550</v>
      </c>
      <c r="D441" s="123" t="s">
        <v>1623</v>
      </c>
      <c r="E441" s="92" t="s">
        <v>1425</v>
      </c>
      <c r="F441" s="127">
        <v>158281</v>
      </c>
      <c r="G441" s="137">
        <v>0</v>
      </c>
      <c r="H441" s="127">
        <v>0</v>
      </c>
      <c r="I441" s="128">
        <v>0</v>
      </c>
      <c r="J441" s="128">
        <v>0</v>
      </c>
      <c r="K441" s="137">
        <v>0</v>
      </c>
      <c r="L441" s="124">
        <v>0</v>
      </c>
      <c r="M441" s="124">
        <v>0</v>
      </c>
      <c r="N441" s="124">
        <v>0</v>
      </c>
      <c r="O441" s="124">
        <v>0</v>
      </c>
      <c r="P441" s="124">
        <v>0</v>
      </c>
      <c r="Q441" s="127">
        <v>0</v>
      </c>
      <c r="R441" s="127">
        <v>0</v>
      </c>
      <c r="S441" s="127">
        <v>158281</v>
      </c>
      <c r="T441" s="127">
        <v>0</v>
      </c>
      <c r="U441" s="124">
        <v>0</v>
      </c>
      <c r="V441" s="139">
        <v>0</v>
      </c>
      <c r="W441" s="128">
        <v>0</v>
      </c>
    </row>
    <row r="442" spans="1:23" ht="20.100000000000001" customHeight="1">
      <c r="A442" s="135"/>
      <c r="B442" s="135"/>
      <c r="C442" s="136"/>
      <c r="D442" s="123" t="s">
        <v>1738</v>
      </c>
      <c r="E442" s="92" t="s">
        <v>1739</v>
      </c>
      <c r="F442" s="127">
        <v>3421196</v>
      </c>
      <c r="G442" s="137">
        <v>1941327</v>
      </c>
      <c r="H442" s="127">
        <v>922200</v>
      </c>
      <c r="I442" s="128">
        <v>649380</v>
      </c>
      <c r="J442" s="128">
        <v>369747</v>
      </c>
      <c r="K442" s="137">
        <v>1059284</v>
      </c>
      <c r="L442" s="124">
        <v>469683</v>
      </c>
      <c r="M442" s="124">
        <v>176131</v>
      </c>
      <c r="N442" s="124">
        <v>4875</v>
      </c>
      <c r="O442" s="124">
        <v>8832</v>
      </c>
      <c r="P442" s="124">
        <v>7045</v>
      </c>
      <c r="Q442" s="127">
        <v>1584</v>
      </c>
      <c r="R442" s="127">
        <v>0</v>
      </c>
      <c r="S442" s="127">
        <v>281810</v>
      </c>
      <c r="T442" s="127">
        <v>0</v>
      </c>
      <c r="U442" s="124">
        <v>0</v>
      </c>
      <c r="V442" s="139">
        <v>65736</v>
      </c>
      <c r="W442" s="128">
        <v>73039</v>
      </c>
    </row>
    <row r="443" spans="1:23" ht="20.100000000000001" customHeight="1">
      <c r="A443" s="135"/>
      <c r="B443" s="135"/>
      <c r="C443" s="136"/>
      <c r="D443" s="123" t="s">
        <v>1740</v>
      </c>
      <c r="E443" s="92" t="s">
        <v>1741</v>
      </c>
      <c r="F443" s="127">
        <v>3421196</v>
      </c>
      <c r="G443" s="137">
        <v>1941327</v>
      </c>
      <c r="H443" s="127">
        <v>922200</v>
      </c>
      <c r="I443" s="128">
        <v>649380</v>
      </c>
      <c r="J443" s="128">
        <v>369747</v>
      </c>
      <c r="K443" s="137">
        <v>1059284</v>
      </c>
      <c r="L443" s="124">
        <v>469683</v>
      </c>
      <c r="M443" s="124">
        <v>176131</v>
      </c>
      <c r="N443" s="124">
        <v>4875</v>
      </c>
      <c r="O443" s="124">
        <v>8832</v>
      </c>
      <c r="P443" s="124">
        <v>7045</v>
      </c>
      <c r="Q443" s="127">
        <v>1584</v>
      </c>
      <c r="R443" s="127">
        <v>0</v>
      </c>
      <c r="S443" s="127">
        <v>281810</v>
      </c>
      <c r="T443" s="127">
        <v>0</v>
      </c>
      <c r="U443" s="124">
        <v>0</v>
      </c>
      <c r="V443" s="139">
        <v>65736</v>
      </c>
      <c r="W443" s="128">
        <v>73039</v>
      </c>
    </row>
    <row r="444" spans="1:23" ht="20.100000000000001" customHeight="1">
      <c r="A444" s="135" t="s">
        <v>1549</v>
      </c>
      <c r="B444" s="135" t="s">
        <v>1560</v>
      </c>
      <c r="C444" s="136" t="s">
        <v>1550</v>
      </c>
      <c r="D444" s="123" t="s">
        <v>1623</v>
      </c>
      <c r="E444" s="92" t="s">
        <v>251</v>
      </c>
      <c r="F444" s="127">
        <v>2035118</v>
      </c>
      <c r="G444" s="137">
        <v>1941327</v>
      </c>
      <c r="H444" s="127">
        <v>922200</v>
      </c>
      <c r="I444" s="128">
        <v>649380</v>
      </c>
      <c r="J444" s="128">
        <v>369747</v>
      </c>
      <c r="K444" s="137">
        <v>20752</v>
      </c>
      <c r="L444" s="124">
        <v>0</v>
      </c>
      <c r="M444" s="124">
        <v>0</v>
      </c>
      <c r="N444" s="124">
        <v>4875</v>
      </c>
      <c r="O444" s="124">
        <v>8832</v>
      </c>
      <c r="P444" s="124">
        <v>7045</v>
      </c>
      <c r="Q444" s="127">
        <v>0</v>
      </c>
      <c r="R444" s="127">
        <v>0</v>
      </c>
      <c r="S444" s="127">
        <v>0</v>
      </c>
      <c r="T444" s="127">
        <v>0</v>
      </c>
      <c r="U444" s="124">
        <v>0</v>
      </c>
      <c r="V444" s="139">
        <v>0</v>
      </c>
      <c r="W444" s="128">
        <v>73039</v>
      </c>
    </row>
    <row r="445" spans="1:23" ht="20.100000000000001" customHeight="1">
      <c r="A445" s="135" t="s">
        <v>1549</v>
      </c>
      <c r="B445" s="135" t="s">
        <v>1560</v>
      </c>
      <c r="C445" s="136" t="s">
        <v>1556</v>
      </c>
      <c r="D445" s="123" t="s">
        <v>1623</v>
      </c>
      <c r="E445" s="92" t="s">
        <v>260</v>
      </c>
      <c r="F445" s="127">
        <v>65736</v>
      </c>
      <c r="G445" s="137">
        <v>0</v>
      </c>
      <c r="H445" s="127">
        <v>0</v>
      </c>
      <c r="I445" s="128">
        <v>0</v>
      </c>
      <c r="J445" s="128">
        <v>0</v>
      </c>
      <c r="K445" s="137">
        <v>0</v>
      </c>
      <c r="L445" s="124">
        <v>0</v>
      </c>
      <c r="M445" s="124">
        <v>0</v>
      </c>
      <c r="N445" s="124">
        <v>0</v>
      </c>
      <c r="O445" s="124">
        <v>0</v>
      </c>
      <c r="P445" s="124">
        <v>0</v>
      </c>
      <c r="Q445" s="127">
        <v>0</v>
      </c>
      <c r="R445" s="127">
        <v>0</v>
      </c>
      <c r="S445" s="127">
        <v>0</v>
      </c>
      <c r="T445" s="127">
        <v>0</v>
      </c>
      <c r="U445" s="124">
        <v>0</v>
      </c>
      <c r="V445" s="139">
        <v>65736</v>
      </c>
      <c r="W445" s="128">
        <v>0</v>
      </c>
    </row>
    <row r="446" spans="1:23" ht="20.100000000000001" customHeight="1">
      <c r="A446" s="135" t="s">
        <v>1589</v>
      </c>
      <c r="B446" s="135" t="s">
        <v>1558</v>
      </c>
      <c r="C446" s="136" t="s">
        <v>1558</v>
      </c>
      <c r="D446" s="123" t="s">
        <v>1623</v>
      </c>
      <c r="E446" s="92" t="s">
        <v>829</v>
      </c>
      <c r="F446" s="127">
        <v>469683</v>
      </c>
      <c r="G446" s="137">
        <v>0</v>
      </c>
      <c r="H446" s="127">
        <v>0</v>
      </c>
      <c r="I446" s="128">
        <v>0</v>
      </c>
      <c r="J446" s="128">
        <v>0</v>
      </c>
      <c r="K446" s="137">
        <v>469683</v>
      </c>
      <c r="L446" s="124">
        <v>469683</v>
      </c>
      <c r="M446" s="124">
        <v>0</v>
      </c>
      <c r="N446" s="124">
        <v>0</v>
      </c>
      <c r="O446" s="124">
        <v>0</v>
      </c>
      <c r="P446" s="124">
        <v>0</v>
      </c>
      <c r="Q446" s="127">
        <v>0</v>
      </c>
      <c r="R446" s="127">
        <v>0</v>
      </c>
      <c r="S446" s="127">
        <v>0</v>
      </c>
      <c r="T446" s="127">
        <v>0</v>
      </c>
      <c r="U446" s="124">
        <v>0</v>
      </c>
      <c r="V446" s="139">
        <v>0</v>
      </c>
      <c r="W446" s="128">
        <v>0</v>
      </c>
    </row>
    <row r="447" spans="1:23" ht="20.100000000000001" customHeight="1">
      <c r="A447" s="135" t="s">
        <v>1591</v>
      </c>
      <c r="B447" s="135" t="s">
        <v>1559</v>
      </c>
      <c r="C447" s="136" t="s">
        <v>1550</v>
      </c>
      <c r="D447" s="123" t="s">
        <v>1623</v>
      </c>
      <c r="E447" s="92" t="s">
        <v>942</v>
      </c>
      <c r="F447" s="127">
        <v>177715</v>
      </c>
      <c r="G447" s="137">
        <v>0</v>
      </c>
      <c r="H447" s="127">
        <v>0</v>
      </c>
      <c r="I447" s="128">
        <v>0</v>
      </c>
      <c r="J447" s="128">
        <v>0</v>
      </c>
      <c r="K447" s="137">
        <v>177715</v>
      </c>
      <c r="L447" s="124">
        <v>0</v>
      </c>
      <c r="M447" s="124">
        <v>176131</v>
      </c>
      <c r="N447" s="124">
        <v>0</v>
      </c>
      <c r="O447" s="124">
        <v>0</v>
      </c>
      <c r="P447" s="124">
        <v>0</v>
      </c>
      <c r="Q447" s="127">
        <v>1584</v>
      </c>
      <c r="R447" s="127">
        <v>0</v>
      </c>
      <c r="S447" s="127">
        <v>0</v>
      </c>
      <c r="T447" s="127">
        <v>0</v>
      </c>
      <c r="U447" s="124">
        <v>0</v>
      </c>
      <c r="V447" s="139">
        <v>0</v>
      </c>
      <c r="W447" s="128">
        <v>0</v>
      </c>
    </row>
    <row r="448" spans="1:23" ht="20.100000000000001" customHeight="1">
      <c r="A448" s="135" t="s">
        <v>1591</v>
      </c>
      <c r="B448" s="135" t="s">
        <v>1559</v>
      </c>
      <c r="C448" s="136" t="s">
        <v>1552</v>
      </c>
      <c r="D448" s="123" t="s">
        <v>1623</v>
      </c>
      <c r="E448" s="92" t="s">
        <v>944</v>
      </c>
      <c r="F448" s="127">
        <v>391134</v>
      </c>
      <c r="G448" s="137">
        <v>0</v>
      </c>
      <c r="H448" s="127">
        <v>0</v>
      </c>
      <c r="I448" s="128">
        <v>0</v>
      </c>
      <c r="J448" s="128">
        <v>0</v>
      </c>
      <c r="K448" s="137">
        <v>391134</v>
      </c>
      <c r="L448" s="124">
        <v>0</v>
      </c>
      <c r="M448" s="124">
        <v>0</v>
      </c>
      <c r="N448" s="124">
        <v>0</v>
      </c>
      <c r="O448" s="124">
        <v>0</v>
      </c>
      <c r="P448" s="124">
        <v>0</v>
      </c>
      <c r="Q448" s="127">
        <v>0</v>
      </c>
      <c r="R448" s="127">
        <v>0</v>
      </c>
      <c r="S448" s="127">
        <v>0</v>
      </c>
      <c r="T448" s="127">
        <v>0</v>
      </c>
      <c r="U448" s="124">
        <v>0</v>
      </c>
      <c r="V448" s="139">
        <v>0</v>
      </c>
      <c r="W448" s="128">
        <v>0</v>
      </c>
    </row>
    <row r="449" spans="1:23" ht="20.100000000000001" customHeight="1">
      <c r="A449" s="135" t="s">
        <v>1616</v>
      </c>
      <c r="B449" s="135" t="s">
        <v>1551</v>
      </c>
      <c r="C449" s="136" t="s">
        <v>1550</v>
      </c>
      <c r="D449" s="123" t="s">
        <v>1623</v>
      </c>
      <c r="E449" s="92" t="s">
        <v>1425</v>
      </c>
      <c r="F449" s="127">
        <v>281810</v>
      </c>
      <c r="G449" s="137">
        <v>0</v>
      </c>
      <c r="H449" s="127">
        <v>0</v>
      </c>
      <c r="I449" s="128">
        <v>0</v>
      </c>
      <c r="J449" s="128">
        <v>0</v>
      </c>
      <c r="K449" s="137">
        <v>0</v>
      </c>
      <c r="L449" s="124">
        <v>0</v>
      </c>
      <c r="M449" s="124">
        <v>0</v>
      </c>
      <c r="N449" s="124">
        <v>0</v>
      </c>
      <c r="O449" s="124">
        <v>0</v>
      </c>
      <c r="P449" s="124">
        <v>0</v>
      </c>
      <c r="Q449" s="127">
        <v>0</v>
      </c>
      <c r="R449" s="127">
        <v>0</v>
      </c>
      <c r="S449" s="127">
        <v>281810</v>
      </c>
      <c r="T449" s="127">
        <v>0</v>
      </c>
      <c r="U449" s="124">
        <v>0</v>
      </c>
      <c r="V449" s="139">
        <v>0</v>
      </c>
      <c r="W449" s="128">
        <v>0</v>
      </c>
    </row>
    <row r="450" spans="1:23" ht="20.100000000000001" customHeight="1">
      <c r="A450" s="135"/>
      <c r="B450" s="135"/>
      <c r="C450" s="136"/>
      <c r="D450" s="123" t="s">
        <v>1742</v>
      </c>
      <c r="E450" s="92" t="s">
        <v>1743</v>
      </c>
      <c r="F450" s="127">
        <v>4028609</v>
      </c>
      <c r="G450" s="137">
        <v>2103780</v>
      </c>
      <c r="H450" s="127">
        <v>1629060</v>
      </c>
      <c r="I450" s="128">
        <v>474720</v>
      </c>
      <c r="J450" s="128">
        <v>0</v>
      </c>
      <c r="K450" s="137">
        <v>893391</v>
      </c>
      <c r="L450" s="124">
        <v>599744</v>
      </c>
      <c r="M450" s="124">
        <v>224904</v>
      </c>
      <c r="N450" s="124">
        <v>51086</v>
      </c>
      <c r="O450" s="124">
        <v>5997</v>
      </c>
      <c r="P450" s="124">
        <v>8996</v>
      </c>
      <c r="Q450" s="127">
        <v>2664</v>
      </c>
      <c r="R450" s="127">
        <v>0</v>
      </c>
      <c r="S450" s="127">
        <v>359846</v>
      </c>
      <c r="T450" s="127">
        <v>0</v>
      </c>
      <c r="U450" s="124">
        <v>0</v>
      </c>
      <c r="V450" s="139">
        <v>671592</v>
      </c>
      <c r="W450" s="128">
        <v>0</v>
      </c>
    </row>
    <row r="451" spans="1:23" ht="20.100000000000001" customHeight="1">
      <c r="A451" s="135"/>
      <c r="B451" s="135"/>
      <c r="C451" s="136"/>
      <c r="D451" s="123" t="s">
        <v>1744</v>
      </c>
      <c r="E451" s="92" t="s">
        <v>1745</v>
      </c>
      <c r="F451" s="127">
        <v>4028609</v>
      </c>
      <c r="G451" s="137">
        <v>2103780</v>
      </c>
      <c r="H451" s="127">
        <v>1629060</v>
      </c>
      <c r="I451" s="128">
        <v>474720</v>
      </c>
      <c r="J451" s="128">
        <v>0</v>
      </c>
      <c r="K451" s="137">
        <v>893391</v>
      </c>
      <c r="L451" s="124">
        <v>599744</v>
      </c>
      <c r="M451" s="124">
        <v>224904</v>
      </c>
      <c r="N451" s="124">
        <v>51086</v>
      </c>
      <c r="O451" s="124">
        <v>5997</v>
      </c>
      <c r="P451" s="124">
        <v>8996</v>
      </c>
      <c r="Q451" s="127">
        <v>2664</v>
      </c>
      <c r="R451" s="127">
        <v>0</v>
      </c>
      <c r="S451" s="127">
        <v>359846</v>
      </c>
      <c r="T451" s="127">
        <v>0</v>
      </c>
      <c r="U451" s="124">
        <v>0</v>
      </c>
      <c r="V451" s="139">
        <v>671592</v>
      </c>
      <c r="W451" s="128">
        <v>0</v>
      </c>
    </row>
    <row r="452" spans="1:23" ht="20.100000000000001" customHeight="1">
      <c r="A452" s="135" t="s">
        <v>1589</v>
      </c>
      <c r="B452" s="135" t="s">
        <v>1558</v>
      </c>
      <c r="C452" s="136" t="s">
        <v>1558</v>
      </c>
      <c r="D452" s="123" t="s">
        <v>1623</v>
      </c>
      <c r="E452" s="92" t="s">
        <v>829</v>
      </c>
      <c r="F452" s="127">
        <v>599744</v>
      </c>
      <c r="G452" s="137">
        <v>0</v>
      </c>
      <c r="H452" s="127">
        <v>0</v>
      </c>
      <c r="I452" s="128">
        <v>0</v>
      </c>
      <c r="J452" s="128">
        <v>0</v>
      </c>
      <c r="K452" s="137">
        <v>599744</v>
      </c>
      <c r="L452" s="124">
        <v>599744</v>
      </c>
      <c r="M452" s="124">
        <v>0</v>
      </c>
      <c r="N452" s="124">
        <v>0</v>
      </c>
      <c r="O452" s="124">
        <v>0</v>
      </c>
      <c r="P452" s="124">
        <v>0</v>
      </c>
      <c r="Q452" s="127">
        <v>0</v>
      </c>
      <c r="R452" s="127">
        <v>0</v>
      </c>
      <c r="S452" s="127">
        <v>0</v>
      </c>
      <c r="T452" s="127">
        <v>0</v>
      </c>
      <c r="U452" s="124">
        <v>0</v>
      </c>
      <c r="V452" s="139">
        <v>0</v>
      </c>
      <c r="W452" s="128">
        <v>0</v>
      </c>
    </row>
    <row r="453" spans="1:23" ht="20.100000000000001" customHeight="1">
      <c r="A453" s="135" t="s">
        <v>1591</v>
      </c>
      <c r="B453" s="135" t="s">
        <v>1559</v>
      </c>
      <c r="C453" s="136" t="s">
        <v>1551</v>
      </c>
      <c r="D453" s="123" t="s">
        <v>1623</v>
      </c>
      <c r="E453" s="92" t="s">
        <v>943</v>
      </c>
      <c r="F453" s="127">
        <v>227568</v>
      </c>
      <c r="G453" s="137">
        <v>0</v>
      </c>
      <c r="H453" s="127">
        <v>0</v>
      </c>
      <c r="I453" s="128">
        <v>0</v>
      </c>
      <c r="J453" s="128">
        <v>0</v>
      </c>
      <c r="K453" s="137">
        <v>227568</v>
      </c>
      <c r="L453" s="124">
        <v>0</v>
      </c>
      <c r="M453" s="124">
        <v>224904</v>
      </c>
      <c r="N453" s="124">
        <v>0</v>
      </c>
      <c r="O453" s="124">
        <v>0</v>
      </c>
      <c r="P453" s="124">
        <v>0</v>
      </c>
      <c r="Q453" s="127">
        <v>2664</v>
      </c>
      <c r="R453" s="127">
        <v>0</v>
      </c>
      <c r="S453" s="127">
        <v>0</v>
      </c>
      <c r="T453" s="127">
        <v>0</v>
      </c>
      <c r="U453" s="124">
        <v>0</v>
      </c>
      <c r="V453" s="139">
        <v>0</v>
      </c>
      <c r="W453" s="128">
        <v>0</v>
      </c>
    </row>
    <row r="454" spans="1:23" ht="20.100000000000001" customHeight="1">
      <c r="A454" s="135" t="s">
        <v>1616</v>
      </c>
      <c r="B454" s="135" t="s">
        <v>1551</v>
      </c>
      <c r="C454" s="136" t="s">
        <v>1550</v>
      </c>
      <c r="D454" s="123" t="s">
        <v>1623</v>
      </c>
      <c r="E454" s="92" t="s">
        <v>1425</v>
      </c>
      <c r="F454" s="127">
        <v>359846</v>
      </c>
      <c r="G454" s="137">
        <v>0</v>
      </c>
      <c r="H454" s="127">
        <v>0</v>
      </c>
      <c r="I454" s="128">
        <v>0</v>
      </c>
      <c r="J454" s="128">
        <v>0</v>
      </c>
      <c r="K454" s="137">
        <v>0</v>
      </c>
      <c r="L454" s="124">
        <v>0</v>
      </c>
      <c r="M454" s="124">
        <v>0</v>
      </c>
      <c r="N454" s="124">
        <v>0</v>
      </c>
      <c r="O454" s="124">
        <v>0</v>
      </c>
      <c r="P454" s="124">
        <v>0</v>
      </c>
      <c r="Q454" s="127">
        <v>0</v>
      </c>
      <c r="R454" s="127">
        <v>0</v>
      </c>
      <c r="S454" s="127">
        <v>359846</v>
      </c>
      <c r="T454" s="127">
        <v>0</v>
      </c>
      <c r="U454" s="124">
        <v>0</v>
      </c>
      <c r="V454" s="139">
        <v>0</v>
      </c>
      <c r="W454" s="128">
        <v>0</v>
      </c>
    </row>
    <row r="455" spans="1:23" ht="20.100000000000001" customHeight="1">
      <c r="A455" s="135" t="s">
        <v>1617</v>
      </c>
      <c r="B455" s="135" t="s">
        <v>1550</v>
      </c>
      <c r="C455" s="136" t="s">
        <v>1556</v>
      </c>
      <c r="D455" s="123" t="s">
        <v>1623</v>
      </c>
      <c r="E455" s="92" t="s">
        <v>260</v>
      </c>
      <c r="F455" s="127">
        <v>2841451</v>
      </c>
      <c r="G455" s="137">
        <v>2103780</v>
      </c>
      <c r="H455" s="127">
        <v>1629060</v>
      </c>
      <c r="I455" s="128">
        <v>474720</v>
      </c>
      <c r="J455" s="128">
        <v>0</v>
      </c>
      <c r="K455" s="137">
        <v>66079</v>
      </c>
      <c r="L455" s="124">
        <v>0</v>
      </c>
      <c r="M455" s="124">
        <v>0</v>
      </c>
      <c r="N455" s="124">
        <v>51086</v>
      </c>
      <c r="O455" s="124">
        <v>5997</v>
      </c>
      <c r="P455" s="124">
        <v>8996</v>
      </c>
      <c r="Q455" s="127">
        <v>0</v>
      </c>
      <c r="R455" s="127">
        <v>0</v>
      </c>
      <c r="S455" s="127">
        <v>0</v>
      </c>
      <c r="T455" s="127">
        <v>0</v>
      </c>
      <c r="U455" s="124">
        <v>0</v>
      </c>
      <c r="V455" s="139">
        <v>671592</v>
      </c>
      <c r="W455" s="128">
        <v>0</v>
      </c>
    </row>
    <row r="456" spans="1:23" ht="20.100000000000001" customHeight="1">
      <c r="A456" s="135"/>
      <c r="B456" s="135"/>
      <c r="C456" s="136"/>
      <c r="D456" s="123" t="s">
        <v>1746</v>
      </c>
      <c r="E456" s="92" t="s">
        <v>1747</v>
      </c>
      <c r="F456" s="127">
        <v>1684817</v>
      </c>
      <c r="G456" s="137">
        <v>1071404</v>
      </c>
      <c r="H456" s="127">
        <v>481632</v>
      </c>
      <c r="I456" s="128">
        <v>362436</v>
      </c>
      <c r="J456" s="128">
        <v>227336</v>
      </c>
      <c r="K456" s="137">
        <v>461965</v>
      </c>
      <c r="L456" s="124">
        <v>252414</v>
      </c>
      <c r="M456" s="124">
        <v>94655</v>
      </c>
      <c r="N456" s="124">
        <v>16621</v>
      </c>
      <c r="O456" s="124">
        <v>2524</v>
      </c>
      <c r="P456" s="124">
        <v>3786</v>
      </c>
      <c r="Q456" s="127">
        <v>792</v>
      </c>
      <c r="R456" s="127">
        <v>0</v>
      </c>
      <c r="S456" s="127">
        <v>151448</v>
      </c>
      <c r="T456" s="127">
        <v>0</v>
      </c>
      <c r="U456" s="124">
        <v>0</v>
      </c>
      <c r="V456" s="139">
        <v>0</v>
      </c>
      <c r="W456" s="128">
        <v>0</v>
      </c>
    </row>
    <row r="457" spans="1:23" ht="20.100000000000001" customHeight="1">
      <c r="A457" s="135"/>
      <c r="B457" s="135"/>
      <c r="C457" s="136"/>
      <c r="D457" s="123" t="s">
        <v>1748</v>
      </c>
      <c r="E457" s="92" t="s">
        <v>1749</v>
      </c>
      <c r="F457" s="127">
        <v>1684817</v>
      </c>
      <c r="G457" s="137">
        <v>1071404</v>
      </c>
      <c r="H457" s="127">
        <v>481632</v>
      </c>
      <c r="I457" s="128">
        <v>362436</v>
      </c>
      <c r="J457" s="128">
        <v>227336</v>
      </c>
      <c r="K457" s="137">
        <v>461965</v>
      </c>
      <c r="L457" s="124">
        <v>252414</v>
      </c>
      <c r="M457" s="124">
        <v>94655</v>
      </c>
      <c r="N457" s="124">
        <v>16621</v>
      </c>
      <c r="O457" s="124">
        <v>2524</v>
      </c>
      <c r="P457" s="124">
        <v>3786</v>
      </c>
      <c r="Q457" s="127">
        <v>792</v>
      </c>
      <c r="R457" s="127">
        <v>0</v>
      </c>
      <c r="S457" s="127">
        <v>151448</v>
      </c>
      <c r="T457" s="127">
        <v>0</v>
      </c>
      <c r="U457" s="124">
        <v>0</v>
      </c>
      <c r="V457" s="139">
        <v>0</v>
      </c>
      <c r="W457" s="128">
        <v>0</v>
      </c>
    </row>
    <row r="458" spans="1:23" ht="20.100000000000001" customHeight="1">
      <c r="A458" s="135" t="s">
        <v>1589</v>
      </c>
      <c r="B458" s="135" t="s">
        <v>1558</v>
      </c>
      <c r="C458" s="136" t="s">
        <v>1558</v>
      </c>
      <c r="D458" s="123" t="s">
        <v>1623</v>
      </c>
      <c r="E458" s="92" t="s">
        <v>829</v>
      </c>
      <c r="F458" s="127">
        <v>252414</v>
      </c>
      <c r="G458" s="137">
        <v>0</v>
      </c>
      <c r="H458" s="127">
        <v>0</v>
      </c>
      <c r="I458" s="128">
        <v>0</v>
      </c>
      <c r="J458" s="128">
        <v>0</v>
      </c>
      <c r="K458" s="137">
        <v>252414</v>
      </c>
      <c r="L458" s="124">
        <v>252414</v>
      </c>
      <c r="M458" s="124">
        <v>0</v>
      </c>
      <c r="N458" s="124">
        <v>0</v>
      </c>
      <c r="O458" s="124">
        <v>0</v>
      </c>
      <c r="P458" s="124">
        <v>0</v>
      </c>
      <c r="Q458" s="127">
        <v>0</v>
      </c>
      <c r="R458" s="127">
        <v>0</v>
      </c>
      <c r="S458" s="127">
        <v>0</v>
      </c>
      <c r="T458" s="127">
        <v>0</v>
      </c>
      <c r="U458" s="124">
        <v>0</v>
      </c>
      <c r="V458" s="139">
        <v>0</v>
      </c>
      <c r="W458" s="128">
        <v>0</v>
      </c>
    </row>
    <row r="459" spans="1:23" ht="20.100000000000001" customHeight="1">
      <c r="A459" s="135" t="s">
        <v>1591</v>
      </c>
      <c r="B459" s="135" t="s">
        <v>1559</v>
      </c>
      <c r="C459" s="136" t="s">
        <v>1550</v>
      </c>
      <c r="D459" s="123" t="s">
        <v>1623</v>
      </c>
      <c r="E459" s="92" t="s">
        <v>942</v>
      </c>
      <c r="F459" s="127">
        <v>95447</v>
      </c>
      <c r="G459" s="137">
        <v>0</v>
      </c>
      <c r="H459" s="127">
        <v>0</v>
      </c>
      <c r="I459" s="128">
        <v>0</v>
      </c>
      <c r="J459" s="128">
        <v>0</v>
      </c>
      <c r="K459" s="137">
        <v>95447</v>
      </c>
      <c r="L459" s="124">
        <v>0</v>
      </c>
      <c r="M459" s="124">
        <v>94655</v>
      </c>
      <c r="N459" s="124">
        <v>0</v>
      </c>
      <c r="O459" s="124">
        <v>0</v>
      </c>
      <c r="P459" s="124">
        <v>0</v>
      </c>
      <c r="Q459" s="127">
        <v>792</v>
      </c>
      <c r="R459" s="127">
        <v>0</v>
      </c>
      <c r="S459" s="127">
        <v>0</v>
      </c>
      <c r="T459" s="127">
        <v>0</v>
      </c>
      <c r="U459" s="124">
        <v>0</v>
      </c>
      <c r="V459" s="139">
        <v>0</v>
      </c>
      <c r="W459" s="128">
        <v>0</v>
      </c>
    </row>
    <row r="460" spans="1:23" ht="20.100000000000001" customHeight="1">
      <c r="A460" s="135" t="s">
        <v>1591</v>
      </c>
      <c r="B460" s="135" t="s">
        <v>1559</v>
      </c>
      <c r="C460" s="136" t="s">
        <v>1552</v>
      </c>
      <c r="D460" s="123" t="s">
        <v>1623</v>
      </c>
      <c r="E460" s="92" t="s">
        <v>944</v>
      </c>
      <c r="F460" s="127">
        <v>91173</v>
      </c>
      <c r="G460" s="137">
        <v>0</v>
      </c>
      <c r="H460" s="127">
        <v>0</v>
      </c>
      <c r="I460" s="128">
        <v>0</v>
      </c>
      <c r="J460" s="128">
        <v>0</v>
      </c>
      <c r="K460" s="137">
        <v>91173</v>
      </c>
      <c r="L460" s="124">
        <v>0</v>
      </c>
      <c r="M460" s="124">
        <v>0</v>
      </c>
      <c r="N460" s="124">
        <v>0</v>
      </c>
      <c r="O460" s="124">
        <v>0</v>
      </c>
      <c r="P460" s="124">
        <v>0</v>
      </c>
      <c r="Q460" s="127">
        <v>0</v>
      </c>
      <c r="R460" s="127">
        <v>0</v>
      </c>
      <c r="S460" s="127">
        <v>0</v>
      </c>
      <c r="T460" s="127">
        <v>0</v>
      </c>
      <c r="U460" s="124">
        <v>0</v>
      </c>
      <c r="V460" s="139">
        <v>0</v>
      </c>
      <c r="W460" s="128">
        <v>0</v>
      </c>
    </row>
    <row r="461" spans="1:23" ht="20.100000000000001" customHeight="1">
      <c r="A461" s="135" t="s">
        <v>1612</v>
      </c>
      <c r="B461" s="135" t="s">
        <v>1551</v>
      </c>
      <c r="C461" s="136" t="s">
        <v>1550</v>
      </c>
      <c r="D461" s="123" t="s">
        <v>1623</v>
      </c>
      <c r="E461" s="92" t="s">
        <v>251</v>
      </c>
      <c r="F461" s="127">
        <v>1094335</v>
      </c>
      <c r="G461" s="137">
        <v>1071404</v>
      </c>
      <c r="H461" s="127">
        <v>481632</v>
      </c>
      <c r="I461" s="128">
        <v>362436</v>
      </c>
      <c r="J461" s="128">
        <v>227336</v>
      </c>
      <c r="K461" s="137">
        <v>22931</v>
      </c>
      <c r="L461" s="124">
        <v>0</v>
      </c>
      <c r="M461" s="124">
        <v>0</v>
      </c>
      <c r="N461" s="124">
        <v>16621</v>
      </c>
      <c r="O461" s="124">
        <v>2524</v>
      </c>
      <c r="P461" s="124">
        <v>3786</v>
      </c>
      <c r="Q461" s="127">
        <v>0</v>
      </c>
      <c r="R461" s="127">
        <v>0</v>
      </c>
      <c r="S461" s="127">
        <v>0</v>
      </c>
      <c r="T461" s="127">
        <v>0</v>
      </c>
      <c r="U461" s="124">
        <v>0</v>
      </c>
      <c r="V461" s="139">
        <v>0</v>
      </c>
      <c r="W461" s="128">
        <v>0</v>
      </c>
    </row>
    <row r="462" spans="1:23" ht="20.100000000000001" customHeight="1">
      <c r="A462" s="135" t="s">
        <v>1616</v>
      </c>
      <c r="B462" s="135" t="s">
        <v>1551</v>
      </c>
      <c r="C462" s="136" t="s">
        <v>1550</v>
      </c>
      <c r="D462" s="123" t="s">
        <v>1623</v>
      </c>
      <c r="E462" s="92" t="s">
        <v>1425</v>
      </c>
      <c r="F462" s="127">
        <v>151448</v>
      </c>
      <c r="G462" s="137">
        <v>0</v>
      </c>
      <c r="H462" s="127">
        <v>0</v>
      </c>
      <c r="I462" s="128">
        <v>0</v>
      </c>
      <c r="J462" s="128">
        <v>0</v>
      </c>
      <c r="K462" s="137">
        <v>0</v>
      </c>
      <c r="L462" s="124">
        <v>0</v>
      </c>
      <c r="M462" s="124">
        <v>0</v>
      </c>
      <c r="N462" s="124">
        <v>0</v>
      </c>
      <c r="O462" s="124">
        <v>0</v>
      </c>
      <c r="P462" s="124">
        <v>0</v>
      </c>
      <c r="Q462" s="127">
        <v>0</v>
      </c>
      <c r="R462" s="127">
        <v>0</v>
      </c>
      <c r="S462" s="127">
        <v>151448</v>
      </c>
      <c r="T462" s="127">
        <v>0</v>
      </c>
      <c r="U462" s="124">
        <v>0</v>
      </c>
      <c r="V462" s="139">
        <v>0</v>
      </c>
      <c r="W462" s="128">
        <v>0</v>
      </c>
    </row>
    <row r="463" spans="1:23" ht="20.100000000000001" customHeight="1">
      <c r="A463" s="135"/>
      <c r="B463" s="135"/>
      <c r="C463" s="136"/>
      <c r="D463" s="123" t="s">
        <v>1750</v>
      </c>
      <c r="E463" s="92" t="s">
        <v>1751</v>
      </c>
      <c r="F463" s="127">
        <v>6988076</v>
      </c>
      <c r="G463" s="137">
        <v>3413524</v>
      </c>
      <c r="H463" s="127">
        <v>1620504</v>
      </c>
      <c r="I463" s="128">
        <v>1095648</v>
      </c>
      <c r="J463" s="128">
        <v>697372</v>
      </c>
      <c r="K463" s="137">
        <v>1290007</v>
      </c>
      <c r="L463" s="124">
        <v>817706</v>
      </c>
      <c r="M463" s="124">
        <v>306640</v>
      </c>
      <c r="N463" s="124">
        <v>1332</v>
      </c>
      <c r="O463" s="124">
        <v>16199</v>
      </c>
      <c r="P463" s="124">
        <v>12266</v>
      </c>
      <c r="Q463" s="127">
        <v>2952</v>
      </c>
      <c r="R463" s="127">
        <v>0</v>
      </c>
      <c r="S463" s="127">
        <v>490624</v>
      </c>
      <c r="T463" s="127">
        <v>0</v>
      </c>
      <c r="U463" s="124">
        <v>0</v>
      </c>
      <c r="V463" s="139">
        <v>0</v>
      </c>
      <c r="W463" s="128">
        <v>1793921</v>
      </c>
    </row>
    <row r="464" spans="1:23" ht="20.100000000000001" customHeight="1">
      <c r="A464" s="135"/>
      <c r="B464" s="135"/>
      <c r="C464" s="136"/>
      <c r="D464" s="123" t="s">
        <v>1752</v>
      </c>
      <c r="E464" s="92" t="s">
        <v>1753</v>
      </c>
      <c r="F464" s="127">
        <v>6988076</v>
      </c>
      <c r="G464" s="137">
        <v>3413524</v>
      </c>
      <c r="H464" s="127">
        <v>1620504</v>
      </c>
      <c r="I464" s="128">
        <v>1095648</v>
      </c>
      <c r="J464" s="128">
        <v>697372</v>
      </c>
      <c r="K464" s="137">
        <v>1290007</v>
      </c>
      <c r="L464" s="124">
        <v>817706</v>
      </c>
      <c r="M464" s="124">
        <v>306640</v>
      </c>
      <c r="N464" s="124">
        <v>1332</v>
      </c>
      <c r="O464" s="124">
        <v>16199</v>
      </c>
      <c r="P464" s="124">
        <v>12266</v>
      </c>
      <c r="Q464" s="127">
        <v>2952</v>
      </c>
      <c r="R464" s="127">
        <v>0</v>
      </c>
      <c r="S464" s="127">
        <v>490624</v>
      </c>
      <c r="T464" s="127">
        <v>0</v>
      </c>
      <c r="U464" s="124">
        <v>0</v>
      </c>
      <c r="V464" s="139">
        <v>0</v>
      </c>
      <c r="W464" s="128">
        <v>1793921</v>
      </c>
    </row>
    <row r="465" spans="1:23" ht="20.100000000000001" customHeight="1">
      <c r="A465" s="135" t="s">
        <v>1589</v>
      </c>
      <c r="B465" s="135" t="s">
        <v>1558</v>
      </c>
      <c r="C465" s="136" t="s">
        <v>1558</v>
      </c>
      <c r="D465" s="123" t="s">
        <v>1623</v>
      </c>
      <c r="E465" s="92" t="s">
        <v>829</v>
      </c>
      <c r="F465" s="127">
        <v>817706</v>
      </c>
      <c r="G465" s="137">
        <v>0</v>
      </c>
      <c r="H465" s="127">
        <v>0</v>
      </c>
      <c r="I465" s="128">
        <v>0</v>
      </c>
      <c r="J465" s="128">
        <v>0</v>
      </c>
      <c r="K465" s="137">
        <v>817706</v>
      </c>
      <c r="L465" s="124">
        <v>817706</v>
      </c>
      <c r="M465" s="124">
        <v>0</v>
      </c>
      <c r="N465" s="124">
        <v>0</v>
      </c>
      <c r="O465" s="124">
        <v>0</v>
      </c>
      <c r="P465" s="124">
        <v>0</v>
      </c>
      <c r="Q465" s="127">
        <v>0</v>
      </c>
      <c r="R465" s="127">
        <v>0</v>
      </c>
      <c r="S465" s="127">
        <v>0</v>
      </c>
      <c r="T465" s="127">
        <v>0</v>
      </c>
      <c r="U465" s="124">
        <v>0</v>
      </c>
      <c r="V465" s="139">
        <v>0</v>
      </c>
      <c r="W465" s="128">
        <v>0</v>
      </c>
    </row>
    <row r="466" spans="1:23" ht="20.100000000000001" customHeight="1">
      <c r="A466" s="135" t="s">
        <v>1591</v>
      </c>
      <c r="B466" s="135" t="s">
        <v>1559</v>
      </c>
      <c r="C466" s="136" t="s">
        <v>1550</v>
      </c>
      <c r="D466" s="123" t="s">
        <v>1623</v>
      </c>
      <c r="E466" s="92" t="s">
        <v>942</v>
      </c>
      <c r="F466" s="127">
        <v>309592</v>
      </c>
      <c r="G466" s="137">
        <v>0</v>
      </c>
      <c r="H466" s="127">
        <v>0</v>
      </c>
      <c r="I466" s="128">
        <v>0</v>
      </c>
      <c r="J466" s="128">
        <v>0</v>
      </c>
      <c r="K466" s="137">
        <v>309592</v>
      </c>
      <c r="L466" s="124">
        <v>0</v>
      </c>
      <c r="M466" s="124">
        <v>306640</v>
      </c>
      <c r="N466" s="124">
        <v>0</v>
      </c>
      <c r="O466" s="124">
        <v>0</v>
      </c>
      <c r="P466" s="124">
        <v>0</v>
      </c>
      <c r="Q466" s="127">
        <v>2952</v>
      </c>
      <c r="R466" s="127">
        <v>0</v>
      </c>
      <c r="S466" s="127">
        <v>0</v>
      </c>
      <c r="T466" s="127">
        <v>0</v>
      </c>
      <c r="U466" s="124">
        <v>0</v>
      </c>
      <c r="V466" s="139">
        <v>0</v>
      </c>
      <c r="W466" s="128">
        <v>0</v>
      </c>
    </row>
    <row r="467" spans="1:23" ht="20.100000000000001" customHeight="1">
      <c r="A467" s="135" t="s">
        <v>1591</v>
      </c>
      <c r="B467" s="135" t="s">
        <v>1559</v>
      </c>
      <c r="C467" s="136" t="s">
        <v>1552</v>
      </c>
      <c r="D467" s="123" t="s">
        <v>1623</v>
      </c>
      <c r="E467" s="92" t="s">
        <v>944</v>
      </c>
      <c r="F467" s="127">
        <v>132912</v>
      </c>
      <c r="G467" s="137">
        <v>0</v>
      </c>
      <c r="H467" s="127">
        <v>0</v>
      </c>
      <c r="I467" s="128">
        <v>0</v>
      </c>
      <c r="J467" s="128">
        <v>0</v>
      </c>
      <c r="K467" s="137">
        <v>132912</v>
      </c>
      <c r="L467" s="124">
        <v>0</v>
      </c>
      <c r="M467" s="124">
        <v>0</v>
      </c>
      <c r="N467" s="124">
        <v>0</v>
      </c>
      <c r="O467" s="124">
        <v>0</v>
      </c>
      <c r="P467" s="124">
        <v>0</v>
      </c>
      <c r="Q467" s="127">
        <v>0</v>
      </c>
      <c r="R467" s="127">
        <v>0</v>
      </c>
      <c r="S467" s="127">
        <v>0</v>
      </c>
      <c r="T467" s="127">
        <v>0</v>
      </c>
      <c r="U467" s="124">
        <v>0</v>
      </c>
      <c r="V467" s="139">
        <v>0</v>
      </c>
      <c r="W467" s="128">
        <v>0</v>
      </c>
    </row>
    <row r="468" spans="1:23" ht="20.100000000000001" customHeight="1">
      <c r="A468" s="135" t="s">
        <v>1616</v>
      </c>
      <c r="B468" s="135" t="s">
        <v>1551</v>
      </c>
      <c r="C468" s="136" t="s">
        <v>1550</v>
      </c>
      <c r="D468" s="123" t="s">
        <v>1623</v>
      </c>
      <c r="E468" s="92" t="s">
        <v>1425</v>
      </c>
      <c r="F468" s="127">
        <v>490624</v>
      </c>
      <c r="G468" s="137">
        <v>0</v>
      </c>
      <c r="H468" s="127">
        <v>0</v>
      </c>
      <c r="I468" s="128">
        <v>0</v>
      </c>
      <c r="J468" s="128">
        <v>0</v>
      </c>
      <c r="K468" s="137">
        <v>0</v>
      </c>
      <c r="L468" s="124">
        <v>0</v>
      </c>
      <c r="M468" s="124">
        <v>0</v>
      </c>
      <c r="N468" s="124">
        <v>0</v>
      </c>
      <c r="O468" s="124">
        <v>0</v>
      </c>
      <c r="P468" s="124">
        <v>0</v>
      </c>
      <c r="Q468" s="127">
        <v>0</v>
      </c>
      <c r="R468" s="127">
        <v>0</v>
      </c>
      <c r="S468" s="127">
        <v>490624</v>
      </c>
      <c r="T468" s="127">
        <v>0</v>
      </c>
      <c r="U468" s="124">
        <v>0</v>
      </c>
      <c r="V468" s="139">
        <v>0</v>
      </c>
      <c r="W468" s="128">
        <v>0</v>
      </c>
    </row>
    <row r="469" spans="1:23" ht="20.100000000000001" customHeight="1">
      <c r="A469" s="135" t="s">
        <v>1618</v>
      </c>
      <c r="B469" s="135" t="s">
        <v>1550</v>
      </c>
      <c r="C469" s="136" t="s">
        <v>1550</v>
      </c>
      <c r="D469" s="123" t="s">
        <v>1623</v>
      </c>
      <c r="E469" s="92" t="s">
        <v>251</v>
      </c>
      <c r="F469" s="127">
        <v>5237242</v>
      </c>
      <c r="G469" s="137">
        <v>3413524</v>
      </c>
      <c r="H469" s="127">
        <v>1620504</v>
      </c>
      <c r="I469" s="128">
        <v>1095648</v>
      </c>
      <c r="J469" s="128">
        <v>697372</v>
      </c>
      <c r="K469" s="137">
        <v>29797</v>
      </c>
      <c r="L469" s="124">
        <v>0</v>
      </c>
      <c r="M469" s="124">
        <v>0</v>
      </c>
      <c r="N469" s="124">
        <v>1332</v>
      </c>
      <c r="O469" s="124">
        <v>16199</v>
      </c>
      <c r="P469" s="124">
        <v>12266</v>
      </c>
      <c r="Q469" s="127">
        <v>0</v>
      </c>
      <c r="R469" s="127">
        <v>0</v>
      </c>
      <c r="S469" s="127">
        <v>0</v>
      </c>
      <c r="T469" s="127">
        <v>0</v>
      </c>
      <c r="U469" s="124">
        <v>0</v>
      </c>
      <c r="V469" s="139">
        <v>0</v>
      </c>
      <c r="W469" s="128">
        <v>1793921</v>
      </c>
    </row>
    <row r="470" spans="1:23" ht="20.100000000000001" customHeight="1">
      <c r="A470" s="135"/>
      <c r="B470" s="135"/>
      <c r="C470" s="136"/>
      <c r="D470" s="123" t="s">
        <v>1754</v>
      </c>
      <c r="E470" s="92" t="s">
        <v>1755</v>
      </c>
      <c r="F470" s="127">
        <v>1233505</v>
      </c>
      <c r="G470" s="137">
        <v>771802</v>
      </c>
      <c r="H470" s="127">
        <v>325704</v>
      </c>
      <c r="I470" s="128">
        <v>274956</v>
      </c>
      <c r="J470" s="128">
        <v>171142</v>
      </c>
      <c r="K470" s="137">
        <v>311675</v>
      </c>
      <c r="L470" s="124">
        <v>188532</v>
      </c>
      <c r="M470" s="124">
        <v>70700</v>
      </c>
      <c r="N470" s="124">
        <v>12250</v>
      </c>
      <c r="O470" s="124">
        <v>1885</v>
      </c>
      <c r="P470" s="124">
        <v>2828</v>
      </c>
      <c r="Q470" s="127">
        <v>648</v>
      </c>
      <c r="R470" s="127">
        <v>0</v>
      </c>
      <c r="S470" s="127">
        <v>113119</v>
      </c>
      <c r="T470" s="127">
        <v>0</v>
      </c>
      <c r="U470" s="124">
        <v>0</v>
      </c>
      <c r="V470" s="139">
        <v>0</v>
      </c>
      <c r="W470" s="128">
        <v>36909</v>
      </c>
    </row>
    <row r="471" spans="1:23" ht="20.100000000000001" customHeight="1">
      <c r="A471" s="135"/>
      <c r="B471" s="135"/>
      <c r="C471" s="136"/>
      <c r="D471" s="123" t="s">
        <v>1756</v>
      </c>
      <c r="E471" s="92" t="s">
        <v>1757</v>
      </c>
      <c r="F471" s="127">
        <v>1233505</v>
      </c>
      <c r="G471" s="137">
        <v>771802</v>
      </c>
      <c r="H471" s="127">
        <v>325704</v>
      </c>
      <c r="I471" s="128">
        <v>274956</v>
      </c>
      <c r="J471" s="128">
        <v>171142</v>
      </c>
      <c r="K471" s="137">
        <v>311675</v>
      </c>
      <c r="L471" s="124">
        <v>188532</v>
      </c>
      <c r="M471" s="124">
        <v>70700</v>
      </c>
      <c r="N471" s="124">
        <v>12250</v>
      </c>
      <c r="O471" s="124">
        <v>1885</v>
      </c>
      <c r="P471" s="124">
        <v>2828</v>
      </c>
      <c r="Q471" s="127">
        <v>648</v>
      </c>
      <c r="R471" s="127">
        <v>0</v>
      </c>
      <c r="S471" s="127">
        <v>113119</v>
      </c>
      <c r="T471" s="127">
        <v>0</v>
      </c>
      <c r="U471" s="124">
        <v>0</v>
      </c>
      <c r="V471" s="139">
        <v>0</v>
      </c>
      <c r="W471" s="128">
        <v>36909</v>
      </c>
    </row>
    <row r="472" spans="1:23" ht="20.100000000000001" customHeight="1">
      <c r="A472" s="135" t="s">
        <v>1589</v>
      </c>
      <c r="B472" s="135" t="s">
        <v>1558</v>
      </c>
      <c r="C472" s="136" t="s">
        <v>1558</v>
      </c>
      <c r="D472" s="123" t="s">
        <v>1623</v>
      </c>
      <c r="E472" s="92" t="s">
        <v>829</v>
      </c>
      <c r="F472" s="127">
        <v>188532</v>
      </c>
      <c r="G472" s="137">
        <v>0</v>
      </c>
      <c r="H472" s="127">
        <v>0</v>
      </c>
      <c r="I472" s="128">
        <v>0</v>
      </c>
      <c r="J472" s="128">
        <v>0</v>
      </c>
      <c r="K472" s="137">
        <v>188532</v>
      </c>
      <c r="L472" s="124">
        <v>188532</v>
      </c>
      <c r="M472" s="124">
        <v>0</v>
      </c>
      <c r="N472" s="124">
        <v>0</v>
      </c>
      <c r="O472" s="124">
        <v>0</v>
      </c>
      <c r="P472" s="124">
        <v>0</v>
      </c>
      <c r="Q472" s="127">
        <v>0</v>
      </c>
      <c r="R472" s="127">
        <v>0</v>
      </c>
      <c r="S472" s="127">
        <v>0</v>
      </c>
      <c r="T472" s="127">
        <v>0</v>
      </c>
      <c r="U472" s="124">
        <v>0</v>
      </c>
      <c r="V472" s="139">
        <v>0</v>
      </c>
      <c r="W472" s="128">
        <v>0</v>
      </c>
    </row>
    <row r="473" spans="1:23" ht="20.100000000000001" customHeight="1">
      <c r="A473" s="135" t="s">
        <v>1591</v>
      </c>
      <c r="B473" s="135" t="s">
        <v>1559</v>
      </c>
      <c r="C473" s="136" t="s">
        <v>1550</v>
      </c>
      <c r="D473" s="123" t="s">
        <v>1623</v>
      </c>
      <c r="E473" s="92" t="s">
        <v>942</v>
      </c>
      <c r="F473" s="127">
        <v>71348</v>
      </c>
      <c r="G473" s="137">
        <v>0</v>
      </c>
      <c r="H473" s="127">
        <v>0</v>
      </c>
      <c r="I473" s="128">
        <v>0</v>
      </c>
      <c r="J473" s="128">
        <v>0</v>
      </c>
      <c r="K473" s="137">
        <v>71348</v>
      </c>
      <c r="L473" s="124">
        <v>0</v>
      </c>
      <c r="M473" s="124">
        <v>70700</v>
      </c>
      <c r="N473" s="124">
        <v>0</v>
      </c>
      <c r="O473" s="124">
        <v>0</v>
      </c>
      <c r="P473" s="124">
        <v>0</v>
      </c>
      <c r="Q473" s="127">
        <v>648</v>
      </c>
      <c r="R473" s="127">
        <v>0</v>
      </c>
      <c r="S473" s="127">
        <v>0</v>
      </c>
      <c r="T473" s="127">
        <v>0</v>
      </c>
      <c r="U473" s="124">
        <v>0</v>
      </c>
      <c r="V473" s="139">
        <v>0</v>
      </c>
      <c r="W473" s="128">
        <v>0</v>
      </c>
    </row>
    <row r="474" spans="1:23" ht="20.100000000000001" customHeight="1">
      <c r="A474" s="135" t="s">
        <v>1591</v>
      </c>
      <c r="B474" s="135" t="s">
        <v>1559</v>
      </c>
      <c r="C474" s="136" t="s">
        <v>1552</v>
      </c>
      <c r="D474" s="123" t="s">
        <v>1623</v>
      </c>
      <c r="E474" s="92" t="s">
        <v>944</v>
      </c>
      <c r="F474" s="127">
        <v>34832</v>
      </c>
      <c r="G474" s="137">
        <v>0</v>
      </c>
      <c r="H474" s="127">
        <v>0</v>
      </c>
      <c r="I474" s="128">
        <v>0</v>
      </c>
      <c r="J474" s="128">
        <v>0</v>
      </c>
      <c r="K474" s="137">
        <v>34832</v>
      </c>
      <c r="L474" s="124">
        <v>0</v>
      </c>
      <c r="M474" s="124">
        <v>0</v>
      </c>
      <c r="N474" s="124">
        <v>0</v>
      </c>
      <c r="O474" s="124">
        <v>0</v>
      </c>
      <c r="P474" s="124">
        <v>0</v>
      </c>
      <c r="Q474" s="127">
        <v>0</v>
      </c>
      <c r="R474" s="127">
        <v>0</v>
      </c>
      <c r="S474" s="127">
        <v>0</v>
      </c>
      <c r="T474" s="127">
        <v>0</v>
      </c>
      <c r="U474" s="124">
        <v>0</v>
      </c>
      <c r="V474" s="139">
        <v>0</v>
      </c>
      <c r="W474" s="128">
        <v>0</v>
      </c>
    </row>
    <row r="475" spans="1:23" ht="20.100000000000001" customHeight="1">
      <c r="A475" s="135" t="s">
        <v>1611</v>
      </c>
      <c r="B475" s="135" t="s">
        <v>1558</v>
      </c>
      <c r="C475" s="136" t="s">
        <v>1550</v>
      </c>
      <c r="D475" s="123" t="s">
        <v>1623</v>
      </c>
      <c r="E475" s="92" t="s">
        <v>251</v>
      </c>
      <c r="F475" s="127">
        <v>825674</v>
      </c>
      <c r="G475" s="137">
        <v>771802</v>
      </c>
      <c r="H475" s="127">
        <v>325704</v>
      </c>
      <c r="I475" s="128">
        <v>274956</v>
      </c>
      <c r="J475" s="128">
        <v>171142</v>
      </c>
      <c r="K475" s="137">
        <v>16963</v>
      </c>
      <c r="L475" s="124">
        <v>0</v>
      </c>
      <c r="M475" s="124">
        <v>0</v>
      </c>
      <c r="N475" s="124">
        <v>12250</v>
      </c>
      <c r="O475" s="124">
        <v>1885</v>
      </c>
      <c r="P475" s="124">
        <v>2828</v>
      </c>
      <c r="Q475" s="127">
        <v>0</v>
      </c>
      <c r="R475" s="127">
        <v>0</v>
      </c>
      <c r="S475" s="127">
        <v>0</v>
      </c>
      <c r="T475" s="127">
        <v>0</v>
      </c>
      <c r="U475" s="124">
        <v>0</v>
      </c>
      <c r="V475" s="139">
        <v>0</v>
      </c>
      <c r="W475" s="128">
        <v>36909</v>
      </c>
    </row>
    <row r="476" spans="1:23" ht="20.100000000000001" customHeight="1">
      <c r="A476" s="135" t="s">
        <v>1616</v>
      </c>
      <c r="B476" s="135" t="s">
        <v>1551</v>
      </c>
      <c r="C476" s="136" t="s">
        <v>1550</v>
      </c>
      <c r="D476" s="123" t="s">
        <v>1623</v>
      </c>
      <c r="E476" s="92" t="s">
        <v>1425</v>
      </c>
      <c r="F476" s="127">
        <v>113119</v>
      </c>
      <c r="G476" s="137">
        <v>0</v>
      </c>
      <c r="H476" s="127">
        <v>0</v>
      </c>
      <c r="I476" s="128">
        <v>0</v>
      </c>
      <c r="J476" s="128">
        <v>0</v>
      </c>
      <c r="K476" s="137">
        <v>0</v>
      </c>
      <c r="L476" s="124">
        <v>0</v>
      </c>
      <c r="M476" s="124">
        <v>0</v>
      </c>
      <c r="N476" s="124">
        <v>0</v>
      </c>
      <c r="O476" s="124">
        <v>0</v>
      </c>
      <c r="P476" s="124">
        <v>0</v>
      </c>
      <c r="Q476" s="127">
        <v>0</v>
      </c>
      <c r="R476" s="127">
        <v>0</v>
      </c>
      <c r="S476" s="127">
        <v>113119</v>
      </c>
      <c r="T476" s="127">
        <v>0</v>
      </c>
      <c r="U476" s="124">
        <v>0</v>
      </c>
      <c r="V476" s="139">
        <v>0</v>
      </c>
      <c r="W476" s="128">
        <v>0</v>
      </c>
    </row>
    <row r="477" spans="1:23" ht="20.100000000000001" customHeight="1">
      <c r="A477" s="135"/>
      <c r="B477" s="135"/>
      <c r="C477" s="136"/>
      <c r="D477" s="123" t="s">
        <v>1758</v>
      </c>
      <c r="E477" s="92" t="s">
        <v>1759</v>
      </c>
      <c r="F477" s="127">
        <v>18259551</v>
      </c>
      <c r="G477" s="137">
        <v>11350320</v>
      </c>
      <c r="H477" s="127">
        <v>4943532</v>
      </c>
      <c r="I477" s="128">
        <v>4098468</v>
      </c>
      <c r="J477" s="128">
        <v>2308320</v>
      </c>
      <c r="K477" s="137">
        <v>4922133</v>
      </c>
      <c r="L477" s="124">
        <v>2842350</v>
      </c>
      <c r="M477" s="124">
        <v>1065881</v>
      </c>
      <c r="N477" s="124">
        <v>85617</v>
      </c>
      <c r="O477" s="124">
        <v>44328</v>
      </c>
      <c r="P477" s="124">
        <v>42635</v>
      </c>
      <c r="Q477" s="127">
        <v>10224</v>
      </c>
      <c r="R477" s="127">
        <v>0</v>
      </c>
      <c r="S477" s="127">
        <v>1705410</v>
      </c>
      <c r="T477" s="127">
        <v>0</v>
      </c>
      <c r="U477" s="124">
        <v>0</v>
      </c>
      <c r="V477" s="139">
        <v>281688</v>
      </c>
      <c r="W477" s="128">
        <v>0</v>
      </c>
    </row>
    <row r="478" spans="1:23" ht="20.100000000000001" customHeight="1">
      <c r="A478" s="135"/>
      <c r="B478" s="135"/>
      <c r="C478" s="136"/>
      <c r="D478" s="123" t="s">
        <v>1760</v>
      </c>
      <c r="E478" s="92" t="s">
        <v>1761</v>
      </c>
      <c r="F478" s="127">
        <v>16749391</v>
      </c>
      <c r="G478" s="137">
        <v>10568628</v>
      </c>
      <c r="H478" s="127">
        <v>4429440</v>
      </c>
      <c r="I478" s="128">
        <v>3926868</v>
      </c>
      <c r="J478" s="128">
        <v>2212320</v>
      </c>
      <c r="K478" s="137">
        <v>4603446</v>
      </c>
      <c r="L478" s="124">
        <v>2628862</v>
      </c>
      <c r="M478" s="124">
        <v>985823</v>
      </c>
      <c r="N478" s="124">
        <v>66965</v>
      </c>
      <c r="O478" s="124">
        <v>42193</v>
      </c>
      <c r="P478" s="124">
        <v>39433</v>
      </c>
      <c r="Q478" s="127">
        <v>9072</v>
      </c>
      <c r="R478" s="127">
        <v>0</v>
      </c>
      <c r="S478" s="127">
        <v>1577317</v>
      </c>
      <c r="T478" s="127">
        <v>0</v>
      </c>
      <c r="U478" s="124">
        <v>0</v>
      </c>
      <c r="V478" s="139">
        <v>0</v>
      </c>
      <c r="W478" s="128">
        <v>0</v>
      </c>
    </row>
    <row r="479" spans="1:23" ht="20.100000000000001" customHeight="1">
      <c r="A479" s="135" t="s">
        <v>1549</v>
      </c>
      <c r="B479" s="135" t="s">
        <v>1571</v>
      </c>
      <c r="C479" s="136" t="s">
        <v>1550</v>
      </c>
      <c r="D479" s="123" t="s">
        <v>1623</v>
      </c>
      <c r="E479" s="92" t="s">
        <v>251</v>
      </c>
      <c r="F479" s="127">
        <v>10717219</v>
      </c>
      <c r="G479" s="137">
        <v>10568628</v>
      </c>
      <c r="H479" s="127">
        <v>4429440</v>
      </c>
      <c r="I479" s="128">
        <v>3926868</v>
      </c>
      <c r="J479" s="128">
        <v>2212320</v>
      </c>
      <c r="K479" s="137">
        <v>148591</v>
      </c>
      <c r="L479" s="124">
        <v>0</v>
      </c>
      <c r="M479" s="124">
        <v>0</v>
      </c>
      <c r="N479" s="124">
        <v>66965</v>
      </c>
      <c r="O479" s="124">
        <v>42193</v>
      </c>
      <c r="P479" s="124">
        <v>39433</v>
      </c>
      <c r="Q479" s="127">
        <v>0</v>
      </c>
      <c r="R479" s="127">
        <v>0</v>
      </c>
      <c r="S479" s="127">
        <v>0</v>
      </c>
      <c r="T479" s="127">
        <v>0</v>
      </c>
      <c r="U479" s="124">
        <v>0</v>
      </c>
      <c r="V479" s="139">
        <v>0</v>
      </c>
      <c r="W479" s="128">
        <v>0</v>
      </c>
    </row>
    <row r="480" spans="1:23" ht="20.100000000000001" customHeight="1">
      <c r="A480" s="135" t="s">
        <v>1589</v>
      </c>
      <c r="B480" s="135" t="s">
        <v>1558</v>
      </c>
      <c r="C480" s="136" t="s">
        <v>1558</v>
      </c>
      <c r="D480" s="123" t="s">
        <v>1623</v>
      </c>
      <c r="E480" s="92" t="s">
        <v>829</v>
      </c>
      <c r="F480" s="127">
        <v>2628862</v>
      </c>
      <c r="G480" s="137">
        <v>0</v>
      </c>
      <c r="H480" s="127">
        <v>0</v>
      </c>
      <c r="I480" s="128">
        <v>0</v>
      </c>
      <c r="J480" s="128">
        <v>0</v>
      </c>
      <c r="K480" s="137">
        <v>2628862</v>
      </c>
      <c r="L480" s="124">
        <v>2628862</v>
      </c>
      <c r="M480" s="124">
        <v>0</v>
      </c>
      <c r="N480" s="124">
        <v>0</v>
      </c>
      <c r="O480" s="124">
        <v>0</v>
      </c>
      <c r="P480" s="124">
        <v>0</v>
      </c>
      <c r="Q480" s="127">
        <v>0</v>
      </c>
      <c r="R480" s="127">
        <v>0</v>
      </c>
      <c r="S480" s="127">
        <v>0</v>
      </c>
      <c r="T480" s="127">
        <v>0</v>
      </c>
      <c r="U480" s="124">
        <v>0</v>
      </c>
      <c r="V480" s="139">
        <v>0</v>
      </c>
      <c r="W480" s="128">
        <v>0</v>
      </c>
    </row>
    <row r="481" spans="1:23" ht="20.100000000000001" customHeight="1">
      <c r="A481" s="135" t="s">
        <v>1591</v>
      </c>
      <c r="B481" s="135" t="s">
        <v>1559</v>
      </c>
      <c r="C481" s="136" t="s">
        <v>1550</v>
      </c>
      <c r="D481" s="123" t="s">
        <v>1623</v>
      </c>
      <c r="E481" s="92" t="s">
        <v>942</v>
      </c>
      <c r="F481" s="127">
        <v>994895</v>
      </c>
      <c r="G481" s="137">
        <v>0</v>
      </c>
      <c r="H481" s="127">
        <v>0</v>
      </c>
      <c r="I481" s="128">
        <v>0</v>
      </c>
      <c r="J481" s="128">
        <v>0</v>
      </c>
      <c r="K481" s="137">
        <v>994895</v>
      </c>
      <c r="L481" s="124">
        <v>0</v>
      </c>
      <c r="M481" s="124">
        <v>985823</v>
      </c>
      <c r="N481" s="124">
        <v>0</v>
      </c>
      <c r="O481" s="124">
        <v>0</v>
      </c>
      <c r="P481" s="124">
        <v>0</v>
      </c>
      <c r="Q481" s="127">
        <v>9072</v>
      </c>
      <c r="R481" s="127">
        <v>0</v>
      </c>
      <c r="S481" s="127">
        <v>0</v>
      </c>
      <c r="T481" s="127">
        <v>0</v>
      </c>
      <c r="U481" s="124">
        <v>0</v>
      </c>
      <c r="V481" s="139">
        <v>0</v>
      </c>
      <c r="W481" s="128">
        <v>0</v>
      </c>
    </row>
    <row r="482" spans="1:23" ht="20.100000000000001" customHeight="1">
      <c r="A482" s="135" t="s">
        <v>1591</v>
      </c>
      <c r="B482" s="135" t="s">
        <v>1559</v>
      </c>
      <c r="C482" s="136" t="s">
        <v>1552</v>
      </c>
      <c r="D482" s="123" t="s">
        <v>1623</v>
      </c>
      <c r="E482" s="92" t="s">
        <v>944</v>
      </c>
      <c r="F482" s="127">
        <v>831098</v>
      </c>
      <c r="G482" s="137">
        <v>0</v>
      </c>
      <c r="H482" s="127">
        <v>0</v>
      </c>
      <c r="I482" s="128">
        <v>0</v>
      </c>
      <c r="J482" s="128">
        <v>0</v>
      </c>
      <c r="K482" s="137">
        <v>831098</v>
      </c>
      <c r="L482" s="124">
        <v>0</v>
      </c>
      <c r="M482" s="124">
        <v>0</v>
      </c>
      <c r="N482" s="124">
        <v>0</v>
      </c>
      <c r="O482" s="124">
        <v>0</v>
      </c>
      <c r="P482" s="124">
        <v>0</v>
      </c>
      <c r="Q482" s="127">
        <v>0</v>
      </c>
      <c r="R482" s="127">
        <v>0</v>
      </c>
      <c r="S482" s="127">
        <v>0</v>
      </c>
      <c r="T482" s="127">
        <v>0</v>
      </c>
      <c r="U482" s="124">
        <v>0</v>
      </c>
      <c r="V482" s="139">
        <v>0</v>
      </c>
      <c r="W482" s="128">
        <v>0</v>
      </c>
    </row>
    <row r="483" spans="1:23" ht="20.100000000000001" customHeight="1">
      <c r="A483" s="135" t="s">
        <v>1616</v>
      </c>
      <c r="B483" s="135" t="s">
        <v>1551</v>
      </c>
      <c r="C483" s="136" t="s">
        <v>1550</v>
      </c>
      <c r="D483" s="123" t="s">
        <v>1623</v>
      </c>
      <c r="E483" s="92" t="s">
        <v>1425</v>
      </c>
      <c r="F483" s="127">
        <v>1577317</v>
      </c>
      <c r="G483" s="137">
        <v>0</v>
      </c>
      <c r="H483" s="127">
        <v>0</v>
      </c>
      <c r="I483" s="128">
        <v>0</v>
      </c>
      <c r="J483" s="128">
        <v>0</v>
      </c>
      <c r="K483" s="137">
        <v>0</v>
      </c>
      <c r="L483" s="124">
        <v>0</v>
      </c>
      <c r="M483" s="124">
        <v>0</v>
      </c>
      <c r="N483" s="124">
        <v>0</v>
      </c>
      <c r="O483" s="124">
        <v>0</v>
      </c>
      <c r="P483" s="124">
        <v>0</v>
      </c>
      <c r="Q483" s="127">
        <v>0</v>
      </c>
      <c r="R483" s="127">
        <v>0</v>
      </c>
      <c r="S483" s="127">
        <v>1577317</v>
      </c>
      <c r="T483" s="127">
        <v>0</v>
      </c>
      <c r="U483" s="124">
        <v>0</v>
      </c>
      <c r="V483" s="139">
        <v>0</v>
      </c>
      <c r="W483" s="128">
        <v>0</v>
      </c>
    </row>
    <row r="484" spans="1:23" ht="20.100000000000001" customHeight="1">
      <c r="A484" s="135"/>
      <c r="B484" s="135"/>
      <c r="C484" s="136"/>
      <c r="D484" s="123" t="s">
        <v>1762</v>
      </c>
      <c r="E484" s="92" t="s">
        <v>1763</v>
      </c>
      <c r="F484" s="127">
        <v>1510160</v>
      </c>
      <c r="G484" s="137">
        <v>781692</v>
      </c>
      <c r="H484" s="127">
        <v>514092</v>
      </c>
      <c r="I484" s="128">
        <v>171600</v>
      </c>
      <c r="J484" s="128">
        <v>96000</v>
      </c>
      <c r="K484" s="137">
        <v>318687</v>
      </c>
      <c r="L484" s="124">
        <v>213488</v>
      </c>
      <c r="M484" s="124">
        <v>80058</v>
      </c>
      <c r="N484" s="124">
        <v>18652</v>
      </c>
      <c r="O484" s="124">
        <v>2135</v>
      </c>
      <c r="P484" s="124">
        <v>3202</v>
      </c>
      <c r="Q484" s="127">
        <v>1152</v>
      </c>
      <c r="R484" s="127">
        <v>0</v>
      </c>
      <c r="S484" s="127">
        <v>128093</v>
      </c>
      <c r="T484" s="127">
        <v>0</v>
      </c>
      <c r="U484" s="124">
        <v>0</v>
      </c>
      <c r="V484" s="139">
        <v>281688</v>
      </c>
      <c r="W484" s="128">
        <v>0</v>
      </c>
    </row>
    <row r="485" spans="1:23" ht="20.100000000000001" customHeight="1">
      <c r="A485" s="135" t="s">
        <v>1549</v>
      </c>
      <c r="B485" s="135" t="s">
        <v>1571</v>
      </c>
      <c r="C485" s="136" t="s">
        <v>1556</v>
      </c>
      <c r="D485" s="123" t="s">
        <v>1623</v>
      </c>
      <c r="E485" s="92" t="s">
        <v>260</v>
      </c>
      <c r="F485" s="127">
        <v>1087369</v>
      </c>
      <c r="G485" s="137">
        <v>781692</v>
      </c>
      <c r="H485" s="127">
        <v>514092</v>
      </c>
      <c r="I485" s="128">
        <v>171600</v>
      </c>
      <c r="J485" s="128">
        <v>96000</v>
      </c>
      <c r="K485" s="137">
        <v>23989</v>
      </c>
      <c r="L485" s="124">
        <v>0</v>
      </c>
      <c r="M485" s="124">
        <v>0</v>
      </c>
      <c r="N485" s="124">
        <v>18652</v>
      </c>
      <c r="O485" s="124">
        <v>2135</v>
      </c>
      <c r="P485" s="124">
        <v>3202</v>
      </c>
      <c r="Q485" s="127">
        <v>0</v>
      </c>
      <c r="R485" s="127">
        <v>0</v>
      </c>
      <c r="S485" s="127">
        <v>0</v>
      </c>
      <c r="T485" s="127">
        <v>0</v>
      </c>
      <c r="U485" s="124">
        <v>0</v>
      </c>
      <c r="V485" s="139">
        <v>281688</v>
      </c>
      <c r="W485" s="128">
        <v>0</v>
      </c>
    </row>
    <row r="486" spans="1:23" ht="20.100000000000001" customHeight="1">
      <c r="A486" s="135" t="s">
        <v>1589</v>
      </c>
      <c r="B486" s="135" t="s">
        <v>1558</v>
      </c>
      <c r="C486" s="136" t="s">
        <v>1558</v>
      </c>
      <c r="D486" s="123" t="s">
        <v>1623</v>
      </c>
      <c r="E486" s="92" t="s">
        <v>829</v>
      </c>
      <c r="F486" s="127">
        <v>213488</v>
      </c>
      <c r="G486" s="137">
        <v>0</v>
      </c>
      <c r="H486" s="127">
        <v>0</v>
      </c>
      <c r="I486" s="128">
        <v>0</v>
      </c>
      <c r="J486" s="128">
        <v>0</v>
      </c>
      <c r="K486" s="137">
        <v>213488</v>
      </c>
      <c r="L486" s="124">
        <v>213488</v>
      </c>
      <c r="M486" s="124">
        <v>0</v>
      </c>
      <c r="N486" s="124">
        <v>0</v>
      </c>
      <c r="O486" s="124">
        <v>0</v>
      </c>
      <c r="P486" s="124">
        <v>0</v>
      </c>
      <c r="Q486" s="127">
        <v>0</v>
      </c>
      <c r="R486" s="127">
        <v>0</v>
      </c>
      <c r="S486" s="127">
        <v>0</v>
      </c>
      <c r="T486" s="127">
        <v>0</v>
      </c>
      <c r="U486" s="124">
        <v>0</v>
      </c>
      <c r="V486" s="139">
        <v>0</v>
      </c>
      <c r="W486" s="128">
        <v>0</v>
      </c>
    </row>
    <row r="487" spans="1:23" ht="20.100000000000001" customHeight="1">
      <c r="A487" s="135" t="s">
        <v>1591</v>
      </c>
      <c r="B487" s="135" t="s">
        <v>1559</v>
      </c>
      <c r="C487" s="136" t="s">
        <v>1551</v>
      </c>
      <c r="D487" s="123" t="s">
        <v>1623</v>
      </c>
      <c r="E487" s="92" t="s">
        <v>943</v>
      </c>
      <c r="F487" s="127">
        <v>81210</v>
      </c>
      <c r="G487" s="137">
        <v>0</v>
      </c>
      <c r="H487" s="127">
        <v>0</v>
      </c>
      <c r="I487" s="128">
        <v>0</v>
      </c>
      <c r="J487" s="128">
        <v>0</v>
      </c>
      <c r="K487" s="137">
        <v>81210</v>
      </c>
      <c r="L487" s="124">
        <v>0</v>
      </c>
      <c r="M487" s="124">
        <v>80058</v>
      </c>
      <c r="N487" s="124">
        <v>0</v>
      </c>
      <c r="O487" s="124">
        <v>0</v>
      </c>
      <c r="P487" s="124">
        <v>0</v>
      </c>
      <c r="Q487" s="127">
        <v>1152</v>
      </c>
      <c r="R487" s="127">
        <v>0</v>
      </c>
      <c r="S487" s="127">
        <v>0</v>
      </c>
      <c r="T487" s="127">
        <v>0</v>
      </c>
      <c r="U487" s="124">
        <v>0</v>
      </c>
      <c r="V487" s="139">
        <v>0</v>
      </c>
      <c r="W487" s="128">
        <v>0</v>
      </c>
    </row>
    <row r="488" spans="1:23" ht="20.100000000000001" customHeight="1">
      <c r="A488" s="135" t="s">
        <v>1616</v>
      </c>
      <c r="B488" s="135" t="s">
        <v>1551</v>
      </c>
      <c r="C488" s="136" t="s">
        <v>1550</v>
      </c>
      <c r="D488" s="123" t="s">
        <v>1623</v>
      </c>
      <c r="E488" s="92" t="s">
        <v>1425</v>
      </c>
      <c r="F488" s="127">
        <v>128093</v>
      </c>
      <c r="G488" s="137">
        <v>0</v>
      </c>
      <c r="H488" s="127">
        <v>0</v>
      </c>
      <c r="I488" s="128">
        <v>0</v>
      </c>
      <c r="J488" s="128">
        <v>0</v>
      </c>
      <c r="K488" s="137">
        <v>0</v>
      </c>
      <c r="L488" s="124">
        <v>0</v>
      </c>
      <c r="M488" s="124">
        <v>0</v>
      </c>
      <c r="N488" s="124">
        <v>0</v>
      </c>
      <c r="O488" s="124">
        <v>0</v>
      </c>
      <c r="P488" s="124">
        <v>0</v>
      </c>
      <c r="Q488" s="127">
        <v>0</v>
      </c>
      <c r="R488" s="127">
        <v>0</v>
      </c>
      <c r="S488" s="127">
        <v>128093</v>
      </c>
      <c r="T488" s="127">
        <v>0</v>
      </c>
      <c r="U488" s="124">
        <v>0</v>
      </c>
      <c r="V488" s="139">
        <v>0</v>
      </c>
      <c r="W488" s="128">
        <v>0</v>
      </c>
    </row>
    <row r="489" spans="1:23" ht="20.100000000000001" customHeight="1">
      <c r="A489" s="135"/>
      <c r="B489" s="135"/>
      <c r="C489" s="136"/>
      <c r="D489" s="123" t="s">
        <v>1764</v>
      </c>
      <c r="E489" s="92" t="s">
        <v>1765</v>
      </c>
      <c r="F489" s="127">
        <v>1349028</v>
      </c>
      <c r="G489" s="137">
        <v>783820</v>
      </c>
      <c r="H489" s="127">
        <v>417600</v>
      </c>
      <c r="I489" s="128">
        <v>221100</v>
      </c>
      <c r="J489" s="128">
        <v>145120</v>
      </c>
      <c r="K489" s="137">
        <v>324549</v>
      </c>
      <c r="L489" s="124">
        <v>198998</v>
      </c>
      <c r="M489" s="124">
        <v>74624</v>
      </c>
      <c r="N489" s="124">
        <v>15030</v>
      </c>
      <c r="O489" s="124">
        <v>1990</v>
      </c>
      <c r="P489" s="124">
        <v>2985</v>
      </c>
      <c r="Q489" s="127">
        <v>864</v>
      </c>
      <c r="R489" s="127">
        <v>0</v>
      </c>
      <c r="S489" s="127">
        <v>119399</v>
      </c>
      <c r="T489" s="127">
        <v>0</v>
      </c>
      <c r="U489" s="124">
        <v>0</v>
      </c>
      <c r="V489" s="139">
        <v>121260</v>
      </c>
      <c r="W489" s="128">
        <v>0</v>
      </c>
    </row>
    <row r="490" spans="1:23" ht="20.100000000000001" customHeight="1">
      <c r="A490" s="135"/>
      <c r="B490" s="135"/>
      <c r="C490" s="136"/>
      <c r="D490" s="123" t="s">
        <v>1766</v>
      </c>
      <c r="E490" s="92" t="s">
        <v>1767</v>
      </c>
      <c r="F490" s="127">
        <v>1349028</v>
      </c>
      <c r="G490" s="137">
        <v>783820</v>
      </c>
      <c r="H490" s="127">
        <v>417600</v>
      </c>
      <c r="I490" s="128">
        <v>221100</v>
      </c>
      <c r="J490" s="128">
        <v>145120</v>
      </c>
      <c r="K490" s="137">
        <v>324549</v>
      </c>
      <c r="L490" s="124">
        <v>198998</v>
      </c>
      <c r="M490" s="124">
        <v>74624</v>
      </c>
      <c r="N490" s="124">
        <v>15030</v>
      </c>
      <c r="O490" s="124">
        <v>1990</v>
      </c>
      <c r="P490" s="124">
        <v>2985</v>
      </c>
      <c r="Q490" s="127">
        <v>864</v>
      </c>
      <c r="R490" s="127">
        <v>0</v>
      </c>
      <c r="S490" s="127">
        <v>119399</v>
      </c>
      <c r="T490" s="127">
        <v>0</v>
      </c>
      <c r="U490" s="124">
        <v>0</v>
      </c>
      <c r="V490" s="139">
        <v>121260</v>
      </c>
      <c r="W490" s="128">
        <v>0</v>
      </c>
    </row>
    <row r="491" spans="1:23" ht="20.100000000000001" customHeight="1">
      <c r="A491" s="135" t="s">
        <v>1589</v>
      </c>
      <c r="B491" s="135" t="s">
        <v>1558</v>
      </c>
      <c r="C491" s="136" t="s">
        <v>1558</v>
      </c>
      <c r="D491" s="123" t="s">
        <v>1623</v>
      </c>
      <c r="E491" s="92" t="s">
        <v>829</v>
      </c>
      <c r="F491" s="127">
        <v>198998</v>
      </c>
      <c r="G491" s="137">
        <v>0</v>
      </c>
      <c r="H491" s="127">
        <v>0</v>
      </c>
      <c r="I491" s="128">
        <v>0</v>
      </c>
      <c r="J491" s="128">
        <v>0</v>
      </c>
      <c r="K491" s="137">
        <v>198998</v>
      </c>
      <c r="L491" s="124">
        <v>198998</v>
      </c>
      <c r="M491" s="124">
        <v>0</v>
      </c>
      <c r="N491" s="124">
        <v>0</v>
      </c>
      <c r="O491" s="124">
        <v>0</v>
      </c>
      <c r="P491" s="124">
        <v>0</v>
      </c>
      <c r="Q491" s="127">
        <v>0</v>
      </c>
      <c r="R491" s="127">
        <v>0</v>
      </c>
      <c r="S491" s="127">
        <v>0</v>
      </c>
      <c r="T491" s="127">
        <v>0</v>
      </c>
      <c r="U491" s="124">
        <v>0</v>
      </c>
      <c r="V491" s="139">
        <v>0</v>
      </c>
      <c r="W491" s="128">
        <v>0</v>
      </c>
    </row>
    <row r="492" spans="1:23" ht="20.100000000000001" customHeight="1">
      <c r="A492" s="135" t="s">
        <v>1591</v>
      </c>
      <c r="B492" s="135" t="s">
        <v>1559</v>
      </c>
      <c r="C492" s="136" t="s">
        <v>1551</v>
      </c>
      <c r="D492" s="123" t="s">
        <v>1623</v>
      </c>
      <c r="E492" s="92" t="s">
        <v>943</v>
      </c>
      <c r="F492" s="127">
        <v>75488</v>
      </c>
      <c r="G492" s="137">
        <v>0</v>
      </c>
      <c r="H492" s="127">
        <v>0</v>
      </c>
      <c r="I492" s="128">
        <v>0</v>
      </c>
      <c r="J492" s="128">
        <v>0</v>
      </c>
      <c r="K492" s="137">
        <v>75488</v>
      </c>
      <c r="L492" s="124">
        <v>0</v>
      </c>
      <c r="M492" s="124">
        <v>74624</v>
      </c>
      <c r="N492" s="124">
        <v>0</v>
      </c>
      <c r="O492" s="124">
        <v>0</v>
      </c>
      <c r="P492" s="124">
        <v>0</v>
      </c>
      <c r="Q492" s="127">
        <v>864</v>
      </c>
      <c r="R492" s="127">
        <v>0</v>
      </c>
      <c r="S492" s="127">
        <v>0</v>
      </c>
      <c r="T492" s="127">
        <v>0</v>
      </c>
      <c r="U492" s="124">
        <v>0</v>
      </c>
      <c r="V492" s="139">
        <v>0</v>
      </c>
      <c r="W492" s="128">
        <v>0</v>
      </c>
    </row>
    <row r="493" spans="1:23" ht="20.100000000000001" customHeight="1">
      <c r="A493" s="135" t="s">
        <v>1613</v>
      </c>
      <c r="B493" s="135" t="s">
        <v>1550</v>
      </c>
      <c r="C493" s="136" t="s">
        <v>1556</v>
      </c>
      <c r="D493" s="123" t="s">
        <v>1623</v>
      </c>
      <c r="E493" s="92" t="s">
        <v>260</v>
      </c>
      <c r="F493" s="127">
        <v>955143</v>
      </c>
      <c r="G493" s="137">
        <v>783820</v>
      </c>
      <c r="H493" s="127">
        <v>417600</v>
      </c>
      <c r="I493" s="128">
        <v>221100</v>
      </c>
      <c r="J493" s="128">
        <v>145120</v>
      </c>
      <c r="K493" s="137">
        <v>50063</v>
      </c>
      <c r="L493" s="124">
        <v>0</v>
      </c>
      <c r="M493" s="124">
        <v>0</v>
      </c>
      <c r="N493" s="124">
        <v>15030</v>
      </c>
      <c r="O493" s="124">
        <v>1990</v>
      </c>
      <c r="P493" s="124">
        <v>2985</v>
      </c>
      <c r="Q493" s="127">
        <v>0</v>
      </c>
      <c r="R493" s="127">
        <v>0</v>
      </c>
      <c r="S493" s="127">
        <v>0</v>
      </c>
      <c r="T493" s="127">
        <v>0</v>
      </c>
      <c r="U493" s="124">
        <v>0</v>
      </c>
      <c r="V493" s="139">
        <v>121260</v>
      </c>
      <c r="W493" s="128">
        <v>0</v>
      </c>
    </row>
    <row r="494" spans="1:23" ht="20.100000000000001" customHeight="1">
      <c r="A494" s="135" t="s">
        <v>1616</v>
      </c>
      <c r="B494" s="135" t="s">
        <v>1551</v>
      </c>
      <c r="C494" s="136" t="s">
        <v>1550</v>
      </c>
      <c r="D494" s="123" t="s">
        <v>1623</v>
      </c>
      <c r="E494" s="92" t="s">
        <v>1425</v>
      </c>
      <c r="F494" s="127">
        <v>119399</v>
      </c>
      <c r="G494" s="137">
        <v>0</v>
      </c>
      <c r="H494" s="127">
        <v>0</v>
      </c>
      <c r="I494" s="128">
        <v>0</v>
      </c>
      <c r="J494" s="128">
        <v>0</v>
      </c>
      <c r="K494" s="137">
        <v>0</v>
      </c>
      <c r="L494" s="124">
        <v>0</v>
      </c>
      <c r="M494" s="124">
        <v>0</v>
      </c>
      <c r="N494" s="124">
        <v>0</v>
      </c>
      <c r="O494" s="124">
        <v>0</v>
      </c>
      <c r="P494" s="124">
        <v>0</v>
      </c>
      <c r="Q494" s="127">
        <v>0</v>
      </c>
      <c r="R494" s="127">
        <v>0</v>
      </c>
      <c r="S494" s="127">
        <v>119399</v>
      </c>
      <c r="T494" s="127">
        <v>0</v>
      </c>
      <c r="U494" s="124">
        <v>0</v>
      </c>
      <c r="V494" s="139">
        <v>0</v>
      </c>
      <c r="W494" s="128">
        <v>0</v>
      </c>
    </row>
    <row r="495" spans="1:23" ht="20.100000000000001" customHeight="1">
      <c r="A495" s="135"/>
      <c r="B495" s="135"/>
      <c r="C495" s="136"/>
      <c r="D495" s="123" t="s">
        <v>1549</v>
      </c>
      <c r="E495" s="92" t="s">
        <v>1768</v>
      </c>
      <c r="F495" s="127">
        <v>449622386</v>
      </c>
      <c r="G495" s="137">
        <v>239514178</v>
      </c>
      <c r="H495" s="127">
        <v>163386819</v>
      </c>
      <c r="I495" s="128">
        <v>50175204</v>
      </c>
      <c r="J495" s="128">
        <v>25952155</v>
      </c>
      <c r="K495" s="137">
        <v>92312617</v>
      </c>
      <c r="L495" s="124">
        <v>61827358</v>
      </c>
      <c r="M495" s="124">
        <v>23185262</v>
      </c>
      <c r="N495" s="124">
        <v>5228266</v>
      </c>
      <c r="O495" s="124">
        <v>621396</v>
      </c>
      <c r="P495" s="124">
        <v>927412</v>
      </c>
      <c r="Q495" s="127">
        <v>269208</v>
      </c>
      <c r="R495" s="127">
        <v>0</v>
      </c>
      <c r="S495" s="127">
        <v>37096414</v>
      </c>
      <c r="T495" s="127">
        <v>0</v>
      </c>
      <c r="U495" s="124">
        <v>0</v>
      </c>
      <c r="V495" s="139">
        <v>75990305</v>
      </c>
      <c r="W495" s="128">
        <v>4708872</v>
      </c>
    </row>
    <row r="496" spans="1:23" ht="20.100000000000001" customHeight="1">
      <c r="A496" s="135"/>
      <c r="B496" s="135"/>
      <c r="C496" s="136"/>
      <c r="D496" s="123" t="s">
        <v>1769</v>
      </c>
      <c r="E496" s="92" t="s">
        <v>1770</v>
      </c>
      <c r="F496" s="127">
        <v>1257027</v>
      </c>
      <c r="G496" s="137">
        <v>759360</v>
      </c>
      <c r="H496" s="127">
        <v>335376</v>
      </c>
      <c r="I496" s="128">
        <v>259236</v>
      </c>
      <c r="J496" s="128">
        <v>164748</v>
      </c>
      <c r="K496" s="137">
        <v>389834</v>
      </c>
      <c r="L496" s="124">
        <v>179722</v>
      </c>
      <c r="M496" s="124">
        <v>67396</v>
      </c>
      <c r="N496" s="124">
        <v>0</v>
      </c>
      <c r="O496" s="124">
        <v>3594</v>
      </c>
      <c r="P496" s="124">
        <v>2696</v>
      </c>
      <c r="Q496" s="127">
        <v>576</v>
      </c>
      <c r="R496" s="127">
        <v>0</v>
      </c>
      <c r="S496" s="127">
        <v>107833</v>
      </c>
      <c r="T496" s="127">
        <v>0</v>
      </c>
      <c r="U496" s="124">
        <v>0</v>
      </c>
      <c r="V496" s="139">
        <v>0</v>
      </c>
      <c r="W496" s="128">
        <v>0</v>
      </c>
    </row>
    <row r="497" spans="1:23" ht="20.100000000000001" customHeight="1">
      <c r="A497" s="135" t="s">
        <v>1579</v>
      </c>
      <c r="B497" s="135" t="s">
        <v>1550</v>
      </c>
      <c r="C497" s="136" t="s">
        <v>1550</v>
      </c>
      <c r="D497" s="123" t="s">
        <v>1623</v>
      </c>
      <c r="E497" s="92" t="s">
        <v>251</v>
      </c>
      <c r="F497" s="127">
        <v>766226</v>
      </c>
      <c r="G497" s="137">
        <v>759360</v>
      </c>
      <c r="H497" s="127">
        <v>335376</v>
      </c>
      <c r="I497" s="128">
        <v>259236</v>
      </c>
      <c r="J497" s="128">
        <v>164748</v>
      </c>
      <c r="K497" s="137">
        <v>6866</v>
      </c>
      <c r="L497" s="124">
        <v>0</v>
      </c>
      <c r="M497" s="124">
        <v>0</v>
      </c>
      <c r="N497" s="124">
        <v>0</v>
      </c>
      <c r="O497" s="124">
        <v>3594</v>
      </c>
      <c r="P497" s="124">
        <v>2696</v>
      </c>
      <c r="Q497" s="127">
        <v>576</v>
      </c>
      <c r="R497" s="127">
        <v>0</v>
      </c>
      <c r="S497" s="127">
        <v>0</v>
      </c>
      <c r="T497" s="127">
        <v>0</v>
      </c>
      <c r="U497" s="124">
        <v>0</v>
      </c>
      <c r="V497" s="139">
        <v>0</v>
      </c>
      <c r="W497" s="128">
        <v>0</v>
      </c>
    </row>
    <row r="498" spans="1:23" ht="20.100000000000001" customHeight="1">
      <c r="A498" s="135" t="s">
        <v>1589</v>
      </c>
      <c r="B498" s="135" t="s">
        <v>1558</v>
      </c>
      <c r="C498" s="136" t="s">
        <v>1558</v>
      </c>
      <c r="D498" s="123" t="s">
        <v>1623</v>
      </c>
      <c r="E498" s="92" t="s">
        <v>829</v>
      </c>
      <c r="F498" s="127">
        <v>179722</v>
      </c>
      <c r="G498" s="137">
        <v>0</v>
      </c>
      <c r="H498" s="127">
        <v>0</v>
      </c>
      <c r="I498" s="128">
        <v>0</v>
      </c>
      <c r="J498" s="128">
        <v>0</v>
      </c>
      <c r="K498" s="137">
        <v>179722</v>
      </c>
      <c r="L498" s="124">
        <v>179722</v>
      </c>
      <c r="M498" s="124">
        <v>0</v>
      </c>
      <c r="N498" s="124">
        <v>0</v>
      </c>
      <c r="O498" s="124">
        <v>0</v>
      </c>
      <c r="P498" s="124">
        <v>0</v>
      </c>
      <c r="Q498" s="127">
        <v>0</v>
      </c>
      <c r="R498" s="127">
        <v>0</v>
      </c>
      <c r="S498" s="127">
        <v>0</v>
      </c>
      <c r="T498" s="127">
        <v>0</v>
      </c>
      <c r="U498" s="124">
        <v>0</v>
      </c>
      <c r="V498" s="139">
        <v>0</v>
      </c>
      <c r="W498" s="128">
        <v>0</v>
      </c>
    </row>
    <row r="499" spans="1:23" ht="20.100000000000001" customHeight="1">
      <c r="A499" s="135" t="s">
        <v>1591</v>
      </c>
      <c r="B499" s="135" t="s">
        <v>1559</v>
      </c>
      <c r="C499" s="136" t="s">
        <v>1550</v>
      </c>
      <c r="D499" s="123" t="s">
        <v>1623</v>
      </c>
      <c r="E499" s="92" t="s">
        <v>942</v>
      </c>
      <c r="F499" s="127">
        <v>67396</v>
      </c>
      <c r="G499" s="137">
        <v>0</v>
      </c>
      <c r="H499" s="127">
        <v>0</v>
      </c>
      <c r="I499" s="128">
        <v>0</v>
      </c>
      <c r="J499" s="128">
        <v>0</v>
      </c>
      <c r="K499" s="137">
        <v>67396</v>
      </c>
      <c r="L499" s="124">
        <v>0</v>
      </c>
      <c r="M499" s="124">
        <v>67396</v>
      </c>
      <c r="N499" s="124">
        <v>0</v>
      </c>
      <c r="O499" s="124">
        <v>0</v>
      </c>
      <c r="P499" s="124">
        <v>0</v>
      </c>
      <c r="Q499" s="127">
        <v>0</v>
      </c>
      <c r="R499" s="127">
        <v>0</v>
      </c>
      <c r="S499" s="127">
        <v>0</v>
      </c>
      <c r="T499" s="127">
        <v>0</v>
      </c>
      <c r="U499" s="124">
        <v>0</v>
      </c>
      <c r="V499" s="139">
        <v>0</v>
      </c>
      <c r="W499" s="128">
        <v>0</v>
      </c>
    </row>
    <row r="500" spans="1:23" ht="20.100000000000001" customHeight="1">
      <c r="A500" s="135" t="s">
        <v>1591</v>
      </c>
      <c r="B500" s="135" t="s">
        <v>1559</v>
      </c>
      <c r="C500" s="136" t="s">
        <v>1552</v>
      </c>
      <c r="D500" s="123" t="s">
        <v>1623</v>
      </c>
      <c r="E500" s="92" t="s">
        <v>944</v>
      </c>
      <c r="F500" s="127">
        <v>135850</v>
      </c>
      <c r="G500" s="137">
        <v>0</v>
      </c>
      <c r="H500" s="127">
        <v>0</v>
      </c>
      <c r="I500" s="128">
        <v>0</v>
      </c>
      <c r="J500" s="128">
        <v>0</v>
      </c>
      <c r="K500" s="137">
        <v>135850</v>
      </c>
      <c r="L500" s="124">
        <v>0</v>
      </c>
      <c r="M500" s="124">
        <v>0</v>
      </c>
      <c r="N500" s="124">
        <v>0</v>
      </c>
      <c r="O500" s="124">
        <v>0</v>
      </c>
      <c r="P500" s="124">
        <v>0</v>
      </c>
      <c r="Q500" s="127">
        <v>0</v>
      </c>
      <c r="R500" s="127">
        <v>0</v>
      </c>
      <c r="S500" s="127">
        <v>0</v>
      </c>
      <c r="T500" s="127">
        <v>0</v>
      </c>
      <c r="U500" s="124">
        <v>0</v>
      </c>
      <c r="V500" s="139">
        <v>0</v>
      </c>
      <c r="W500" s="128">
        <v>0</v>
      </c>
    </row>
    <row r="501" spans="1:23" ht="20.100000000000001" customHeight="1">
      <c r="A501" s="135" t="s">
        <v>1616</v>
      </c>
      <c r="B501" s="135" t="s">
        <v>1551</v>
      </c>
      <c r="C501" s="136" t="s">
        <v>1550</v>
      </c>
      <c r="D501" s="123" t="s">
        <v>1623</v>
      </c>
      <c r="E501" s="92" t="s">
        <v>1425</v>
      </c>
      <c r="F501" s="127">
        <v>107833</v>
      </c>
      <c r="G501" s="137">
        <v>0</v>
      </c>
      <c r="H501" s="127">
        <v>0</v>
      </c>
      <c r="I501" s="128">
        <v>0</v>
      </c>
      <c r="J501" s="128">
        <v>0</v>
      </c>
      <c r="K501" s="137">
        <v>0</v>
      </c>
      <c r="L501" s="124">
        <v>0</v>
      </c>
      <c r="M501" s="124">
        <v>0</v>
      </c>
      <c r="N501" s="124">
        <v>0</v>
      </c>
      <c r="O501" s="124">
        <v>0</v>
      </c>
      <c r="P501" s="124">
        <v>0</v>
      </c>
      <c r="Q501" s="127">
        <v>0</v>
      </c>
      <c r="R501" s="127">
        <v>0</v>
      </c>
      <c r="S501" s="127">
        <v>107833</v>
      </c>
      <c r="T501" s="127">
        <v>0</v>
      </c>
      <c r="U501" s="124">
        <v>0</v>
      </c>
      <c r="V501" s="139">
        <v>0</v>
      </c>
      <c r="W501" s="128">
        <v>0</v>
      </c>
    </row>
    <row r="502" spans="1:23" ht="20.100000000000001" customHeight="1">
      <c r="A502" s="135"/>
      <c r="B502" s="135"/>
      <c r="C502" s="136"/>
      <c r="D502" s="123" t="s">
        <v>1771</v>
      </c>
      <c r="E502" s="92" t="s">
        <v>1772</v>
      </c>
      <c r="F502" s="127">
        <v>4327138</v>
      </c>
      <c r="G502" s="137">
        <v>2325528</v>
      </c>
      <c r="H502" s="127">
        <v>1777044</v>
      </c>
      <c r="I502" s="128">
        <v>356484</v>
      </c>
      <c r="J502" s="128">
        <v>192000</v>
      </c>
      <c r="K502" s="137">
        <v>894212</v>
      </c>
      <c r="L502" s="124">
        <v>601103</v>
      </c>
      <c r="M502" s="124">
        <v>225414</v>
      </c>
      <c r="N502" s="124">
        <v>50363</v>
      </c>
      <c r="O502" s="124">
        <v>6011</v>
      </c>
      <c r="P502" s="124">
        <v>9017</v>
      </c>
      <c r="Q502" s="127">
        <v>2304</v>
      </c>
      <c r="R502" s="127">
        <v>0</v>
      </c>
      <c r="S502" s="127">
        <v>360662</v>
      </c>
      <c r="T502" s="127">
        <v>0</v>
      </c>
      <c r="U502" s="124">
        <v>0</v>
      </c>
      <c r="V502" s="139">
        <v>746736</v>
      </c>
      <c r="W502" s="128">
        <v>0</v>
      </c>
    </row>
    <row r="503" spans="1:23" ht="20.100000000000001" customHeight="1">
      <c r="A503" s="135" t="s">
        <v>1579</v>
      </c>
      <c r="B503" s="135" t="s">
        <v>1550</v>
      </c>
      <c r="C503" s="136" t="s">
        <v>1572</v>
      </c>
      <c r="D503" s="123" t="s">
        <v>1623</v>
      </c>
      <c r="E503" s="92" t="s">
        <v>633</v>
      </c>
      <c r="F503" s="127">
        <v>3139959</v>
      </c>
      <c r="G503" s="137">
        <v>2325528</v>
      </c>
      <c r="H503" s="127">
        <v>1777044</v>
      </c>
      <c r="I503" s="128">
        <v>356484</v>
      </c>
      <c r="J503" s="128">
        <v>192000</v>
      </c>
      <c r="K503" s="137">
        <v>67695</v>
      </c>
      <c r="L503" s="124">
        <v>0</v>
      </c>
      <c r="M503" s="124">
        <v>0</v>
      </c>
      <c r="N503" s="124">
        <v>50363</v>
      </c>
      <c r="O503" s="124">
        <v>6011</v>
      </c>
      <c r="P503" s="124">
        <v>9017</v>
      </c>
      <c r="Q503" s="127">
        <v>2304</v>
      </c>
      <c r="R503" s="127">
        <v>0</v>
      </c>
      <c r="S503" s="127">
        <v>0</v>
      </c>
      <c r="T503" s="127">
        <v>0</v>
      </c>
      <c r="U503" s="124">
        <v>0</v>
      </c>
      <c r="V503" s="139">
        <v>746736</v>
      </c>
      <c r="W503" s="128">
        <v>0</v>
      </c>
    </row>
    <row r="504" spans="1:23" ht="20.100000000000001" customHeight="1">
      <c r="A504" s="135" t="s">
        <v>1589</v>
      </c>
      <c r="B504" s="135" t="s">
        <v>1558</v>
      </c>
      <c r="C504" s="136" t="s">
        <v>1558</v>
      </c>
      <c r="D504" s="123" t="s">
        <v>1623</v>
      </c>
      <c r="E504" s="92" t="s">
        <v>829</v>
      </c>
      <c r="F504" s="127">
        <v>601103</v>
      </c>
      <c r="G504" s="137">
        <v>0</v>
      </c>
      <c r="H504" s="127">
        <v>0</v>
      </c>
      <c r="I504" s="128">
        <v>0</v>
      </c>
      <c r="J504" s="128">
        <v>0</v>
      </c>
      <c r="K504" s="137">
        <v>601103</v>
      </c>
      <c r="L504" s="124">
        <v>601103</v>
      </c>
      <c r="M504" s="124">
        <v>0</v>
      </c>
      <c r="N504" s="124">
        <v>0</v>
      </c>
      <c r="O504" s="124">
        <v>0</v>
      </c>
      <c r="P504" s="124">
        <v>0</v>
      </c>
      <c r="Q504" s="127">
        <v>0</v>
      </c>
      <c r="R504" s="127">
        <v>0</v>
      </c>
      <c r="S504" s="127">
        <v>0</v>
      </c>
      <c r="T504" s="127">
        <v>0</v>
      </c>
      <c r="U504" s="124">
        <v>0</v>
      </c>
      <c r="V504" s="139">
        <v>0</v>
      </c>
      <c r="W504" s="128">
        <v>0</v>
      </c>
    </row>
    <row r="505" spans="1:23" ht="20.100000000000001" customHeight="1">
      <c r="A505" s="135" t="s">
        <v>1591</v>
      </c>
      <c r="B505" s="135" t="s">
        <v>1559</v>
      </c>
      <c r="C505" s="136" t="s">
        <v>1551</v>
      </c>
      <c r="D505" s="123" t="s">
        <v>1623</v>
      </c>
      <c r="E505" s="92" t="s">
        <v>943</v>
      </c>
      <c r="F505" s="127">
        <v>225414</v>
      </c>
      <c r="G505" s="137">
        <v>0</v>
      </c>
      <c r="H505" s="127">
        <v>0</v>
      </c>
      <c r="I505" s="128">
        <v>0</v>
      </c>
      <c r="J505" s="128">
        <v>0</v>
      </c>
      <c r="K505" s="137">
        <v>225414</v>
      </c>
      <c r="L505" s="124">
        <v>0</v>
      </c>
      <c r="M505" s="124">
        <v>225414</v>
      </c>
      <c r="N505" s="124">
        <v>0</v>
      </c>
      <c r="O505" s="124">
        <v>0</v>
      </c>
      <c r="P505" s="124">
        <v>0</v>
      </c>
      <c r="Q505" s="127">
        <v>0</v>
      </c>
      <c r="R505" s="127">
        <v>0</v>
      </c>
      <c r="S505" s="127">
        <v>0</v>
      </c>
      <c r="T505" s="127">
        <v>0</v>
      </c>
      <c r="U505" s="124">
        <v>0</v>
      </c>
      <c r="V505" s="139">
        <v>0</v>
      </c>
      <c r="W505" s="128">
        <v>0</v>
      </c>
    </row>
    <row r="506" spans="1:23" ht="20.100000000000001" customHeight="1">
      <c r="A506" s="135" t="s">
        <v>1616</v>
      </c>
      <c r="B506" s="135" t="s">
        <v>1551</v>
      </c>
      <c r="C506" s="136" t="s">
        <v>1550</v>
      </c>
      <c r="D506" s="123" t="s">
        <v>1623</v>
      </c>
      <c r="E506" s="92" t="s">
        <v>1425</v>
      </c>
      <c r="F506" s="127">
        <v>360662</v>
      </c>
      <c r="G506" s="137">
        <v>0</v>
      </c>
      <c r="H506" s="127">
        <v>0</v>
      </c>
      <c r="I506" s="128">
        <v>0</v>
      </c>
      <c r="J506" s="128">
        <v>0</v>
      </c>
      <c r="K506" s="137">
        <v>0</v>
      </c>
      <c r="L506" s="124">
        <v>0</v>
      </c>
      <c r="M506" s="124">
        <v>0</v>
      </c>
      <c r="N506" s="124">
        <v>0</v>
      </c>
      <c r="O506" s="124">
        <v>0</v>
      </c>
      <c r="P506" s="124">
        <v>0</v>
      </c>
      <c r="Q506" s="127">
        <v>0</v>
      </c>
      <c r="R506" s="127">
        <v>0</v>
      </c>
      <c r="S506" s="127">
        <v>360662</v>
      </c>
      <c r="T506" s="127">
        <v>0</v>
      </c>
      <c r="U506" s="124">
        <v>0</v>
      </c>
      <c r="V506" s="139">
        <v>0</v>
      </c>
      <c r="W506" s="128">
        <v>0</v>
      </c>
    </row>
    <row r="507" spans="1:23" ht="20.100000000000001" customHeight="1">
      <c r="A507" s="135"/>
      <c r="B507" s="135"/>
      <c r="C507" s="136"/>
      <c r="D507" s="123" t="s">
        <v>1773</v>
      </c>
      <c r="E507" s="92" t="s">
        <v>1774</v>
      </c>
      <c r="F507" s="127">
        <v>738941</v>
      </c>
      <c r="G507" s="137">
        <v>401688</v>
      </c>
      <c r="H507" s="127">
        <v>297708</v>
      </c>
      <c r="I507" s="128">
        <v>67980</v>
      </c>
      <c r="J507" s="128">
        <v>36000</v>
      </c>
      <c r="K507" s="137">
        <v>154145</v>
      </c>
      <c r="L507" s="124">
        <v>103541</v>
      </c>
      <c r="M507" s="124">
        <v>38828</v>
      </c>
      <c r="N507" s="124">
        <v>8756</v>
      </c>
      <c r="O507" s="124">
        <v>1035</v>
      </c>
      <c r="P507" s="124">
        <v>1553</v>
      </c>
      <c r="Q507" s="127">
        <v>432</v>
      </c>
      <c r="R507" s="127">
        <v>0</v>
      </c>
      <c r="S507" s="127">
        <v>62124</v>
      </c>
      <c r="T507" s="127">
        <v>0</v>
      </c>
      <c r="U507" s="124">
        <v>0</v>
      </c>
      <c r="V507" s="139">
        <v>120984</v>
      </c>
      <c r="W507" s="128">
        <v>0</v>
      </c>
    </row>
    <row r="508" spans="1:23" ht="20.100000000000001" customHeight="1">
      <c r="A508" s="135" t="s">
        <v>1579</v>
      </c>
      <c r="B508" s="135" t="s">
        <v>1550</v>
      </c>
      <c r="C508" s="136" t="s">
        <v>1572</v>
      </c>
      <c r="D508" s="123" t="s">
        <v>1623</v>
      </c>
      <c r="E508" s="92" t="s">
        <v>633</v>
      </c>
      <c r="F508" s="127">
        <v>534448</v>
      </c>
      <c r="G508" s="137">
        <v>401688</v>
      </c>
      <c r="H508" s="127">
        <v>297708</v>
      </c>
      <c r="I508" s="128">
        <v>67980</v>
      </c>
      <c r="J508" s="128">
        <v>36000</v>
      </c>
      <c r="K508" s="137">
        <v>11776</v>
      </c>
      <c r="L508" s="124">
        <v>0</v>
      </c>
      <c r="M508" s="124">
        <v>0</v>
      </c>
      <c r="N508" s="124">
        <v>8756</v>
      </c>
      <c r="O508" s="124">
        <v>1035</v>
      </c>
      <c r="P508" s="124">
        <v>1553</v>
      </c>
      <c r="Q508" s="127">
        <v>432</v>
      </c>
      <c r="R508" s="127">
        <v>0</v>
      </c>
      <c r="S508" s="127">
        <v>0</v>
      </c>
      <c r="T508" s="127">
        <v>0</v>
      </c>
      <c r="U508" s="124">
        <v>0</v>
      </c>
      <c r="V508" s="139">
        <v>120984</v>
      </c>
      <c r="W508" s="128">
        <v>0</v>
      </c>
    </row>
    <row r="509" spans="1:23" ht="20.100000000000001" customHeight="1">
      <c r="A509" s="135" t="s">
        <v>1589</v>
      </c>
      <c r="B509" s="135" t="s">
        <v>1558</v>
      </c>
      <c r="C509" s="136" t="s">
        <v>1558</v>
      </c>
      <c r="D509" s="123" t="s">
        <v>1623</v>
      </c>
      <c r="E509" s="92" t="s">
        <v>829</v>
      </c>
      <c r="F509" s="127">
        <v>103541</v>
      </c>
      <c r="G509" s="137">
        <v>0</v>
      </c>
      <c r="H509" s="127">
        <v>0</v>
      </c>
      <c r="I509" s="128">
        <v>0</v>
      </c>
      <c r="J509" s="128">
        <v>0</v>
      </c>
      <c r="K509" s="137">
        <v>103541</v>
      </c>
      <c r="L509" s="124">
        <v>103541</v>
      </c>
      <c r="M509" s="124">
        <v>0</v>
      </c>
      <c r="N509" s="124">
        <v>0</v>
      </c>
      <c r="O509" s="124">
        <v>0</v>
      </c>
      <c r="P509" s="124">
        <v>0</v>
      </c>
      <c r="Q509" s="127">
        <v>0</v>
      </c>
      <c r="R509" s="127">
        <v>0</v>
      </c>
      <c r="S509" s="127">
        <v>0</v>
      </c>
      <c r="T509" s="127">
        <v>0</v>
      </c>
      <c r="U509" s="124">
        <v>0</v>
      </c>
      <c r="V509" s="139">
        <v>0</v>
      </c>
      <c r="W509" s="128">
        <v>0</v>
      </c>
    </row>
    <row r="510" spans="1:23" ht="20.100000000000001" customHeight="1">
      <c r="A510" s="135" t="s">
        <v>1591</v>
      </c>
      <c r="B510" s="135" t="s">
        <v>1559</v>
      </c>
      <c r="C510" s="136" t="s">
        <v>1551</v>
      </c>
      <c r="D510" s="123" t="s">
        <v>1623</v>
      </c>
      <c r="E510" s="92" t="s">
        <v>943</v>
      </c>
      <c r="F510" s="127">
        <v>38828</v>
      </c>
      <c r="G510" s="137">
        <v>0</v>
      </c>
      <c r="H510" s="127">
        <v>0</v>
      </c>
      <c r="I510" s="128">
        <v>0</v>
      </c>
      <c r="J510" s="128">
        <v>0</v>
      </c>
      <c r="K510" s="137">
        <v>38828</v>
      </c>
      <c r="L510" s="124">
        <v>0</v>
      </c>
      <c r="M510" s="124">
        <v>38828</v>
      </c>
      <c r="N510" s="124">
        <v>0</v>
      </c>
      <c r="O510" s="124">
        <v>0</v>
      </c>
      <c r="P510" s="124">
        <v>0</v>
      </c>
      <c r="Q510" s="127">
        <v>0</v>
      </c>
      <c r="R510" s="127">
        <v>0</v>
      </c>
      <c r="S510" s="127">
        <v>0</v>
      </c>
      <c r="T510" s="127">
        <v>0</v>
      </c>
      <c r="U510" s="124">
        <v>0</v>
      </c>
      <c r="V510" s="139">
        <v>0</v>
      </c>
      <c r="W510" s="128">
        <v>0</v>
      </c>
    </row>
    <row r="511" spans="1:23" ht="20.100000000000001" customHeight="1">
      <c r="A511" s="135" t="s">
        <v>1616</v>
      </c>
      <c r="B511" s="135" t="s">
        <v>1551</v>
      </c>
      <c r="C511" s="136" t="s">
        <v>1550</v>
      </c>
      <c r="D511" s="123" t="s">
        <v>1623</v>
      </c>
      <c r="E511" s="92" t="s">
        <v>1425</v>
      </c>
      <c r="F511" s="127">
        <v>62124</v>
      </c>
      <c r="G511" s="137">
        <v>0</v>
      </c>
      <c r="H511" s="127">
        <v>0</v>
      </c>
      <c r="I511" s="128">
        <v>0</v>
      </c>
      <c r="J511" s="128">
        <v>0</v>
      </c>
      <c r="K511" s="137">
        <v>0</v>
      </c>
      <c r="L511" s="124">
        <v>0</v>
      </c>
      <c r="M511" s="124">
        <v>0</v>
      </c>
      <c r="N511" s="124">
        <v>0</v>
      </c>
      <c r="O511" s="124">
        <v>0</v>
      </c>
      <c r="P511" s="124">
        <v>0</v>
      </c>
      <c r="Q511" s="127">
        <v>0</v>
      </c>
      <c r="R511" s="127">
        <v>0</v>
      </c>
      <c r="S511" s="127">
        <v>62124</v>
      </c>
      <c r="T511" s="127">
        <v>0</v>
      </c>
      <c r="U511" s="124">
        <v>0</v>
      </c>
      <c r="V511" s="139">
        <v>0</v>
      </c>
      <c r="W511" s="128">
        <v>0</v>
      </c>
    </row>
    <row r="512" spans="1:23" ht="20.100000000000001" customHeight="1">
      <c r="A512" s="135"/>
      <c r="B512" s="135"/>
      <c r="C512" s="136"/>
      <c r="D512" s="123" t="s">
        <v>1775</v>
      </c>
      <c r="E512" s="92" t="s">
        <v>1776</v>
      </c>
      <c r="F512" s="127">
        <v>27699470</v>
      </c>
      <c r="G512" s="137">
        <v>14524409</v>
      </c>
      <c r="H512" s="127">
        <v>10576745</v>
      </c>
      <c r="I512" s="128">
        <v>2504520</v>
      </c>
      <c r="J512" s="128">
        <v>1443144</v>
      </c>
      <c r="K512" s="137">
        <v>5756981</v>
      </c>
      <c r="L512" s="124">
        <v>3864475</v>
      </c>
      <c r="M512" s="124">
        <v>1449178</v>
      </c>
      <c r="N512" s="124">
        <v>329436</v>
      </c>
      <c r="O512" s="124">
        <v>38645</v>
      </c>
      <c r="P512" s="124">
        <v>57967</v>
      </c>
      <c r="Q512" s="127">
        <v>17280</v>
      </c>
      <c r="R512" s="127">
        <v>0</v>
      </c>
      <c r="S512" s="127">
        <v>2318685</v>
      </c>
      <c r="T512" s="127">
        <v>0</v>
      </c>
      <c r="U512" s="124">
        <v>0</v>
      </c>
      <c r="V512" s="139">
        <v>5099395</v>
      </c>
      <c r="W512" s="128">
        <v>0</v>
      </c>
    </row>
    <row r="513" spans="1:23" ht="20.100000000000001" customHeight="1">
      <c r="A513" s="135" t="s">
        <v>1579</v>
      </c>
      <c r="B513" s="135" t="s">
        <v>1551</v>
      </c>
      <c r="C513" s="136" t="s">
        <v>1557</v>
      </c>
      <c r="D513" s="123" t="s">
        <v>1623</v>
      </c>
      <c r="E513" s="92" t="s">
        <v>638</v>
      </c>
      <c r="F513" s="127">
        <v>20067132</v>
      </c>
      <c r="G513" s="137">
        <v>14524409</v>
      </c>
      <c r="H513" s="127">
        <v>10576745</v>
      </c>
      <c r="I513" s="128">
        <v>2504520</v>
      </c>
      <c r="J513" s="128">
        <v>1443144</v>
      </c>
      <c r="K513" s="137">
        <v>443328</v>
      </c>
      <c r="L513" s="124">
        <v>0</v>
      </c>
      <c r="M513" s="124">
        <v>0</v>
      </c>
      <c r="N513" s="124">
        <v>329436</v>
      </c>
      <c r="O513" s="124">
        <v>38645</v>
      </c>
      <c r="P513" s="124">
        <v>57967</v>
      </c>
      <c r="Q513" s="127">
        <v>17280</v>
      </c>
      <c r="R513" s="127">
        <v>0</v>
      </c>
      <c r="S513" s="127">
        <v>0</v>
      </c>
      <c r="T513" s="127">
        <v>0</v>
      </c>
      <c r="U513" s="124">
        <v>0</v>
      </c>
      <c r="V513" s="139">
        <v>5099395</v>
      </c>
      <c r="W513" s="128">
        <v>0</v>
      </c>
    </row>
    <row r="514" spans="1:23" ht="20.100000000000001" customHeight="1">
      <c r="A514" s="135" t="s">
        <v>1589</v>
      </c>
      <c r="B514" s="135" t="s">
        <v>1558</v>
      </c>
      <c r="C514" s="136" t="s">
        <v>1558</v>
      </c>
      <c r="D514" s="123" t="s">
        <v>1623</v>
      </c>
      <c r="E514" s="92" t="s">
        <v>829</v>
      </c>
      <c r="F514" s="127">
        <v>3864475</v>
      </c>
      <c r="G514" s="137">
        <v>0</v>
      </c>
      <c r="H514" s="127">
        <v>0</v>
      </c>
      <c r="I514" s="128">
        <v>0</v>
      </c>
      <c r="J514" s="128">
        <v>0</v>
      </c>
      <c r="K514" s="137">
        <v>3864475</v>
      </c>
      <c r="L514" s="124">
        <v>3864475</v>
      </c>
      <c r="M514" s="124">
        <v>0</v>
      </c>
      <c r="N514" s="124">
        <v>0</v>
      </c>
      <c r="O514" s="124">
        <v>0</v>
      </c>
      <c r="P514" s="124">
        <v>0</v>
      </c>
      <c r="Q514" s="127">
        <v>0</v>
      </c>
      <c r="R514" s="127">
        <v>0</v>
      </c>
      <c r="S514" s="127">
        <v>0</v>
      </c>
      <c r="T514" s="127">
        <v>0</v>
      </c>
      <c r="U514" s="124">
        <v>0</v>
      </c>
      <c r="V514" s="139">
        <v>0</v>
      </c>
      <c r="W514" s="128">
        <v>0</v>
      </c>
    </row>
    <row r="515" spans="1:23" ht="20.100000000000001" customHeight="1">
      <c r="A515" s="135" t="s">
        <v>1591</v>
      </c>
      <c r="B515" s="135" t="s">
        <v>1559</v>
      </c>
      <c r="C515" s="136" t="s">
        <v>1551</v>
      </c>
      <c r="D515" s="123" t="s">
        <v>1623</v>
      </c>
      <c r="E515" s="92" t="s">
        <v>943</v>
      </c>
      <c r="F515" s="127">
        <v>1449178</v>
      </c>
      <c r="G515" s="137">
        <v>0</v>
      </c>
      <c r="H515" s="127">
        <v>0</v>
      </c>
      <c r="I515" s="128">
        <v>0</v>
      </c>
      <c r="J515" s="128">
        <v>0</v>
      </c>
      <c r="K515" s="137">
        <v>1449178</v>
      </c>
      <c r="L515" s="124">
        <v>0</v>
      </c>
      <c r="M515" s="124">
        <v>1449178</v>
      </c>
      <c r="N515" s="124">
        <v>0</v>
      </c>
      <c r="O515" s="124">
        <v>0</v>
      </c>
      <c r="P515" s="124">
        <v>0</v>
      </c>
      <c r="Q515" s="127">
        <v>0</v>
      </c>
      <c r="R515" s="127">
        <v>0</v>
      </c>
      <c r="S515" s="127">
        <v>0</v>
      </c>
      <c r="T515" s="127">
        <v>0</v>
      </c>
      <c r="U515" s="124">
        <v>0</v>
      </c>
      <c r="V515" s="139">
        <v>0</v>
      </c>
      <c r="W515" s="128">
        <v>0</v>
      </c>
    </row>
    <row r="516" spans="1:23" ht="20.100000000000001" customHeight="1">
      <c r="A516" s="135" t="s">
        <v>1616</v>
      </c>
      <c r="B516" s="135" t="s">
        <v>1551</v>
      </c>
      <c r="C516" s="136" t="s">
        <v>1550</v>
      </c>
      <c r="D516" s="123" t="s">
        <v>1623</v>
      </c>
      <c r="E516" s="92" t="s">
        <v>1425</v>
      </c>
      <c r="F516" s="127">
        <v>2318685</v>
      </c>
      <c r="G516" s="137">
        <v>0</v>
      </c>
      <c r="H516" s="127">
        <v>0</v>
      </c>
      <c r="I516" s="128">
        <v>0</v>
      </c>
      <c r="J516" s="128">
        <v>0</v>
      </c>
      <c r="K516" s="137">
        <v>0</v>
      </c>
      <c r="L516" s="124">
        <v>0</v>
      </c>
      <c r="M516" s="124">
        <v>0</v>
      </c>
      <c r="N516" s="124">
        <v>0</v>
      </c>
      <c r="O516" s="124">
        <v>0</v>
      </c>
      <c r="P516" s="124">
        <v>0</v>
      </c>
      <c r="Q516" s="127">
        <v>0</v>
      </c>
      <c r="R516" s="127">
        <v>0</v>
      </c>
      <c r="S516" s="127">
        <v>2318685</v>
      </c>
      <c r="T516" s="127">
        <v>0</v>
      </c>
      <c r="U516" s="124">
        <v>0</v>
      </c>
      <c r="V516" s="139">
        <v>0</v>
      </c>
      <c r="W516" s="128">
        <v>0</v>
      </c>
    </row>
    <row r="517" spans="1:23" ht="20.100000000000001" customHeight="1">
      <c r="A517" s="135"/>
      <c r="B517" s="135"/>
      <c r="C517" s="136"/>
      <c r="D517" s="123" t="s">
        <v>1777</v>
      </c>
      <c r="E517" s="92" t="s">
        <v>1778</v>
      </c>
      <c r="F517" s="127">
        <v>21361583</v>
      </c>
      <c r="G517" s="137">
        <v>11055312</v>
      </c>
      <c r="H517" s="127">
        <v>7688856</v>
      </c>
      <c r="I517" s="128">
        <v>2118456</v>
      </c>
      <c r="J517" s="128">
        <v>1248000</v>
      </c>
      <c r="K517" s="137">
        <v>4473493</v>
      </c>
      <c r="L517" s="124">
        <v>2999456</v>
      </c>
      <c r="M517" s="124">
        <v>1124796</v>
      </c>
      <c r="N517" s="124">
        <v>259279</v>
      </c>
      <c r="O517" s="124">
        <v>29994</v>
      </c>
      <c r="P517" s="124">
        <v>44992</v>
      </c>
      <c r="Q517" s="127">
        <v>14976</v>
      </c>
      <c r="R517" s="127">
        <v>0</v>
      </c>
      <c r="S517" s="127">
        <v>1799674</v>
      </c>
      <c r="T517" s="127">
        <v>0</v>
      </c>
      <c r="U517" s="124">
        <v>0</v>
      </c>
      <c r="V517" s="139">
        <v>4033104</v>
      </c>
      <c r="W517" s="128">
        <v>0</v>
      </c>
    </row>
    <row r="518" spans="1:23" ht="20.100000000000001" customHeight="1">
      <c r="A518" s="135" t="s">
        <v>1579</v>
      </c>
      <c r="B518" s="135" t="s">
        <v>1551</v>
      </c>
      <c r="C518" s="136" t="s">
        <v>1557</v>
      </c>
      <c r="D518" s="123" t="s">
        <v>1623</v>
      </c>
      <c r="E518" s="92" t="s">
        <v>638</v>
      </c>
      <c r="F518" s="127">
        <v>15437657</v>
      </c>
      <c r="G518" s="137">
        <v>11055312</v>
      </c>
      <c r="H518" s="127">
        <v>7688856</v>
      </c>
      <c r="I518" s="128">
        <v>2118456</v>
      </c>
      <c r="J518" s="128">
        <v>1248000</v>
      </c>
      <c r="K518" s="137">
        <v>349241</v>
      </c>
      <c r="L518" s="124">
        <v>0</v>
      </c>
      <c r="M518" s="124">
        <v>0</v>
      </c>
      <c r="N518" s="124">
        <v>259279</v>
      </c>
      <c r="O518" s="124">
        <v>29994</v>
      </c>
      <c r="P518" s="124">
        <v>44992</v>
      </c>
      <c r="Q518" s="127">
        <v>14976</v>
      </c>
      <c r="R518" s="127">
        <v>0</v>
      </c>
      <c r="S518" s="127">
        <v>0</v>
      </c>
      <c r="T518" s="127">
        <v>0</v>
      </c>
      <c r="U518" s="124">
        <v>0</v>
      </c>
      <c r="V518" s="139">
        <v>4033104</v>
      </c>
      <c r="W518" s="128">
        <v>0</v>
      </c>
    </row>
    <row r="519" spans="1:23" ht="20.100000000000001" customHeight="1">
      <c r="A519" s="135" t="s">
        <v>1589</v>
      </c>
      <c r="B519" s="135" t="s">
        <v>1558</v>
      </c>
      <c r="C519" s="136" t="s">
        <v>1558</v>
      </c>
      <c r="D519" s="123" t="s">
        <v>1623</v>
      </c>
      <c r="E519" s="92" t="s">
        <v>829</v>
      </c>
      <c r="F519" s="127">
        <v>2999456</v>
      </c>
      <c r="G519" s="137">
        <v>0</v>
      </c>
      <c r="H519" s="127">
        <v>0</v>
      </c>
      <c r="I519" s="128">
        <v>0</v>
      </c>
      <c r="J519" s="128">
        <v>0</v>
      </c>
      <c r="K519" s="137">
        <v>2999456</v>
      </c>
      <c r="L519" s="124">
        <v>2999456</v>
      </c>
      <c r="M519" s="124">
        <v>0</v>
      </c>
      <c r="N519" s="124">
        <v>0</v>
      </c>
      <c r="O519" s="124">
        <v>0</v>
      </c>
      <c r="P519" s="124">
        <v>0</v>
      </c>
      <c r="Q519" s="127">
        <v>0</v>
      </c>
      <c r="R519" s="127">
        <v>0</v>
      </c>
      <c r="S519" s="127">
        <v>0</v>
      </c>
      <c r="T519" s="127">
        <v>0</v>
      </c>
      <c r="U519" s="124">
        <v>0</v>
      </c>
      <c r="V519" s="139">
        <v>0</v>
      </c>
      <c r="W519" s="128">
        <v>0</v>
      </c>
    </row>
    <row r="520" spans="1:23" ht="20.100000000000001" customHeight="1">
      <c r="A520" s="135" t="s">
        <v>1591</v>
      </c>
      <c r="B520" s="135" t="s">
        <v>1559</v>
      </c>
      <c r="C520" s="136" t="s">
        <v>1551</v>
      </c>
      <c r="D520" s="123" t="s">
        <v>1623</v>
      </c>
      <c r="E520" s="92" t="s">
        <v>943</v>
      </c>
      <c r="F520" s="127">
        <v>1124796</v>
      </c>
      <c r="G520" s="137">
        <v>0</v>
      </c>
      <c r="H520" s="127">
        <v>0</v>
      </c>
      <c r="I520" s="128">
        <v>0</v>
      </c>
      <c r="J520" s="128">
        <v>0</v>
      </c>
      <c r="K520" s="137">
        <v>1124796</v>
      </c>
      <c r="L520" s="124">
        <v>0</v>
      </c>
      <c r="M520" s="124">
        <v>1124796</v>
      </c>
      <c r="N520" s="124">
        <v>0</v>
      </c>
      <c r="O520" s="124">
        <v>0</v>
      </c>
      <c r="P520" s="124">
        <v>0</v>
      </c>
      <c r="Q520" s="127">
        <v>0</v>
      </c>
      <c r="R520" s="127">
        <v>0</v>
      </c>
      <c r="S520" s="127">
        <v>0</v>
      </c>
      <c r="T520" s="127">
        <v>0</v>
      </c>
      <c r="U520" s="124">
        <v>0</v>
      </c>
      <c r="V520" s="139">
        <v>0</v>
      </c>
      <c r="W520" s="128">
        <v>0</v>
      </c>
    </row>
    <row r="521" spans="1:23" ht="20.100000000000001" customHeight="1">
      <c r="A521" s="135" t="s">
        <v>1616</v>
      </c>
      <c r="B521" s="135" t="s">
        <v>1551</v>
      </c>
      <c r="C521" s="136" t="s">
        <v>1550</v>
      </c>
      <c r="D521" s="123" t="s">
        <v>1623</v>
      </c>
      <c r="E521" s="92" t="s">
        <v>1425</v>
      </c>
      <c r="F521" s="127">
        <v>1799674</v>
      </c>
      <c r="G521" s="137">
        <v>0</v>
      </c>
      <c r="H521" s="127">
        <v>0</v>
      </c>
      <c r="I521" s="128">
        <v>0</v>
      </c>
      <c r="J521" s="128">
        <v>0</v>
      </c>
      <c r="K521" s="137">
        <v>0</v>
      </c>
      <c r="L521" s="124">
        <v>0</v>
      </c>
      <c r="M521" s="124">
        <v>0</v>
      </c>
      <c r="N521" s="124">
        <v>0</v>
      </c>
      <c r="O521" s="124">
        <v>0</v>
      </c>
      <c r="P521" s="124">
        <v>0</v>
      </c>
      <c r="Q521" s="127">
        <v>0</v>
      </c>
      <c r="R521" s="127">
        <v>0</v>
      </c>
      <c r="S521" s="127">
        <v>1799674</v>
      </c>
      <c r="T521" s="127">
        <v>0</v>
      </c>
      <c r="U521" s="124">
        <v>0</v>
      </c>
      <c r="V521" s="139">
        <v>0</v>
      </c>
      <c r="W521" s="128">
        <v>0</v>
      </c>
    </row>
    <row r="522" spans="1:23" ht="20.100000000000001" customHeight="1">
      <c r="A522" s="135"/>
      <c r="B522" s="135"/>
      <c r="C522" s="136"/>
      <c r="D522" s="123" t="s">
        <v>1779</v>
      </c>
      <c r="E522" s="92" t="s">
        <v>1780</v>
      </c>
      <c r="F522" s="127">
        <v>8597144</v>
      </c>
      <c r="G522" s="137">
        <v>4509804</v>
      </c>
      <c r="H522" s="127">
        <v>3313320</v>
      </c>
      <c r="I522" s="128">
        <v>770484</v>
      </c>
      <c r="J522" s="128">
        <v>426000</v>
      </c>
      <c r="K522" s="137">
        <v>1757484</v>
      </c>
      <c r="L522" s="124">
        <v>1180106</v>
      </c>
      <c r="M522" s="124">
        <v>442540</v>
      </c>
      <c r="N522" s="124">
        <v>100223</v>
      </c>
      <c r="O522" s="124">
        <v>11801</v>
      </c>
      <c r="P522" s="124">
        <v>17702</v>
      </c>
      <c r="Q522" s="127">
        <v>5112</v>
      </c>
      <c r="R522" s="127">
        <v>0</v>
      </c>
      <c r="S522" s="127">
        <v>708063</v>
      </c>
      <c r="T522" s="127">
        <v>0</v>
      </c>
      <c r="U522" s="124">
        <v>0</v>
      </c>
      <c r="V522" s="139">
        <v>1456956</v>
      </c>
      <c r="W522" s="128">
        <v>164837</v>
      </c>
    </row>
    <row r="523" spans="1:23" ht="20.100000000000001" customHeight="1">
      <c r="A523" s="135" t="s">
        <v>1579</v>
      </c>
      <c r="B523" s="135" t="s">
        <v>1552</v>
      </c>
      <c r="C523" s="136" t="s">
        <v>1551</v>
      </c>
      <c r="D523" s="123" t="s">
        <v>1623</v>
      </c>
      <c r="E523" s="92" t="s">
        <v>645</v>
      </c>
      <c r="F523" s="127">
        <v>6266435</v>
      </c>
      <c r="G523" s="137">
        <v>4509804</v>
      </c>
      <c r="H523" s="127">
        <v>3313320</v>
      </c>
      <c r="I523" s="128">
        <v>770484</v>
      </c>
      <c r="J523" s="128">
        <v>426000</v>
      </c>
      <c r="K523" s="137">
        <v>134838</v>
      </c>
      <c r="L523" s="124">
        <v>0</v>
      </c>
      <c r="M523" s="124">
        <v>0</v>
      </c>
      <c r="N523" s="124">
        <v>100223</v>
      </c>
      <c r="O523" s="124">
        <v>11801</v>
      </c>
      <c r="P523" s="124">
        <v>17702</v>
      </c>
      <c r="Q523" s="127">
        <v>5112</v>
      </c>
      <c r="R523" s="127">
        <v>0</v>
      </c>
      <c r="S523" s="127">
        <v>0</v>
      </c>
      <c r="T523" s="127">
        <v>0</v>
      </c>
      <c r="U523" s="124">
        <v>0</v>
      </c>
      <c r="V523" s="139">
        <v>1456956</v>
      </c>
      <c r="W523" s="128">
        <v>164837</v>
      </c>
    </row>
    <row r="524" spans="1:23" ht="20.100000000000001" customHeight="1">
      <c r="A524" s="135" t="s">
        <v>1589</v>
      </c>
      <c r="B524" s="135" t="s">
        <v>1558</v>
      </c>
      <c r="C524" s="136" t="s">
        <v>1558</v>
      </c>
      <c r="D524" s="123" t="s">
        <v>1623</v>
      </c>
      <c r="E524" s="92" t="s">
        <v>829</v>
      </c>
      <c r="F524" s="127">
        <v>1180106</v>
      </c>
      <c r="G524" s="137">
        <v>0</v>
      </c>
      <c r="H524" s="127">
        <v>0</v>
      </c>
      <c r="I524" s="128">
        <v>0</v>
      </c>
      <c r="J524" s="128">
        <v>0</v>
      </c>
      <c r="K524" s="137">
        <v>1180106</v>
      </c>
      <c r="L524" s="124">
        <v>1180106</v>
      </c>
      <c r="M524" s="124">
        <v>0</v>
      </c>
      <c r="N524" s="124">
        <v>0</v>
      </c>
      <c r="O524" s="124">
        <v>0</v>
      </c>
      <c r="P524" s="124">
        <v>0</v>
      </c>
      <c r="Q524" s="127">
        <v>0</v>
      </c>
      <c r="R524" s="127">
        <v>0</v>
      </c>
      <c r="S524" s="127">
        <v>0</v>
      </c>
      <c r="T524" s="127">
        <v>0</v>
      </c>
      <c r="U524" s="124">
        <v>0</v>
      </c>
      <c r="V524" s="139">
        <v>0</v>
      </c>
      <c r="W524" s="128">
        <v>0</v>
      </c>
    </row>
    <row r="525" spans="1:23" ht="20.100000000000001" customHeight="1">
      <c r="A525" s="135" t="s">
        <v>1591</v>
      </c>
      <c r="B525" s="135" t="s">
        <v>1559</v>
      </c>
      <c r="C525" s="136" t="s">
        <v>1551</v>
      </c>
      <c r="D525" s="123" t="s">
        <v>1623</v>
      </c>
      <c r="E525" s="92" t="s">
        <v>943</v>
      </c>
      <c r="F525" s="127">
        <v>442540</v>
      </c>
      <c r="G525" s="137">
        <v>0</v>
      </c>
      <c r="H525" s="127">
        <v>0</v>
      </c>
      <c r="I525" s="128">
        <v>0</v>
      </c>
      <c r="J525" s="128">
        <v>0</v>
      </c>
      <c r="K525" s="137">
        <v>442540</v>
      </c>
      <c r="L525" s="124">
        <v>0</v>
      </c>
      <c r="M525" s="124">
        <v>442540</v>
      </c>
      <c r="N525" s="124">
        <v>0</v>
      </c>
      <c r="O525" s="124">
        <v>0</v>
      </c>
      <c r="P525" s="124">
        <v>0</v>
      </c>
      <c r="Q525" s="127">
        <v>0</v>
      </c>
      <c r="R525" s="127">
        <v>0</v>
      </c>
      <c r="S525" s="127">
        <v>0</v>
      </c>
      <c r="T525" s="127">
        <v>0</v>
      </c>
      <c r="U525" s="124">
        <v>0</v>
      </c>
      <c r="V525" s="139">
        <v>0</v>
      </c>
      <c r="W525" s="128">
        <v>0</v>
      </c>
    </row>
    <row r="526" spans="1:23" ht="20.100000000000001" customHeight="1">
      <c r="A526" s="135" t="s">
        <v>1616</v>
      </c>
      <c r="B526" s="135" t="s">
        <v>1551</v>
      </c>
      <c r="C526" s="136" t="s">
        <v>1550</v>
      </c>
      <c r="D526" s="123" t="s">
        <v>1623</v>
      </c>
      <c r="E526" s="92" t="s">
        <v>1425</v>
      </c>
      <c r="F526" s="127">
        <v>708063</v>
      </c>
      <c r="G526" s="137">
        <v>0</v>
      </c>
      <c r="H526" s="127">
        <v>0</v>
      </c>
      <c r="I526" s="128">
        <v>0</v>
      </c>
      <c r="J526" s="128">
        <v>0</v>
      </c>
      <c r="K526" s="137">
        <v>0</v>
      </c>
      <c r="L526" s="124">
        <v>0</v>
      </c>
      <c r="M526" s="124">
        <v>0</v>
      </c>
      <c r="N526" s="124">
        <v>0</v>
      </c>
      <c r="O526" s="124">
        <v>0</v>
      </c>
      <c r="P526" s="124">
        <v>0</v>
      </c>
      <c r="Q526" s="127">
        <v>0</v>
      </c>
      <c r="R526" s="127">
        <v>0</v>
      </c>
      <c r="S526" s="127">
        <v>708063</v>
      </c>
      <c r="T526" s="127">
        <v>0</v>
      </c>
      <c r="U526" s="124">
        <v>0</v>
      </c>
      <c r="V526" s="139">
        <v>0</v>
      </c>
      <c r="W526" s="128">
        <v>0</v>
      </c>
    </row>
    <row r="527" spans="1:23" ht="20.100000000000001" customHeight="1">
      <c r="A527" s="135"/>
      <c r="B527" s="135"/>
      <c r="C527" s="136"/>
      <c r="D527" s="123" t="s">
        <v>1781</v>
      </c>
      <c r="E527" s="92" t="s">
        <v>1782</v>
      </c>
      <c r="F527" s="127">
        <v>2109029</v>
      </c>
      <c r="G527" s="137">
        <v>1185559</v>
      </c>
      <c r="H527" s="127">
        <v>691416</v>
      </c>
      <c r="I527" s="128">
        <v>305880</v>
      </c>
      <c r="J527" s="128">
        <v>188263</v>
      </c>
      <c r="K527" s="137">
        <v>547791</v>
      </c>
      <c r="L527" s="124">
        <v>295412</v>
      </c>
      <c r="M527" s="124">
        <v>110780</v>
      </c>
      <c r="N527" s="124">
        <v>13872</v>
      </c>
      <c r="O527" s="124">
        <v>4279</v>
      </c>
      <c r="P527" s="124">
        <v>4431</v>
      </c>
      <c r="Q527" s="127">
        <v>1152</v>
      </c>
      <c r="R527" s="127">
        <v>0</v>
      </c>
      <c r="S527" s="127">
        <v>177247</v>
      </c>
      <c r="T527" s="127">
        <v>0</v>
      </c>
      <c r="U527" s="124">
        <v>0</v>
      </c>
      <c r="V527" s="139">
        <v>198432</v>
      </c>
      <c r="W527" s="128">
        <v>0</v>
      </c>
    </row>
    <row r="528" spans="1:23" ht="20.100000000000001" customHeight="1">
      <c r="A528" s="135" t="s">
        <v>1579</v>
      </c>
      <c r="B528" s="135" t="s">
        <v>1555</v>
      </c>
      <c r="C528" s="136" t="s">
        <v>1551</v>
      </c>
      <c r="D528" s="123" t="s">
        <v>1623</v>
      </c>
      <c r="E528" s="92" t="s">
        <v>679</v>
      </c>
      <c r="F528" s="127">
        <v>1407725</v>
      </c>
      <c r="G528" s="137">
        <v>1185559</v>
      </c>
      <c r="H528" s="127">
        <v>691416</v>
      </c>
      <c r="I528" s="128">
        <v>305880</v>
      </c>
      <c r="J528" s="128">
        <v>188263</v>
      </c>
      <c r="K528" s="137">
        <v>23734</v>
      </c>
      <c r="L528" s="124">
        <v>0</v>
      </c>
      <c r="M528" s="124">
        <v>0</v>
      </c>
      <c r="N528" s="124">
        <v>13872</v>
      </c>
      <c r="O528" s="124">
        <v>4279</v>
      </c>
      <c r="P528" s="124">
        <v>4431</v>
      </c>
      <c r="Q528" s="127">
        <v>1152</v>
      </c>
      <c r="R528" s="127">
        <v>0</v>
      </c>
      <c r="S528" s="127">
        <v>0</v>
      </c>
      <c r="T528" s="127">
        <v>0</v>
      </c>
      <c r="U528" s="124">
        <v>0</v>
      </c>
      <c r="V528" s="139">
        <v>198432</v>
      </c>
      <c r="W528" s="128">
        <v>0</v>
      </c>
    </row>
    <row r="529" spans="1:23" ht="20.100000000000001" customHeight="1">
      <c r="A529" s="135" t="s">
        <v>1589</v>
      </c>
      <c r="B529" s="135" t="s">
        <v>1558</v>
      </c>
      <c r="C529" s="136" t="s">
        <v>1558</v>
      </c>
      <c r="D529" s="123" t="s">
        <v>1623</v>
      </c>
      <c r="E529" s="92" t="s">
        <v>829</v>
      </c>
      <c r="F529" s="127">
        <v>295412</v>
      </c>
      <c r="G529" s="137">
        <v>0</v>
      </c>
      <c r="H529" s="127">
        <v>0</v>
      </c>
      <c r="I529" s="128">
        <v>0</v>
      </c>
      <c r="J529" s="128">
        <v>0</v>
      </c>
      <c r="K529" s="137">
        <v>295412</v>
      </c>
      <c r="L529" s="124">
        <v>295412</v>
      </c>
      <c r="M529" s="124">
        <v>0</v>
      </c>
      <c r="N529" s="124">
        <v>0</v>
      </c>
      <c r="O529" s="124">
        <v>0</v>
      </c>
      <c r="P529" s="124">
        <v>0</v>
      </c>
      <c r="Q529" s="127">
        <v>0</v>
      </c>
      <c r="R529" s="127">
        <v>0</v>
      </c>
      <c r="S529" s="127">
        <v>0</v>
      </c>
      <c r="T529" s="127">
        <v>0</v>
      </c>
      <c r="U529" s="124">
        <v>0</v>
      </c>
      <c r="V529" s="139">
        <v>0</v>
      </c>
      <c r="W529" s="128">
        <v>0</v>
      </c>
    </row>
    <row r="530" spans="1:23" ht="20.100000000000001" customHeight="1">
      <c r="A530" s="135" t="s">
        <v>1591</v>
      </c>
      <c r="B530" s="135" t="s">
        <v>1559</v>
      </c>
      <c r="C530" s="136" t="s">
        <v>1551</v>
      </c>
      <c r="D530" s="123" t="s">
        <v>1623</v>
      </c>
      <c r="E530" s="92" t="s">
        <v>943</v>
      </c>
      <c r="F530" s="127">
        <v>110780</v>
      </c>
      <c r="G530" s="137">
        <v>0</v>
      </c>
      <c r="H530" s="127">
        <v>0</v>
      </c>
      <c r="I530" s="128">
        <v>0</v>
      </c>
      <c r="J530" s="128">
        <v>0</v>
      </c>
      <c r="K530" s="137">
        <v>110780</v>
      </c>
      <c r="L530" s="124">
        <v>0</v>
      </c>
      <c r="M530" s="124">
        <v>110780</v>
      </c>
      <c r="N530" s="124">
        <v>0</v>
      </c>
      <c r="O530" s="124">
        <v>0</v>
      </c>
      <c r="P530" s="124">
        <v>0</v>
      </c>
      <c r="Q530" s="127">
        <v>0</v>
      </c>
      <c r="R530" s="127">
        <v>0</v>
      </c>
      <c r="S530" s="127">
        <v>0</v>
      </c>
      <c r="T530" s="127">
        <v>0</v>
      </c>
      <c r="U530" s="124">
        <v>0</v>
      </c>
      <c r="V530" s="139">
        <v>0</v>
      </c>
      <c r="W530" s="128">
        <v>0</v>
      </c>
    </row>
    <row r="531" spans="1:23" ht="20.100000000000001" customHeight="1">
      <c r="A531" s="135" t="s">
        <v>1591</v>
      </c>
      <c r="B531" s="135" t="s">
        <v>1559</v>
      </c>
      <c r="C531" s="136" t="s">
        <v>1552</v>
      </c>
      <c r="D531" s="123" t="s">
        <v>1623</v>
      </c>
      <c r="E531" s="92" t="s">
        <v>944</v>
      </c>
      <c r="F531" s="127">
        <v>117865</v>
      </c>
      <c r="G531" s="137">
        <v>0</v>
      </c>
      <c r="H531" s="127">
        <v>0</v>
      </c>
      <c r="I531" s="128">
        <v>0</v>
      </c>
      <c r="J531" s="128">
        <v>0</v>
      </c>
      <c r="K531" s="137">
        <v>117865</v>
      </c>
      <c r="L531" s="124">
        <v>0</v>
      </c>
      <c r="M531" s="124">
        <v>0</v>
      </c>
      <c r="N531" s="124">
        <v>0</v>
      </c>
      <c r="O531" s="124">
        <v>0</v>
      </c>
      <c r="P531" s="124">
        <v>0</v>
      </c>
      <c r="Q531" s="127">
        <v>0</v>
      </c>
      <c r="R531" s="127">
        <v>0</v>
      </c>
      <c r="S531" s="127">
        <v>0</v>
      </c>
      <c r="T531" s="127">
        <v>0</v>
      </c>
      <c r="U531" s="124">
        <v>0</v>
      </c>
      <c r="V531" s="139">
        <v>0</v>
      </c>
      <c r="W531" s="128">
        <v>0</v>
      </c>
    </row>
    <row r="532" spans="1:23" ht="20.100000000000001" customHeight="1">
      <c r="A532" s="135" t="s">
        <v>1616</v>
      </c>
      <c r="B532" s="135" t="s">
        <v>1551</v>
      </c>
      <c r="C532" s="136" t="s">
        <v>1550</v>
      </c>
      <c r="D532" s="123" t="s">
        <v>1623</v>
      </c>
      <c r="E532" s="92" t="s">
        <v>1425</v>
      </c>
      <c r="F532" s="127">
        <v>177247</v>
      </c>
      <c r="G532" s="137">
        <v>0</v>
      </c>
      <c r="H532" s="127">
        <v>0</v>
      </c>
      <c r="I532" s="128">
        <v>0</v>
      </c>
      <c r="J532" s="128">
        <v>0</v>
      </c>
      <c r="K532" s="137">
        <v>0</v>
      </c>
      <c r="L532" s="124">
        <v>0</v>
      </c>
      <c r="M532" s="124">
        <v>0</v>
      </c>
      <c r="N532" s="124">
        <v>0</v>
      </c>
      <c r="O532" s="124">
        <v>0</v>
      </c>
      <c r="P532" s="124">
        <v>0</v>
      </c>
      <c r="Q532" s="127">
        <v>0</v>
      </c>
      <c r="R532" s="127">
        <v>0</v>
      </c>
      <c r="S532" s="127">
        <v>177247</v>
      </c>
      <c r="T532" s="127">
        <v>0</v>
      </c>
      <c r="U532" s="124">
        <v>0</v>
      </c>
      <c r="V532" s="139">
        <v>0</v>
      </c>
      <c r="W532" s="128">
        <v>0</v>
      </c>
    </row>
    <row r="533" spans="1:23" ht="20.100000000000001" customHeight="1">
      <c r="A533" s="135"/>
      <c r="B533" s="135"/>
      <c r="C533" s="136"/>
      <c r="D533" s="123" t="s">
        <v>1783</v>
      </c>
      <c r="E533" s="92" t="s">
        <v>1784</v>
      </c>
      <c r="F533" s="127">
        <v>725393</v>
      </c>
      <c r="G533" s="137">
        <v>382740</v>
      </c>
      <c r="H533" s="127">
        <v>269664</v>
      </c>
      <c r="I533" s="128">
        <v>71076</v>
      </c>
      <c r="J533" s="128">
        <v>42000</v>
      </c>
      <c r="K533" s="137">
        <v>152234</v>
      </c>
      <c r="L533" s="124">
        <v>102085</v>
      </c>
      <c r="M533" s="124">
        <v>38282</v>
      </c>
      <c r="N533" s="124">
        <v>8811</v>
      </c>
      <c r="O533" s="124">
        <v>1021</v>
      </c>
      <c r="P533" s="124">
        <v>1531</v>
      </c>
      <c r="Q533" s="127">
        <v>504</v>
      </c>
      <c r="R533" s="127">
        <v>0</v>
      </c>
      <c r="S533" s="127">
        <v>61251</v>
      </c>
      <c r="T533" s="127">
        <v>0</v>
      </c>
      <c r="U533" s="124">
        <v>0</v>
      </c>
      <c r="V533" s="139">
        <v>129168</v>
      </c>
      <c r="W533" s="128">
        <v>0</v>
      </c>
    </row>
    <row r="534" spans="1:23" ht="20.100000000000001" customHeight="1">
      <c r="A534" s="135" t="s">
        <v>1579</v>
      </c>
      <c r="B534" s="135" t="s">
        <v>1550</v>
      </c>
      <c r="C534" s="136" t="s">
        <v>1572</v>
      </c>
      <c r="D534" s="123" t="s">
        <v>1623</v>
      </c>
      <c r="E534" s="92" t="s">
        <v>633</v>
      </c>
      <c r="F534" s="127">
        <v>523775</v>
      </c>
      <c r="G534" s="137">
        <v>382740</v>
      </c>
      <c r="H534" s="127">
        <v>269664</v>
      </c>
      <c r="I534" s="128">
        <v>71076</v>
      </c>
      <c r="J534" s="128">
        <v>42000</v>
      </c>
      <c r="K534" s="137">
        <v>11867</v>
      </c>
      <c r="L534" s="124">
        <v>0</v>
      </c>
      <c r="M534" s="124">
        <v>0</v>
      </c>
      <c r="N534" s="124">
        <v>8811</v>
      </c>
      <c r="O534" s="124">
        <v>1021</v>
      </c>
      <c r="P534" s="124">
        <v>1531</v>
      </c>
      <c r="Q534" s="127">
        <v>504</v>
      </c>
      <c r="R534" s="127">
        <v>0</v>
      </c>
      <c r="S534" s="127">
        <v>0</v>
      </c>
      <c r="T534" s="127">
        <v>0</v>
      </c>
      <c r="U534" s="124">
        <v>0</v>
      </c>
      <c r="V534" s="139">
        <v>129168</v>
      </c>
      <c r="W534" s="128">
        <v>0</v>
      </c>
    </row>
    <row r="535" spans="1:23" ht="20.100000000000001" customHeight="1">
      <c r="A535" s="135" t="s">
        <v>1589</v>
      </c>
      <c r="B535" s="135" t="s">
        <v>1558</v>
      </c>
      <c r="C535" s="136" t="s">
        <v>1558</v>
      </c>
      <c r="D535" s="123" t="s">
        <v>1623</v>
      </c>
      <c r="E535" s="92" t="s">
        <v>829</v>
      </c>
      <c r="F535" s="127">
        <v>102085</v>
      </c>
      <c r="G535" s="137">
        <v>0</v>
      </c>
      <c r="H535" s="127">
        <v>0</v>
      </c>
      <c r="I535" s="128">
        <v>0</v>
      </c>
      <c r="J535" s="128">
        <v>0</v>
      </c>
      <c r="K535" s="137">
        <v>102085</v>
      </c>
      <c r="L535" s="124">
        <v>102085</v>
      </c>
      <c r="M535" s="124">
        <v>0</v>
      </c>
      <c r="N535" s="124">
        <v>0</v>
      </c>
      <c r="O535" s="124">
        <v>0</v>
      </c>
      <c r="P535" s="124">
        <v>0</v>
      </c>
      <c r="Q535" s="127">
        <v>0</v>
      </c>
      <c r="R535" s="127">
        <v>0</v>
      </c>
      <c r="S535" s="127">
        <v>0</v>
      </c>
      <c r="T535" s="127">
        <v>0</v>
      </c>
      <c r="U535" s="124">
        <v>0</v>
      </c>
      <c r="V535" s="139">
        <v>0</v>
      </c>
      <c r="W535" s="128">
        <v>0</v>
      </c>
    </row>
    <row r="536" spans="1:23" ht="20.100000000000001" customHeight="1">
      <c r="A536" s="135" t="s">
        <v>1591</v>
      </c>
      <c r="B536" s="135" t="s">
        <v>1559</v>
      </c>
      <c r="C536" s="136" t="s">
        <v>1551</v>
      </c>
      <c r="D536" s="123" t="s">
        <v>1623</v>
      </c>
      <c r="E536" s="92" t="s">
        <v>943</v>
      </c>
      <c r="F536" s="127">
        <v>38282</v>
      </c>
      <c r="G536" s="137">
        <v>0</v>
      </c>
      <c r="H536" s="127">
        <v>0</v>
      </c>
      <c r="I536" s="128">
        <v>0</v>
      </c>
      <c r="J536" s="128">
        <v>0</v>
      </c>
      <c r="K536" s="137">
        <v>38282</v>
      </c>
      <c r="L536" s="124">
        <v>0</v>
      </c>
      <c r="M536" s="124">
        <v>38282</v>
      </c>
      <c r="N536" s="124">
        <v>0</v>
      </c>
      <c r="O536" s="124">
        <v>0</v>
      </c>
      <c r="P536" s="124">
        <v>0</v>
      </c>
      <c r="Q536" s="127">
        <v>0</v>
      </c>
      <c r="R536" s="127">
        <v>0</v>
      </c>
      <c r="S536" s="127">
        <v>0</v>
      </c>
      <c r="T536" s="127">
        <v>0</v>
      </c>
      <c r="U536" s="124">
        <v>0</v>
      </c>
      <c r="V536" s="139">
        <v>0</v>
      </c>
      <c r="W536" s="128">
        <v>0</v>
      </c>
    </row>
    <row r="537" spans="1:23" ht="20.100000000000001" customHeight="1">
      <c r="A537" s="135" t="s">
        <v>1616</v>
      </c>
      <c r="B537" s="135" t="s">
        <v>1551</v>
      </c>
      <c r="C537" s="136" t="s">
        <v>1550</v>
      </c>
      <c r="D537" s="123" t="s">
        <v>1623</v>
      </c>
      <c r="E537" s="92" t="s">
        <v>1425</v>
      </c>
      <c r="F537" s="127">
        <v>61251</v>
      </c>
      <c r="G537" s="137">
        <v>0</v>
      </c>
      <c r="H537" s="127">
        <v>0</v>
      </c>
      <c r="I537" s="128">
        <v>0</v>
      </c>
      <c r="J537" s="128">
        <v>0</v>
      </c>
      <c r="K537" s="137">
        <v>0</v>
      </c>
      <c r="L537" s="124">
        <v>0</v>
      </c>
      <c r="M537" s="124">
        <v>0</v>
      </c>
      <c r="N537" s="124">
        <v>0</v>
      </c>
      <c r="O537" s="124">
        <v>0</v>
      </c>
      <c r="P537" s="124">
        <v>0</v>
      </c>
      <c r="Q537" s="127">
        <v>0</v>
      </c>
      <c r="R537" s="127">
        <v>0</v>
      </c>
      <c r="S537" s="127">
        <v>61251</v>
      </c>
      <c r="T537" s="127">
        <v>0</v>
      </c>
      <c r="U537" s="124">
        <v>0</v>
      </c>
      <c r="V537" s="139">
        <v>0</v>
      </c>
      <c r="W537" s="128">
        <v>0</v>
      </c>
    </row>
    <row r="538" spans="1:23" ht="20.100000000000001" customHeight="1">
      <c r="A538" s="135"/>
      <c r="B538" s="135"/>
      <c r="C538" s="136"/>
      <c r="D538" s="123" t="s">
        <v>1785</v>
      </c>
      <c r="E538" s="92" t="s">
        <v>1786</v>
      </c>
      <c r="F538" s="127">
        <v>25270965</v>
      </c>
      <c r="G538" s="137">
        <v>13250448</v>
      </c>
      <c r="H538" s="127">
        <v>9634032</v>
      </c>
      <c r="I538" s="128">
        <v>2308416</v>
      </c>
      <c r="J538" s="128">
        <v>1308000</v>
      </c>
      <c r="K538" s="137">
        <v>5246691</v>
      </c>
      <c r="L538" s="124">
        <v>3522050</v>
      </c>
      <c r="M538" s="124">
        <v>1320769</v>
      </c>
      <c r="N538" s="124">
        <v>300124</v>
      </c>
      <c r="O538" s="124">
        <v>35221</v>
      </c>
      <c r="P538" s="124">
        <v>52831</v>
      </c>
      <c r="Q538" s="127">
        <v>15696</v>
      </c>
      <c r="R538" s="127">
        <v>0</v>
      </c>
      <c r="S538" s="127">
        <v>2113230</v>
      </c>
      <c r="T538" s="127">
        <v>0</v>
      </c>
      <c r="U538" s="124">
        <v>0</v>
      </c>
      <c r="V538" s="139">
        <v>4623888</v>
      </c>
      <c r="W538" s="128">
        <v>36708</v>
      </c>
    </row>
    <row r="539" spans="1:23" ht="20.100000000000001" customHeight="1">
      <c r="A539" s="135" t="s">
        <v>1579</v>
      </c>
      <c r="B539" s="135" t="s">
        <v>1551</v>
      </c>
      <c r="C539" s="136" t="s">
        <v>1552</v>
      </c>
      <c r="D539" s="123" t="s">
        <v>1787</v>
      </c>
      <c r="E539" s="92" t="s">
        <v>637</v>
      </c>
      <c r="F539" s="127">
        <v>25270965</v>
      </c>
      <c r="G539" s="137">
        <v>13250448</v>
      </c>
      <c r="H539" s="127">
        <v>9634032</v>
      </c>
      <c r="I539" s="128">
        <v>2308416</v>
      </c>
      <c r="J539" s="128">
        <v>1308000</v>
      </c>
      <c r="K539" s="137">
        <v>5246691</v>
      </c>
      <c r="L539" s="124">
        <v>3522050</v>
      </c>
      <c r="M539" s="124">
        <v>1320769</v>
      </c>
      <c r="N539" s="124">
        <v>300124</v>
      </c>
      <c r="O539" s="124">
        <v>35221</v>
      </c>
      <c r="P539" s="124">
        <v>52831</v>
      </c>
      <c r="Q539" s="127">
        <v>15696</v>
      </c>
      <c r="R539" s="127">
        <v>0</v>
      </c>
      <c r="S539" s="127">
        <v>2113230</v>
      </c>
      <c r="T539" s="127">
        <v>0</v>
      </c>
      <c r="U539" s="124">
        <v>0</v>
      </c>
      <c r="V539" s="139">
        <v>4623888</v>
      </c>
      <c r="W539" s="128">
        <v>36708</v>
      </c>
    </row>
    <row r="540" spans="1:23" ht="20.100000000000001" customHeight="1">
      <c r="A540" s="135"/>
      <c r="B540" s="135"/>
      <c r="C540" s="136"/>
      <c r="D540" s="123" t="s">
        <v>1788</v>
      </c>
      <c r="E540" s="92" t="s">
        <v>1789</v>
      </c>
      <c r="F540" s="127">
        <v>14138398</v>
      </c>
      <c r="G540" s="137">
        <v>7445952</v>
      </c>
      <c r="H540" s="127">
        <v>5452236</v>
      </c>
      <c r="I540" s="128">
        <v>1273716</v>
      </c>
      <c r="J540" s="128">
        <v>720000</v>
      </c>
      <c r="K540" s="137">
        <v>2932211</v>
      </c>
      <c r="L540" s="124">
        <v>1968658</v>
      </c>
      <c r="M540" s="124">
        <v>738247</v>
      </c>
      <c r="N540" s="124">
        <v>167449</v>
      </c>
      <c r="O540" s="124">
        <v>19687</v>
      </c>
      <c r="P540" s="124">
        <v>29530</v>
      </c>
      <c r="Q540" s="127">
        <v>8640</v>
      </c>
      <c r="R540" s="127">
        <v>0</v>
      </c>
      <c r="S540" s="127">
        <v>1181195</v>
      </c>
      <c r="T540" s="127">
        <v>0</v>
      </c>
      <c r="U540" s="124">
        <v>0</v>
      </c>
      <c r="V540" s="139">
        <v>2541996</v>
      </c>
      <c r="W540" s="128">
        <v>37044</v>
      </c>
    </row>
    <row r="541" spans="1:23" ht="20.100000000000001" customHeight="1">
      <c r="A541" s="135" t="s">
        <v>1579</v>
      </c>
      <c r="B541" s="135" t="s">
        <v>1551</v>
      </c>
      <c r="C541" s="136" t="s">
        <v>1552</v>
      </c>
      <c r="D541" s="123" t="s">
        <v>1787</v>
      </c>
      <c r="E541" s="92" t="s">
        <v>637</v>
      </c>
      <c r="F541" s="127">
        <v>14138398</v>
      </c>
      <c r="G541" s="137">
        <v>7445952</v>
      </c>
      <c r="H541" s="127">
        <v>5452236</v>
      </c>
      <c r="I541" s="128">
        <v>1273716</v>
      </c>
      <c r="J541" s="128">
        <v>720000</v>
      </c>
      <c r="K541" s="137">
        <v>2932211</v>
      </c>
      <c r="L541" s="124">
        <v>1968658</v>
      </c>
      <c r="M541" s="124">
        <v>738247</v>
      </c>
      <c r="N541" s="124">
        <v>167449</v>
      </c>
      <c r="O541" s="124">
        <v>19687</v>
      </c>
      <c r="P541" s="124">
        <v>29530</v>
      </c>
      <c r="Q541" s="127">
        <v>8640</v>
      </c>
      <c r="R541" s="127">
        <v>0</v>
      </c>
      <c r="S541" s="127">
        <v>1181195</v>
      </c>
      <c r="T541" s="127">
        <v>0</v>
      </c>
      <c r="U541" s="124">
        <v>0</v>
      </c>
      <c r="V541" s="139">
        <v>2541996</v>
      </c>
      <c r="W541" s="128">
        <v>37044</v>
      </c>
    </row>
    <row r="542" spans="1:23" ht="20.100000000000001" customHeight="1">
      <c r="A542" s="135"/>
      <c r="B542" s="135"/>
      <c r="C542" s="136"/>
      <c r="D542" s="123" t="s">
        <v>1790</v>
      </c>
      <c r="E542" s="92" t="s">
        <v>1791</v>
      </c>
      <c r="F542" s="127">
        <v>15253733</v>
      </c>
      <c r="G542" s="137">
        <v>8056174</v>
      </c>
      <c r="H542" s="127">
        <v>5960434</v>
      </c>
      <c r="I542" s="128">
        <v>1339740</v>
      </c>
      <c r="J542" s="128">
        <v>756000</v>
      </c>
      <c r="K542" s="137">
        <v>3157426</v>
      </c>
      <c r="L542" s="124">
        <v>2120382</v>
      </c>
      <c r="M542" s="124">
        <v>795143</v>
      </c>
      <c r="N542" s="124">
        <v>179819</v>
      </c>
      <c r="O542" s="124">
        <v>21204</v>
      </c>
      <c r="P542" s="124">
        <v>31806</v>
      </c>
      <c r="Q542" s="127">
        <v>9072</v>
      </c>
      <c r="R542" s="127">
        <v>0</v>
      </c>
      <c r="S542" s="127">
        <v>1272229</v>
      </c>
      <c r="T542" s="127">
        <v>0</v>
      </c>
      <c r="U542" s="124">
        <v>0</v>
      </c>
      <c r="V542" s="139">
        <v>2712958</v>
      </c>
      <c r="W542" s="128">
        <v>54946</v>
      </c>
    </row>
    <row r="543" spans="1:23" ht="20.100000000000001" customHeight="1">
      <c r="A543" s="135" t="s">
        <v>1579</v>
      </c>
      <c r="B543" s="135" t="s">
        <v>1551</v>
      </c>
      <c r="C543" s="136" t="s">
        <v>1552</v>
      </c>
      <c r="D543" s="123" t="s">
        <v>1787</v>
      </c>
      <c r="E543" s="92" t="s">
        <v>637</v>
      </c>
      <c r="F543" s="127">
        <v>15253733</v>
      </c>
      <c r="G543" s="137">
        <v>8056174</v>
      </c>
      <c r="H543" s="127">
        <v>5960434</v>
      </c>
      <c r="I543" s="128">
        <v>1339740</v>
      </c>
      <c r="J543" s="128">
        <v>756000</v>
      </c>
      <c r="K543" s="137">
        <v>3157426</v>
      </c>
      <c r="L543" s="124">
        <v>2120382</v>
      </c>
      <c r="M543" s="124">
        <v>795143</v>
      </c>
      <c r="N543" s="124">
        <v>179819</v>
      </c>
      <c r="O543" s="124">
        <v>21204</v>
      </c>
      <c r="P543" s="124">
        <v>31806</v>
      </c>
      <c r="Q543" s="127">
        <v>9072</v>
      </c>
      <c r="R543" s="127">
        <v>0</v>
      </c>
      <c r="S543" s="127">
        <v>1272229</v>
      </c>
      <c r="T543" s="127">
        <v>0</v>
      </c>
      <c r="U543" s="124">
        <v>0</v>
      </c>
      <c r="V543" s="139">
        <v>2712958</v>
      </c>
      <c r="W543" s="128">
        <v>54946</v>
      </c>
    </row>
    <row r="544" spans="1:23" ht="20.100000000000001" customHeight="1">
      <c r="A544" s="135"/>
      <c r="B544" s="135"/>
      <c r="C544" s="136"/>
      <c r="D544" s="123" t="s">
        <v>1792</v>
      </c>
      <c r="E544" s="92" t="s">
        <v>1793</v>
      </c>
      <c r="F544" s="127">
        <v>17575263</v>
      </c>
      <c r="G544" s="137">
        <v>9386100</v>
      </c>
      <c r="H544" s="127">
        <v>6330852</v>
      </c>
      <c r="I544" s="128">
        <v>2203248</v>
      </c>
      <c r="J544" s="128">
        <v>852000</v>
      </c>
      <c r="K544" s="137">
        <v>3639826</v>
      </c>
      <c r="L544" s="124">
        <v>2444862</v>
      </c>
      <c r="M544" s="124">
        <v>916823</v>
      </c>
      <c r="N544" s="124">
        <v>206795</v>
      </c>
      <c r="O544" s="124">
        <v>24449</v>
      </c>
      <c r="P544" s="124">
        <v>36673</v>
      </c>
      <c r="Q544" s="127">
        <v>10224</v>
      </c>
      <c r="R544" s="127">
        <v>0</v>
      </c>
      <c r="S544" s="127">
        <v>1466917</v>
      </c>
      <c r="T544" s="127">
        <v>0</v>
      </c>
      <c r="U544" s="124">
        <v>0</v>
      </c>
      <c r="V544" s="139">
        <v>3008736</v>
      </c>
      <c r="W544" s="128">
        <v>73684</v>
      </c>
    </row>
    <row r="545" spans="1:23" ht="20.100000000000001" customHeight="1">
      <c r="A545" s="135" t="s">
        <v>1579</v>
      </c>
      <c r="B545" s="135" t="s">
        <v>1551</v>
      </c>
      <c r="C545" s="136" t="s">
        <v>1552</v>
      </c>
      <c r="D545" s="123" t="s">
        <v>1787</v>
      </c>
      <c r="E545" s="92" t="s">
        <v>637</v>
      </c>
      <c r="F545" s="127">
        <v>17575263</v>
      </c>
      <c r="G545" s="137">
        <v>9386100</v>
      </c>
      <c r="H545" s="127">
        <v>6330852</v>
      </c>
      <c r="I545" s="128">
        <v>2203248</v>
      </c>
      <c r="J545" s="128">
        <v>852000</v>
      </c>
      <c r="K545" s="137">
        <v>3639826</v>
      </c>
      <c r="L545" s="124">
        <v>2444862</v>
      </c>
      <c r="M545" s="124">
        <v>916823</v>
      </c>
      <c r="N545" s="124">
        <v>206795</v>
      </c>
      <c r="O545" s="124">
        <v>24449</v>
      </c>
      <c r="P545" s="124">
        <v>36673</v>
      </c>
      <c r="Q545" s="127">
        <v>10224</v>
      </c>
      <c r="R545" s="127">
        <v>0</v>
      </c>
      <c r="S545" s="127">
        <v>1466917</v>
      </c>
      <c r="T545" s="127">
        <v>0</v>
      </c>
      <c r="U545" s="124">
        <v>0</v>
      </c>
      <c r="V545" s="139">
        <v>3008736</v>
      </c>
      <c r="W545" s="128">
        <v>73684</v>
      </c>
    </row>
    <row r="546" spans="1:23" ht="20.100000000000001" customHeight="1">
      <c r="A546" s="135"/>
      <c r="B546" s="135"/>
      <c r="C546" s="136"/>
      <c r="D546" s="123" t="s">
        <v>1794</v>
      </c>
      <c r="E546" s="92" t="s">
        <v>1795</v>
      </c>
      <c r="F546" s="127">
        <v>30826049</v>
      </c>
      <c r="G546" s="137">
        <v>16677288</v>
      </c>
      <c r="H546" s="127">
        <v>11360748</v>
      </c>
      <c r="I546" s="128">
        <v>3828540</v>
      </c>
      <c r="J546" s="128">
        <v>1488000</v>
      </c>
      <c r="K546" s="137">
        <v>6397326</v>
      </c>
      <c r="L546" s="124">
        <v>4297322</v>
      </c>
      <c r="M546" s="124">
        <v>1611496</v>
      </c>
      <c r="N546" s="124">
        <v>363219</v>
      </c>
      <c r="O546" s="124">
        <v>42973</v>
      </c>
      <c r="P546" s="124">
        <v>64460</v>
      </c>
      <c r="Q546" s="127">
        <v>17856</v>
      </c>
      <c r="R546" s="127">
        <v>0</v>
      </c>
      <c r="S546" s="127">
        <v>2578393</v>
      </c>
      <c r="T546" s="127">
        <v>0</v>
      </c>
      <c r="U546" s="124">
        <v>0</v>
      </c>
      <c r="V546" s="139">
        <v>5025876</v>
      </c>
      <c r="W546" s="128">
        <v>147166</v>
      </c>
    </row>
    <row r="547" spans="1:23" ht="20.100000000000001" customHeight="1">
      <c r="A547" s="135" t="s">
        <v>1579</v>
      </c>
      <c r="B547" s="135" t="s">
        <v>1551</v>
      </c>
      <c r="C547" s="136" t="s">
        <v>1551</v>
      </c>
      <c r="D547" s="123" t="s">
        <v>1787</v>
      </c>
      <c r="E547" s="92" t="s">
        <v>636</v>
      </c>
      <c r="F547" s="127">
        <v>30826049</v>
      </c>
      <c r="G547" s="137">
        <v>16677288</v>
      </c>
      <c r="H547" s="127">
        <v>11360748</v>
      </c>
      <c r="I547" s="128">
        <v>3828540</v>
      </c>
      <c r="J547" s="128">
        <v>1488000</v>
      </c>
      <c r="K547" s="137">
        <v>6397326</v>
      </c>
      <c r="L547" s="124">
        <v>4297322</v>
      </c>
      <c r="M547" s="124">
        <v>1611496</v>
      </c>
      <c r="N547" s="124">
        <v>363219</v>
      </c>
      <c r="O547" s="124">
        <v>42973</v>
      </c>
      <c r="P547" s="124">
        <v>64460</v>
      </c>
      <c r="Q547" s="127">
        <v>17856</v>
      </c>
      <c r="R547" s="127">
        <v>0</v>
      </c>
      <c r="S547" s="127">
        <v>2578393</v>
      </c>
      <c r="T547" s="127">
        <v>0</v>
      </c>
      <c r="U547" s="124">
        <v>0</v>
      </c>
      <c r="V547" s="139">
        <v>5025876</v>
      </c>
      <c r="W547" s="128">
        <v>147166</v>
      </c>
    </row>
    <row r="548" spans="1:23" ht="20.100000000000001" customHeight="1">
      <c r="A548" s="135"/>
      <c r="B548" s="135"/>
      <c r="C548" s="136"/>
      <c r="D548" s="123" t="s">
        <v>1796</v>
      </c>
      <c r="E548" s="92" t="s">
        <v>1797</v>
      </c>
      <c r="F548" s="127">
        <v>12839630</v>
      </c>
      <c r="G548" s="137">
        <v>6804840</v>
      </c>
      <c r="H548" s="127">
        <v>4905996</v>
      </c>
      <c r="I548" s="128">
        <v>1220844</v>
      </c>
      <c r="J548" s="128">
        <v>678000</v>
      </c>
      <c r="K548" s="137">
        <v>2673524</v>
      </c>
      <c r="L548" s="124">
        <v>1794402</v>
      </c>
      <c r="M548" s="124">
        <v>672901</v>
      </c>
      <c r="N548" s="124">
        <v>153225</v>
      </c>
      <c r="O548" s="124">
        <v>17944</v>
      </c>
      <c r="P548" s="124">
        <v>26916</v>
      </c>
      <c r="Q548" s="127">
        <v>8136</v>
      </c>
      <c r="R548" s="127">
        <v>0</v>
      </c>
      <c r="S548" s="127">
        <v>1076641</v>
      </c>
      <c r="T548" s="127">
        <v>0</v>
      </c>
      <c r="U548" s="124">
        <v>0</v>
      </c>
      <c r="V548" s="139">
        <v>2247756</v>
      </c>
      <c r="W548" s="128">
        <v>36869</v>
      </c>
    </row>
    <row r="549" spans="1:23" ht="20.100000000000001" customHeight="1">
      <c r="A549" s="135" t="s">
        <v>1579</v>
      </c>
      <c r="B549" s="135" t="s">
        <v>1551</v>
      </c>
      <c r="C549" s="136" t="s">
        <v>1551</v>
      </c>
      <c r="D549" s="123" t="s">
        <v>1787</v>
      </c>
      <c r="E549" s="92" t="s">
        <v>636</v>
      </c>
      <c r="F549" s="127">
        <v>12839630</v>
      </c>
      <c r="G549" s="137">
        <v>6804840</v>
      </c>
      <c r="H549" s="127">
        <v>4905996</v>
      </c>
      <c r="I549" s="128">
        <v>1220844</v>
      </c>
      <c r="J549" s="128">
        <v>678000</v>
      </c>
      <c r="K549" s="137">
        <v>2673524</v>
      </c>
      <c r="L549" s="124">
        <v>1794402</v>
      </c>
      <c r="M549" s="124">
        <v>672901</v>
      </c>
      <c r="N549" s="124">
        <v>153225</v>
      </c>
      <c r="O549" s="124">
        <v>17944</v>
      </c>
      <c r="P549" s="124">
        <v>26916</v>
      </c>
      <c r="Q549" s="127">
        <v>8136</v>
      </c>
      <c r="R549" s="127">
        <v>0</v>
      </c>
      <c r="S549" s="127">
        <v>1076641</v>
      </c>
      <c r="T549" s="127">
        <v>0</v>
      </c>
      <c r="U549" s="124">
        <v>0</v>
      </c>
      <c r="V549" s="139">
        <v>2247756</v>
      </c>
      <c r="W549" s="128">
        <v>36869</v>
      </c>
    </row>
    <row r="550" spans="1:23" ht="20.100000000000001" customHeight="1">
      <c r="A550" s="135"/>
      <c r="B550" s="135"/>
      <c r="C550" s="136"/>
      <c r="D550" s="123" t="s">
        <v>1798</v>
      </c>
      <c r="E550" s="92" t="s">
        <v>1799</v>
      </c>
      <c r="F550" s="127">
        <v>17087700</v>
      </c>
      <c r="G550" s="137">
        <v>9020004</v>
      </c>
      <c r="H550" s="127">
        <v>6491088</v>
      </c>
      <c r="I550" s="128">
        <v>1616916</v>
      </c>
      <c r="J550" s="128">
        <v>912000</v>
      </c>
      <c r="K550" s="137">
        <v>3559611</v>
      </c>
      <c r="L550" s="124">
        <v>2388873</v>
      </c>
      <c r="M550" s="124">
        <v>895827</v>
      </c>
      <c r="N550" s="124">
        <v>204245</v>
      </c>
      <c r="O550" s="124">
        <v>23889</v>
      </c>
      <c r="P550" s="124">
        <v>35833</v>
      </c>
      <c r="Q550" s="127">
        <v>10944</v>
      </c>
      <c r="R550" s="127">
        <v>0</v>
      </c>
      <c r="S550" s="127">
        <v>1433324</v>
      </c>
      <c r="T550" s="127">
        <v>0</v>
      </c>
      <c r="U550" s="124">
        <v>0</v>
      </c>
      <c r="V550" s="139">
        <v>3036360</v>
      </c>
      <c r="W550" s="128">
        <v>38401</v>
      </c>
    </row>
    <row r="551" spans="1:23" ht="20.100000000000001" customHeight="1">
      <c r="A551" s="135" t="s">
        <v>1579</v>
      </c>
      <c r="B551" s="135" t="s">
        <v>1551</v>
      </c>
      <c r="C551" s="136" t="s">
        <v>1551</v>
      </c>
      <c r="D551" s="123" t="s">
        <v>1787</v>
      </c>
      <c r="E551" s="92" t="s">
        <v>636</v>
      </c>
      <c r="F551" s="127">
        <v>17087700</v>
      </c>
      <c r="G551" s="137">
        <v>9020004</v>
      </c>
      <c r="H551" s="127">
        <v>6491088</v>
      </c>
      <c r="I551" s="128">
        <v>1616916</v>
      </c>
      <c r="J551" s="128">
        <v>912000</v>
      </c>
      <c r="K551" s="137">
        <v>3559611</v>
      </c>
      <c r="L551" s="124">
        <v>2388873</v>
      </c>
      <c r="M551" s="124">
        <v>895827</v>
      </c>
      <c r="N551" s="124">
        <v>204245</v>
      </c>
      <c r="O551" s="124">
        <v>23889</v>
      </c>
      <c r="P551" s="124">
        <v>35833</v>
      </c>
      <c r="Q551" s="127">
        <v>10944</v>
      </c>
      <c r="R551" s="127">
        <v>0</v>
      </c>
      <c r="S551" s="127">
        <v>1433324</v>
      </c>
      <c r="T551" s="127">
        <v>0</v>
      </c>
      <c r="U551" s="124">
        <v>0</v>
      </c>
      <c r="V551" s="139">
        <v>3036360</v>
      </c>
      <c r="W551" s="128">
        <v>38401</v>
      </c>
    </row>
    <row r="552" spans="1:23" ht="20.100000000000001" customHeight="1">
      <c r="A552" s="135"/>
      <c r="B552" s="135"/>
      <c r="C552" s="136"/>
      <c r="D552" s="123" t="s">
        <v>1800</v>
      </c>
      <c r="E552" s="92" t="s">
        <v>1801</v>
      </c>
      <c r="F552" s="127">
        <v>3739554</v>
      </c>
      <c r="G552" s="137">
        <v>2014260</v>
      </c>
      <c r="H552" s="127">
        <v>1357260</v>
      </c>
      <c r="I552" s="128">
        <v>477000</v>
      </c>
      <c r="J552" s="128">
        <v>180000</v>
      </c>
      <c r="K552" s="137">
        <v>778079</v>
      </c>
      <c r="L552" s="124">
        <v>522691</v>
      </c>
      <c r="M552" s="124">
        <v>196009</v>
      </c>
      <c r="N552" s="124">
        <v>44152</v>
      </c>
      <c r="O552" s="124">
        <v>5227</v>
      </c>
      <c r="P552" s="124">
        <v>7840</v>
      </c>
      <c r="Q552" s="127">
        <v>2160</v>
      </c>
      <c r="R552" s="127">
        <v>0</v>
      </c>
      <c r="S552" s="127">
        <v>313615</v>
      </c>
      <c r="T552" s="127">
        <v>0</v>
      </c>
      <c r="U552" s="124">
        <v>0</v>
      </c>
      <c r="V552" s="139">
        <v>633600</v>
      </c>
      <c r="W552" s="128">
        <v>0</v>
      </c>
    </row>
    <row r="553" spans="1:23" ht="20.100000000000001" customHeight="1">
      <c r="A553" s="135" t="s">
        <v>1579</v>
      </c>
      <c r="B553" s="135" t="s">
        <v>1551</v>
      </c>
      <c r="C553" s="136" t="s">
        <v>1552</v>
      </c>
      <c r="D553" s="123" t="s">
        <v>1787</v>
      </c>
      <c r="E553" s="92" t="s">
        <v>637</v>
      </c>
      <c r="F553" s="127">
        <v>3739554</v>
      </c>
      <c r="G553" s="137">
        <v>2014260</v>
      </c>
      <c r="H553" s="127">
        <v>1357260</v>
      </c>
      <c r="I553" s="128">
        <v>477000</v>
      </c>
      <c r="J553" s="128">
        <v>180000</v>
      </c>
      <c r="K553" s="137">
        <v>778079</v>
      </c>
      <c r="L553" s="124">
        <v>522691</v>
      </c>
      <c r="M553" s="124">
        <v>196009</v>
      </c>
      <c r="N553" s="124">
        <v>44152</v>
      </c>
      <c r="O553" s="124">
        <v>5227</v>
      </c>
      <c r="P553" s="124">
        <v>7840</v>
      </c>
      <c r="Q553" s="127">
        <v>2160</v>
      </c>
      <c r="R553" s="127">
        <v>0</v>
      </c>
      <c r="S553" s="127">
        <v>313615</v>
      </c>
      <c r="T553" s="127">
        <v>0</v>
      </c>
      <c r="U553" s="124">
        <v>0</v>
      </c>
      <c r="V553" s="139">
        <v>633600</v>
      </c>
      <c r="W553" s="128">
        <v>0</v>
      </c>
    </row>
    <row r="554" spans="1:23" ht="20.100000000000001" customHeight="1">
      <c r="A554" s="135"/>
      <c r="B554" s="135"/>
      <c r="C554" s="136"/>
      <c r="D554" s="123" t="s">
        <v>1802</v>
      </c>
      <c r="E554" s="92" t="s">
        <v>1803</v>
      </c>
      <c r="F554" s="127">
        <v>9363059</v>
      </c>
      <c r="G554" s="137">
        <v>5004804</v>
      </c>
      <c r="H554" s="127">
        <v>3418296</v>
      </c>
      <c r="I554" s="128">
        <v>1148508</v>
      </c>
      <c r="J554" s="128">
        <v>438000</v>
      </c>
      <c r="K554" s="137">
        <v>1915096</v>
      </c>
      <c r="L554" s="124">
        <v>1286641</v>
      </c>
      <c r="M554" s="124">
        <v>482490</v>
      </c>
      <c r="N554" s="124">
        <v>108543</v>
      </c>
      <c r="O554" s="124">
        <v>12866</v>
      </c>
      <c r="P554" s="124">
        <v>19300</v>
      </c>
      <c r="Q554" s="127">
        <v>5256</v>
      </c>
      <c r="R554" s="127">
        <v>0</v>
      </c>
      <c r="S554" s="127">
        <v>771984</v>
      </c>
      <c r="T554" s="127">
        <v>0</v>
      </c>
      <c r="U554" s="124">
        <v>0</v>
      </c>
      <c r="V554" s="139">
        <v>1487328</v>
      </c>
      <c r="W554" s="128">
        <v>183847</v>
      </c>
    </row>
    <row r="555" spans="1:23" ht="20.100000000000001" customHeight="1">
      <c r="A555" s="135" t="s">
        <v>1579</v>
      </c>
      <c r="B555" s="135" t="s">
        <v>1551</v>
      </c>
      <c r="C555" s="136" t="s">
        <v>1551</v>
      </c>
      <c r="D555" s="123" t="s">
        <v>1787</v>
      </c>
      <c r="E555" s="92" t="s">
        <v>636</v>
      </c>
      <c r="F555" s="127">
        <v>9363059</v>
      </c>
      <c r="G555" s="137">
        <v>5004804</v>
      </c>
      <c r="H555" s="127">
        <v>3418296</v>
      </c>
      <c r="I555" s="128">
        <v>1148508</v>
      </c>
      <c r="J555" s="128">
        <v>438000</v>
      </c>
      <c r="K555" s="137">
        <v>1915096</v>
      </c>
      <c r="L555" s="124">
        <v>1286641</v>
      </c>
      <c r="M555" s="124">
        <v>482490</v>
      </c>
      <c r="N555" s="124">
        <v>108543</v>
      </c>
      <c r="O555" s="124">
        <v>12866</v>
      </c>
      <c r="P555" s="124">
        <v>19300</v>
      </c>
      <c r="Q555" s="127">
        <v>5256</v>
      </c>
      <c r="R555" s="127">
        <v>0</v>
      </c>
      <c r="S555" s="127">
        <v>771984</v>
      </c>
      <c r="T555" s="127">
        <v>0</v>
      </c>
      <c r="U555" s="124">
        <v>0</v>
      </c>
      <c r="V555" s="139">
        <v>1487328</v>
      </c>
      <c r="W555" s="128">
        <v>183847</v>
      </c>
    </row>
    <row r="556" spans="1:23" ht="20.100000000000001" customHeight="1">
      <c r="A556" s="135"/>
      <c r="B556" s="135"/>
      <c r="C556" s="136"/>
      <c r="D556" s="123" t="s">
        <v>1804</v>
      </c>
      <c r="E556" s="92" t="s">
        <v>1805</v>
      </c>
      <c r="F556" s="127">
        <v>6450598</v>
      </c>
      <c r="G556" s="137">
        <v>3521424</v>
      </c>
      <c r="H556" s="127">
        <v>2397180</v>
      </c>
      <c r="I556" s="128">
        <v>812244</v>
      </c>
      <c r="J556" s="128">
        <v>312000</v>
      </c>
      <c r="K556" s="137">
        <v>1346476</v>
      </c>
      <c r="L556" s="124">
        <v>904510</v>
      </c>
      <c r="M556" s="124">
        <v>339191</v>
      </c>
      <c r="N556" s="124">
        <v>76418</v>
      </c>
      <c r="O556" s="124">
        <v>9045</v>
      </c>
      <c r="P556" s="124">
        <v>13568</v>
      </c>
      <c r="Q556" s="127">
        <v>3744</v>
      </c>
      <c r="R556" s="127">
        <v>0</v>
      </c>
      <c r="S556" s="127">
        <v>542706</v>
      </c>
      <c r="T556" s="127">
        <v>0</v>
      </c>
      <c r="U556" s="124">
        <v>0</v>
      </c>
      <c r="V556" s="139">
        <v>1039992</v>
      </c>
      <c r="W556" s="128">
        <v>0</v>
      </c>
    </row>
    <row r="557" spans="1:23" ht="20.100000000000001" customHeight="1">
      <c r="A557" s="135" t="s">
        <v>1579</v>
      </c>
      <c r="B557" s="135" t="s">
        <v>1551</v>
      </c>
      <c r="C557" s="136" t="s">
        <v>1551</v>
      </c>
      <c r="D557" s="123" t="s">
        <v>1787</v>
      </c>
      <c r="E557" s="92" t="s">
        <v>636</v>
      </c>
      <c r="F557" s="127">
        <v>6450598</v>
      </c>
      <c r="G557" s="137">
        <v>3521424</v>
      </c>
      <c r="H557" s="127">
        <v>2397180</v>
      </c>
      <c r="I557" s="128">
        <v>812244</v>
      </c>
      <c r="J557" s="128">
        <v>312000</v>
      </c>
      <c r="K557" s="137">
        <v>1346476</v>
      </c>
      <c r="L557" s="124">
        <v>904510</v>
      </c>
      <c r="M557" s="124">
        <v>339191</v>
      </c>
      <c r="N557" s="124">
        <v>76418</v>
      </c>
      <c r="O557" s="124">
        <v>9045</v>
      </c>
      <c r="P557" s="124">
        <v>13568</v>
      </c>
      <c r="Q557" s="127">
        <v>3744</v>
      </c>
      <c r="R557" s="127">
        <v>0</v>
      </c>
      <c r="S557" s="127">
        <v>542706</v>
      </c>
      <c r="T557" s="127">
        <v>0</v>
      </c>
      <c r="U557" s="124">
        <v>0</v>
      </c>
      <c r="V557" s="139">
        <v>1039992</v>
      </c>
      <c r="W557" s="128">
        <v>0</v>
      </c>
    </row>
    <row r="558" spans="1:23" ht="20.100000000000001" customHeight="1">
      <c r="A558" s="135"/>
      <c r="B558" s="135"/>
      <c r="C558" s="136"/>
      <c r="D558" s="123" t="s">
        <v>1806</v>
      </c>
      <c r="E558" s="92" t="s">
        <v>1807</v>
      </c>
      <c r="F558" s="127">
        <v>9030772</v>
      </c>
      <c r="G558" s="137">
        <v>6198852</v>
      </c>
      <c r="H558" s="127">
        <v>2272152</v>
      </c>
      <c r="I558" s="128">
        <v>758700</v>
      </c>
      <c r="J558" s="128">
        <v>3168000</v>
      </c>
      <c r="K558" s="137">
        <v>1269590</v>
      </c>
      <c r="L558" s="124">
        <v>853027</v>
      </c>
      <c r="M558" s="124">
        <v>319885</v>
      </c>
      <c r="N558" s="124">
        <v>71897</v>
      </c>
      <c r="O558" s="124">
        <v>8530</v>
      </c>
      <c r="P558" s="124">
        <v>12795</v>
      </c>
      <c r="Q558" s="127">
        <v>3456</v>
      </c>
      <c r="R558" s="127">
        <v>0</v>
      </c>
      <c r="S558" s="127">
        <v>511816</v>
      </c>
      <c r="T558" s="127">
        <v>0</v>
      </c>
      <c r="U558" s="124">
        <v>0</v>
      </c>
      <c r="V558" s="139">
        <v>995568</v>
      </c>
      <c r="W558" s="128">
        <v>54946</v>
      </c>
    </row>
    <row r="559" spans="1:23" ht="20.100000000000001" customHeight="1">
      <c r="A559" s="135" t="s">
        <v>1579</v>
      </c>
      <c r="B559" s="135" t="s">
        <v>1551</v>
      </c>
      <c r="C559" s="136" t="s">
        <v>1551</v>
      </c>
      <c r="D559" s="123" t="s">
        <v>1787</v>
      </c>
      <c r="E559" s="92" t="s">
        <v>636</v>
      </c>
      <c r="F559" s="127">
        <v>9030772</v>
      </c>
      <c r="G559" s="137">
        <v>6198852</v>
      </c>
      <c r="H559" s="127">
        <v>2272152</v>
      </c>
      <c r="I559" s="128">
        <v>758700</v>
      </c>
      <c r="J559" s="128">
        <v>3168000</v>
      </c>
      <c r="K559" s="137">
        <v>1269590</v>
      </c>
      <c r="L559" s="124">
        <v>853027</v>
      </c>
      <c r="M559" s="124">
        <v>319885</v>
      </c>
      <c r="N559" s="124">
        <v>71897</v>
      </c>
      <c r="O559" s="124">
        <v>8530</v>
      </c>
      <c r="P559" s="124">
        <v>12795</v>
      </c>
      <c r="Q559" s="127">
        <v>3456</v>
      </c>
      <c r="R559" s="127">
        <v>0</v>
      </c>
      <c r="S559" s="127">
        <v>511816</v>
      </c>
      <c r="T559" s="127">
        <v>0</v>
      </c>
      <c r="U559" s="124">
        <v>0</v>
      </c>
      <c r="V559" s="139">
        <v>995568</v>
      </c>
      <c r="W559" s="128">
        <v>54946</v>
      </c>
    </row>
    <row r="560" spans="1:23" ht="20.100000000000001" customHeight="1">
      <c r="A560" s="135"/>
      <c r="B560" s="135"/>
      <c r="C560" s="136"/>
      <c r="D560" s="123" t="s">
        <v>1808</v>
      </c>
      <c r="E560" s="92" t="s">
        <v>1809</v>
      </c>
      <c r="F560" s="127">
        <v>6572112</v>
      </c>
      <c r="G560" s="137">
        <v>3562800</v>
      </c>
      <c r="H560" s="127">
        <v>2466648</v>
      </c>
      <c r="I560" s="128">
        <v>778152</v>
      </c>
      <c r="J560" s="128">
        <v>318000</v>
      </c>
      <c r="K560" s="137">
        <v>1353266</v>
      </c>
      <c r="L560" s="124">
        <v>909756</v>
      </c>
      <c r="M560" s="124">
        <v>341159</v>
      </c>
      <c r="N560" s="124">
        <v>76152</v>
      </c>
      <c r="O560" s="124">
        <v>9097</v>
      </c>
      <c r="P560" s="124">
        <v>13646</v>
      </c>
      <c r="Q560" s="127">
        <v>3456</v>
      </c>
      <c r="R560" s="127">
        <v>0</v>
      </c>
      <c r="S560" s="127">
        <v>545854</v>
      </c>
      <c r="T560" s="127">
        <v>0</v>
      </c>
      <c r="U560" s="124">
        <v>0</v>
      </c>
      <c r="V560" s="139">
        <v>1110192</v>
      </c>
      <c r="W560" s="128">
        <v>0</v>
      </c>
    </row>
    <row r="561" spans="1:23" ht="20.100000000000001" customHeight="1">
      <c r="A561" s="135" t="s">
        <v>1579</v>
      </c>
      <c r="B561" s="135" t="s">
        <v>1551</v>
      </c>
      <c r="C561" s="136" t="s">
        <v>1552</v>
      </c>
      <c r="D561" s="123" t="s">
        <v>1787</v>
      </c>
      <c r="E561" s="92" t="s">
        <v>637</v>
      </c>
      <c r="F561" s="127">
        <v>6572112</v>
      </c>
      <c r="G561" s="137">
        <v>3562800</v>
      </c>
      <c r="H561" s="127">
        <v>2466648</v>
      </c>
      <c r="I561" s="128">
        <v>778152</v>
      </c>
      <c r="J561" s="128">
        <v>318000</v>
      </c>
      <c r="K561" s="137">
        <v>1353266</v>
      </c>
      <c r="L561" s="124">
        <v>909756</v>
      </c>
      <c r="M561" s="124">
        <v>341159</v>
      </c>
      <c r="N561" s="124">
        <v>76152</v>
      </c>
      <c r="O561" s="124">
        <v>9097</v>
      </c>
      <c r="P561" s="124">
        <v>13646</v>
      </c>
      <c r="Q561" s="127">
        <v>3456</v>
      </c>
      <c r="R561" s="127">
        <v>0</v>
      </c>
      <c r="S561" s="127">
        <v>545854</v>
      </c>
      <c r="T561" s="127">
        <v>0</v>
      </c>
      <c r="U561" s="124">
        <v>0</v>
      </c>
      <c r="V561" s="139">
        <v>1110192</v>
      </c>
      <c r="W561" s="128">
        <v>0</v>
      </c>
    </row>
    <row r="562" spans="1:23" ht="20.100000000000001" customHeight="1">
      <c r="A562" s="135"/>
      <c r="B562" s="135"/>
      <c r="C562" s="136"/>
      <c r="D562" s="123" t="s">
        <v>1810</v>
      </c>
      <c r="E562" s="92" t="s">
        <v>1811</v>
      </c>
      <c r="F562" s="127">
        <v>11202132</v>
      </c>
      <c r="G562" s="137">
        <v>6042948</v>
      </c>
      <c r="H562" s="127">
        <v>4220268</v>
      </c>
      <c r="I562" s="128">
        <v>1330680</v>
      </c>
      <c r="J562" s="128">
        <v>492000</v>
      </c>
      <c r="K562" s="137">
        <v>2287136</v>
      </c>
      <c r="L562" s="124">
        <v>1537264</v>
      </c>
      <c r="M562" s="124">
        <v>576474</v>
      </c>
      <c r="N562" s="124">
        <v>128990</v>
      </c>
      <c r="O562" s="124">
        <v>15373</v>
      </c>
      <c r="P562" s="124">
        <v>23059</v>
      </c>
      <c r="Q562" s="127">
        <v>5976</v>
      </c>
      <c r="R562" s="127">
        <v>0</v>
      </c>
      <c r="S562" s="127">
        <v>922358</v>
      </c>
      <c r="T562" s="127">
        <v>0</v>
      </c>
      <c r="U562" s="124">
        <v>0</v>
      </c>
      <c r="V562" s="139">
        <v>1729908</v>
      </c>
      <c r="W562" s="128">
        <v>219782</v>
      </c>
    </row>
    <row r="563" spans="1:23" ht="20.100000000000001" customHeight="1">
      <c r="A563" s="135" t="s">
        <v>1579</v>
      </c>
      <c r="B563" s="135" t="s">
        <v>1551</v>
      </c>
      <c r="C563" s="136" t="s">
        <v>1551</v>
      </c>
      <c r="D563" s="123" t="s">
        <v>1787</v>
      </c>
      <c r="E563" s="92" t="s">
        <v>636</v>
      </c>
      <c r="F563" s="127">
        <v>11202132</v>
      </c>
      <c r="G563" s="137">
        <v>6042948</v>
      </c>
      <c r="H563" s="127">
        <v>4220268</v>
      </c>
      <c r="I563" s="128">
        <v>1330680</v>
      </c>
      <c r="J563" s="128">
        <v>492000</v>
      </c>
      <c r="K563" s="137">
        <v>2287136</v>
      </c>
      <c r="L563" s="124">
        <v>1537264</v>
      </c>
      <c r="M563" s="124">
        <v>576474</v>
      </c>
      <c r="N563" s="124">
        <v>128990</v>
      </c>
      <c r="O563" s="124">
        <v>15373</v>
      </c>
      <c r="P563" s="124">
        <v>23059</v>
      </c>
      <c r="Q563" s="127">
        <v>5976</v>
      </c>
      <c r="R563" s="127">
        <v>0</v>
      </c>
      <c r="S563" s="127">
        <v>922358</v>
      </c>
      <c r="T563" s="127">
        <v>0</v>
      </c>
      <c r="U563" s="124">
        <v>0</v>
      </c>
      <c r="V563" s="139">
        <v>1729908</v>
      </c>
      <c r="W563" s="128">
        <v>219782</v>
      </c>
    </row>
    <row r="564" spans="1:23" ht="20.100000000000001" customHeight="1">
      <c r="A564" s="135"/>
      <c r="B564" s="135"/>
      <c r="C564" s="136"/>
      <c r="D564" s="123" t="s">
        <v>1812</v>
      </c>
      <c r="E564" s="92" t="s">
        <v>1813</v>
      </c>
      <c r="F564" s="127">
        <v>3659948</v>
      </c>
      <c r="G564" s="137">
        <v>2028276</v>
      </c>
      <c r="H564" s="127">
        <v>1445916</v>
      </c>
      <c r="I564" s="128">
        <v>420360</v>
      </c>
      <c r="J564" s="128">
        <v>162000</v>
      </c>
      <c r="K564" s="137">
        <v>761796</v>
      </c>
      <c r="L564" s="124">
        <v>512134</v>
      </c>
      <c r="M564" s="124">
        <v>192050</v>
      </c>
      <c r="N564" s="124">
        <v>42865</v>
      </c>
      <c r="O564" s="124">
        <v>5121</v>
      </c>
      <c r="P564" s="124">
        <v>7682</v>
      </c>
      <c r="Q564" s="127">
        <v>1944</v>
      </c>
      <c r="R564" s="127">
        <v>0</v>
      </c>
      <c r="S564" s="127">
        <v>307280</v>
      </c>
      <c r="T564" s="127">
        <v>0</v>
      </c>
      <c r="U564" s="124">
        <v>0</v>
      </c>
      <c r="V564" s="139">
        <v>562596</v>
      </c>
      <c r="W564" s="128">
        <v>0</v>
      </c>
    </row>
    <row r="565" spans="1:23" ht="20.100000000000001" customHeight="1">
      <c r="A565" s="135" t="s">
        <v>1579</v>
      </c>
      <c r="B565" s="135" t="s">
        <v>1551</v>
      </c>
      <c r="C565" s="136" t="s">
        <v>1551</v>
      </c>
      <c r="D565" s="123" t="s">
        <v>1787</v>
      </c>
      <c r="E565" s="92" t="s">
        <v>636</v>
      </c>
      <c r="F565" s="127">
        <v>3659948</v>
      </c>
      <c r="G565" s="137">
        <v>2028276</v>
      </c>
      <c r="H565" s="127">
        <v>1445916</v>
      </c>
      <c r="I565" s="128">
        <v>420360</v>
      </c>
      <c r="J565" s="128">
        <v>162000</v>
      </c>
      <c r="K565" s="137">
        <v>761796</v>
      </c>
      <c r="L565" s="124">
        <v>512134</v>
      </c>
      <c r="M565" s="124">
        <v>192050</v>
      </c>
      <c r="N565" s="124">
        <v>42865</v>
      </c>
      <c r="O565" s="124">
        <v>5121</v>
      </c>
      <c r="P565" s="124">
        <v>7682</v>
      </c>
      <c r="Q565" s="127">
        <v>1944</v>
      </c>
      <c r="R565" s="127">
        <v>0</v>
      </c>
      <c r="S565" s="127">
        <v>307280</v>
      </c>
      <c r="T565" s="127">
        <v>0</v>
      </c>
      <c r="U565" s="124">
        <v>0</v>
      </c>
      <c r="V565" s="139">
        <v>562596</v>
      </c>
      <c r="W565" s="128">
        <v>0</v>
      </c>
    </row>
    <row r="566" spans="1:23" ht="20.100000000000001" customHeight="1">
      <c r="A566" s="135"/>
      <c r="B566" s="135"/>
      <c r="C566" s="136"/>
      <c r="D566" s="123" t="s">
        <v>1814</v>
      </c>
      <c r="E566" s="92" t="s">
        <v>1815</v>
      </c>
      <c r="F566" s="127">
        <v>6498988</v>
      </c>
      <c r="G566" s="137">
        <v>3563436</v>
      </c>
      <c r="H566" s="127">
        <v>2469276</v>
      </c>
      <c r="I566" s="128">
        <v>794160</v>
      </c>
      <c r="J566" s="128">
        <v>300000</v>
      </c>
      <c r="K566" s="137">
        <v>1353133</v>
      </c>
      <c r="L566" s="124">
        <v>909345</v>
      </c>
      <c r="M566" s="124">
        <v>341004</v>
      </c>
      <c r="N566" s="124">
        <v>76451</v>
      </c>
      <c r="O566" s="124">
        <v>9093</v>
      </c>
      <c r="P566" s="124">
        <v>13640</v>
      </c>
      <c r="Q566" s="127">
        <v>3600</v>
      </c>
      <c r="R566" s="127">
        <v>0</v>
      </c>
      <c r="S566" s="127">
        <v>545607</v>
      </c>
      <c r="T566" s="127">
        <v>0</v>
      </c>
      <c r="U566" s="124">
        <v>0</v>
      </c>
      <c r="V566" s="139">
        <v>1036812</v>
      </c>
      <c r="W566" s="128">
        <v>0</v>
      </c>
    </row>
    <row r="567" spans="1:23" ht="20.100000000000001" customHeight="1">
      <c r="A567" s="135" t="s">
        <v>1579</v>
      </c>
      <c r="B567" s="135" t="s">
        <v>1551</v>
      </c>
      <c r="C567" s="136" t="s">
        <v>1551</v>
      </c>
      <c r="D567" s="123" t="s">
        <v>1787</v>
      </c>
      <c r="E567" s="92" t="s">
        <v>636</v>
      </c>
      <c r="F567" s="127">
        <v>6498988</v>
      </c>
      <c r="G567" s="137">
        <v>3563436</v>
      </c>
      <c r="H567" s="127">
        <v>2469276</v>
      </c>
      <c r="I567" s="128">
        <v>794160</v>
      </c>
      <c r="J567" s="128">
        <v>300000</v>
      </c>
      <c r="K567" s="137">
        <v>1353133</v>
      </c>
      <c r="L567" s="124">
        <v>909345</v>
      </c>
      <c r="M567" s="124">
        <v>341004</v>
      </c>
      <c r="N567" s="124">
        <v>76451</v>
      </c>
      <c r="O567" s="124">
        <v>9093</v>
      </c>
      <c r="P567" s="124">
        <v>13640</v>
      </c>
      <c r="Q567" s="127">
        <v>3600</v>
      </c>
      <c r="R567" s="127">
        <v>0</v>
      </c>
      <c r="S567" s="127">
        <v>545607</v>
      </c>
      <c r="T567" s="127">
        <v>0</v>
      </c>
      <c r="U567" s="124">
        <v>0</v>
      </c>
      <c r="V567" s="139">
        <v>1036812</v>
      </c>
      <c r="W567" s="128">
        <v>0</v>
      </c>
    </row>
    <row r="568" spans="1:23" ht="20.100000000000001" customHeight="1">
      <c r="A568" s="135"/>
      <c r="B568" s="135"/>
      <c r="C568" s="136"/>
      <c r="D568" s="123" t="s">
        <v>1816</v>
      </c>
      <c r="E568" s="92" t="s">
        <v>1817</v>
      </c>
      <c r="F568" s="127">
        <v>2305680</v>
      </c>
      <c r="G568" s="137">
        <v>1202796</v>
      </c>
      <c r="H568" s="127">
        <v>804684</v>
      </c>
      <c r="I568" s="128">
        <v>284112</v>
      </c>
      <c r="J568" s="128">
        <v>114000</v>
      </c>
      <c r="K568" s="137">
        <v>469360</v>
      </c>
      <c r="L568" s="124">
        <v>315157</v>
      </c>
      <c r="M568" s="124">
        <v>118184</v>
      </c>
      <c r="N568" s="124">
        <v>26772</v>
      </c>
      <c r="O568" s="124">
        <v>3152</v>
      </c>
      <c r="P568" s="124">
        <v>4727</v>
      </c>
      <c r="Q568" s="127">
        <v>1368</v>
      </c>
      <c r="R568" s="127">
        <v>0</v>
      </c>
      <c r="S568" s="127">
        <v>189094</v>
      </c>
      <c r="T568" s="127">
        <v>0</v>
      </c>
      <c r="U568" s="124">
        <v>0</v>
      </c>
      <c r="V568" s="139">
        <v>389484</v>
      </c>
      <c r="W568" s="128">
        <v>54946</v>
      </c>
    </row>
    <row r="569" spans="1:23" ht="20.100000000000001" customHeight="1">
      <c r="A569" s="135" t="s">
        <v>1579</v>
      </c>
      <c r="B569" s="135" t="s">
        <v>1551</v>
      </c>
      <c r="C569" s="136" t="s">
        <v>1552</v>
      </c>
      <c r="D569" s="123" t="s">
        <v>1787</v>
      </c>
      <c r="E569" s="92" t="s">
        <v>637</v>
      </c>
      <c r="F569" s="127">
        <v>2305680</v>
      </c>
      <c r="G569" s="137">
        <v>1202796</v>
      </c>
      <c r="H569" s="127">
        <v>804684</v>
      </c>
      <c r="I569" s="128">
        <v>284112</v>
      </c>
      <c r="J569" s="128">
        <v>114000</v>
      </c>
      <c r="K569" s="137">
        <v>469360</v>
      </c>
      <c r="L569" s="124">
        <v>315157</v>
      </c>
      <c r="M569" s="124">
        <v>118184</v>
      </c>
      <c r="N569" s="124">
        <v>26772</v>
      </c>
      <c r="O569" s="124">
        <v>3152</v>
      </c>
      <c r="P569" s="124">
        <v>4727</v>
      </c>
      <c r="Q569" s="127">
        <v>1368</v>
      </c>
      <c r="R569" s="127">
        <v>0</v>
      </c>
      <c r="S569" s="127">
        <v>189094</v>
      </c>
      <c r="T569" s="127">
        <v>0</v>
      </c>
      <c r="U569" s="124">
        <v>0</v>
      </c>
      <c r="V569" s="139">
        <v>389484</v>
      </c>
      <c r="W569" s="128">
        <v>54946</v>
      </c>
    </row>
    <row r="570" spans="1:23" ht="20.100000000000001" customHeight="1">
      <c r="A570" s="135"/>
      <c r="B570" s="135"/>
      <c r="C570" s="136"/>
      <c r="D570" s="123" t="s">
        <v>1818</v>
      </c>
      <c r="E570" s="92" t="s">
        <v>1819</v>
      </c>
      <c r="F570" s="127">
        <v>7262322</v>
      </c>
      <c r="G570" s="137">
        <v>4006644</v>
      </c>
      <c r="H570" s="127">
        <v>2756724</v>
      </c>
      <c r="I570" s="128">
        <v>865920</v>
      </c>
      <c r="J570" s="128">
        <v>384000</v>
      </c>
      <c r="K570" s="137">
        <v>1488493</v>
      </c>
      <c r="L570" s="124">
        <v>1000471</v>
      </c>
      <c r="M570" s="124">
        <v>375177</v>
      </c>
      <c r="N570" s="124">
        <v>83945</v>
      </c>
      <c r="O570" s="124">
        <v>10005</v>
      </c>
      <c r="P570" s="124">
        <v>15007</v>
      </c>
      <c r="Q570" s="127">
        <v>3888</v>
      </c>
      <c r="R570" s="127">
        <v>0</v>
      </c>
      <c r="S570" s="127">
        <v>600283</v>
      </c>
      <c r="T570" s="127">
        <v>0</v>
      </c>
      <c r="U570" s="124">
        <v>0</v>
      </c>
      <c r="V570" s="139">
        <v>1111956</v>
      </c>
      <c r="W570" s="128">
        <v>54946</v>
      </c>
    </row>
    <row r="571" spans="1:23" ht="20.100000000000001" customHeight="1">
      <c r="A571" s="135" t="s">
        <v>1579</v>
      </c>
      <c r="B571" s="135" t="s">
        <v>1551</v>
      </c>
      <c r="C571" s="136" t="s">
        <v>1551</v>
      </c>
      <c r="D571" s="123" t="s">
        <v>1787</v>
      </c>
      <c r="E571" s="92" t="s">
        <v>636</v>
      </c>
      <c r="F571" s="127">
        <v>7262322</v>
      </c>
      <c r="G571" s="137">
        <v>4006644</v>
      </c>
      <c r="H571" s="127">
        <v>2756724</v>
      </c>
      <c r="I571" s="128">
        <v>865920</v>
      </c>
      <c r="J571" s="128">
        <v>384000</v>
      </c>
      <c r="K571" s="137">
        <v>1488493</v>
      </c>
      <c r="L571" s="124">
        <v>1000471</v>
      </c>
      <c r="M571" s="124">
        <v>375177</v>
      </c>
      <c r="N571" s="124">
        <v>83945</v>
      </c>
      <c r="O571" s="124">
        <v>10005</v>
      </c>
      <c r="P571" s="124">
        <v>15007</v>
      </c>
      <c r="Q571" s="127">
        <v>3888</v>
      </c>
      <c r="R571" s="127">
        <v>0</v>
      </c>
      <c r="S571" s="127">
        <v>600283</v>
      </c>
      <c r="T571" s="127">
        <v>0</v>
      </c>
      <c r="U571" s="124">
        <v>0</v>
      </c>
      <c r="V571" s="139">
        <v>1111956</v>
      </c>
      <c r="W571" s="128">
        <v>54946</v>
      </c>
    </row>
    <row r="572" spans="1:23" ht="20.100000000000001" customHeight="1">
      <c r="A572" s="135"/>
      <c r="B572" s="135"/>
      <c r="C572" s="136"/>
      <c r="D572" s="123" t="s">
        <v>1820</v>
      </c>
      <c r="E572" s="92" t="s">
        <v>1821</v>
      </c>
      <c r="F572" s="127">
        <v>6498477</v>
      </c>
      <c r="G572" s="137">
        <v>3503064</v>
      </c>
      <c r="H572" s="127">
        <v>2380224</v>
      </c>
      <c r="I572" s="128">
        <v>822840</v>
      </c>
      <c r="J572" s="128">
        <v>300000</v>
      </c>
      <c r="K572" s="137">
        <v>1332135</v>
      </c>
      <c r="L572" s="124">
        <v>895108</v>
      </c>
      <c r="M572" s="124">
        <v>335666</v>
      </c>
      <c r="N572" s="124">
        <v>75383</v>
      </c>
      <c r="O572" s="124">
        <v>8951</v>
      </c>
      <c r="P572" s="124">
        <v>13427</v>
      </c>
      <c r="Q572" s="127">
        <v>3600</v>
      </c>
      <c r="R572" s="127">
        <v>0</v>
      </c>
      <c r="S572" s="127">
        <v>537065</v>
      </c>
      <c r="T572" s="127">
        <v>0</v>
      </c>
      <c r="U572" s="124">
        <v>0</v>
      </c>
      <c r="V572" s="139">
        <v>1016400</v>
      </c>
      <c r="W572" s="128">
        <v>109813</v>
      </c>
    </row>
    <row r="573" spans="1:23" ht="20.100000000000001" customHeight="1">
      <c r="A573" s="135" t="s">
        <v>1579</v>
      </c>
      <c r="B573" s="135" t="s">
        <v>1551</v>
      </c>
      <c r="C573" s="136" t="s">
        <v>1551</v>
      </c>
      <c r="D573" s="123" t="s">
        <v>1787</v>
      </c>
      <c r="E573" s="92" t="s">
        <v>636</v>
      </c>
      <c r="F573" s="127">
        <v>6498477</v>
      </c>
      <c r="G573" s="137">
        <v>3503064</v>
      </c>
      <c r="H573" s="127">
        <v>2380224</v>
      </c>
      <c r="I573" s="128">
        <v>822840</v>
      </c>
      <c r="J573" s="128">
        <v>300000</v>
      </c>
      <c r="K573" s="137">
        <v>1332135</v>
      </c>
      <c r="L573" s="124">
        <v>895108</v>
      </c>
      <c r="M573" s="124">
        <v>335666</v>
      </c>
      <c r="N573" s="124">
        <v>75383</v>
      </c>
      <c r="O573" s="124">
        <v>8951</v>
      </c>
      <c r="P573" s="124">
        <v>13427</v>
      </c>
      <c r="Q573" s="127">
        <v>3600</v>
      </c>
      <c r="R573" s="127">
        <v>0</v>
      </c>
      <c r="S573" s="127">
        <v>537065</v>
      </c>
      <c r="T573" s="127">
        <v>0</v>
      </c>
      <c r="U573" s="124">
        <v>0</v>
      </c>
      <c r="V573" s="139">
        <v>1016400</v>
      </c>
      <c r="W573" s="128">
        <v>109813</v>
      </c>
    </row>
    <row r="574" spans="1:23" ht="20.100000000000001" customHeight="1">
      <c r="A574" s="135"/>
      <c r="B574" s="135"/>
      <c r="C574" s="136"/>
      <c r="D574" s="123" t="s">
        <v>1822</v>
      </c>
      <c r="E574" s="92" t="s">
        <v>1823</v>
      </c>
      <c r="F574" s="127">
        <v>6084220</v>
      </c>
      <c r="G574" s="137">
        <v>3280428</v>
      </c>
      <c r="H574" s="127">
        <v>2260068</v>
      </c>
      <c r="I574" s="128">
        <v>744360</v>
      </c>
      <c r="J574" s="128">
        <v>276000</v>
      </c>
      <c r="K574" s="137">
        <v>1244624</v>
      </c>
      <c r="L574" s="124">
        <v>836422</v>
      </c>
      <c r="M574" s="124">
        <v>313658</v>
      </c>
      <c r="N574" s="124">
        <v>70322</v>
      </c>
      <c r="O574" s="124">
        <v>8364</v>
      </c>
      <c r="P574" s="124">
        <v>12546</v>
      </c>
      <c r="Q574" s="127">
        <v>3312</v>
      </c>
      <c r="R574" s="127">
        <v>0</v>
      </c>
      <c r="S574" s="127">
        <v>501853</v>
      </c>
      <c r="T574" s="127">
        <v>0</v>
      </c>
      <c r="U574" s="124">
        <v>0</v>
      </c>
      <c r="V574" s="139">
        <v>947112</v>
      </c>
      <c r="W574" s="128">
        <v>110203</v>
      </c>
    </row>
    <row r="575" spans="1:23" ht="20.100000000000001" customHeight="1">
      <c r="A575" s="135" t="s">
        <v>1579</v>
      </c>
      <c r="B575" s="135" t="s">
        <v>1551</v>
      </c>
      <c r="C575" s="136" t="s">
        <v>1551</v>
      </c>
      <c r="D575" s="123" t="s">
        <v>1787</v>
      </c>
      <c r="E575" s="92" t="s">
        <v>636</v>
      </c>
      <c r="F575" s="127">
        <v>6084220</v>
      </c>
      <c r="G575" s="137">
        <v>3280428</v>
      </c>
      <c r="H575" s="127">
        <v>2260068</v>
      </c>
      <c r="I575" s="128">
        <v>744360</v>
      </c>
      <c r="J575" s="128">
        <v>276000</v>
      </c>
      <c r="K575" s="137">
        <v>1244624</v>
      </c>
      <c r="L575" s="124">
        <v>836422</v>
      </c>
      <c r="M575" s="124">
        <v>313658</v>
      </c>
      <c r="N575" s="124">
        <v>70322</v>
      </c>
      <c r="O575" s="124">
        <v>8364</v>
      </c>
      <c r="P575" s="124">
        <v>12546</v>
      </c>
      <c r="Q575" s="127">
        <v>3312</v>
      </c>
      <c r="R575" s="127">
        <v>0</v>
      </c>
      <c r="S575" s="127">
        <v>501853</v>
      </c>
      <c r="T575" s="127">
        <v>0</v>
      </c>
      <c r="U575" s="124">
        <v>0</v>
      </c>
      <c r="V575" s="139">
        <v>947112</v>
      </c>
      <c r="W575" s="128">
        <v>110203</v>
      </c>
    </row>
    <row r="576" spans="1:23" ht="20.100000000000001" customHeight="1">
      <c r="A576" s="135"/>
      <c r="B576" s="135"/>
      <c r="C576" s="136"/>
      <c r="D576" s="123" t="s">
        <v>1824</v>
      </c>
      <c r="E576" s="92" t="s">
        <v>1825</v>
      </c>
      <c r="F576" s="127">
        <v>4668267</v>
      </c>
      <c r="G576" s="137">
        <v>2235840</v>
      </c>
      <c r="H576" s="127">
        <v>1625040</v>
      </c>
      <c r="I576" s="128">
        <v>592800</v>
      </c>
      <c r="J576" s="128">
        <v>18000</v>
      </c>
      <c r="K576" s="137">
        <v>934218</v>
      </c>
      <c r="L576" s="124">
        <v>627583</v>
      </c>
      <c r="M576" s="124">
        <v>235344</v>
      </c>
      <c r="N576" s="124">
        <v>53009</v>
      </c>
      <c r="O576" s="124">
        <v>6276</v>
      </c>
      <c r="P576" s="124">
        <v>9414</v>
      </c>
      <c r="Q576" s="127">
        <v>2592</v>
      </c>
      <c r="R576" s="127">
        <v>0</v>
      </c>
      <c r="S576" s="127">
        <v>376550</v>
      </c>
      <c r="T576" s="127">
        <v>0</v>
      </c>
      <c r="U576" s="124">
        <v>0</v>
      </c>
      <c r="V576" s="139">
        <v>737040</v>
      </c>
      <c r="W576" s="128">
        <v>384619</v>
      </c>
    </row>
    <row r="577" spans="1:23" ht="20.100000000000001" customHeight="1">
      <c r="A577" s="135" t="s">
        <v>1579</v>
      </c>
      <c r="B577" s="135" t="s">
        <v>1551</v>
      </c>
      <c r="C577" s="136" t="s">
        <v>1551</v>
      </c>
      <c r="D577" s="123" t="s">
        <v>1787</v>
      </c>
      <c r="E577" s="92" t="s">
        <v>636</v>
      </c>
      <c r="F577" s="127">
        <v>4668267</v>
      </c>
      <c r="G577" s="137">
        <v>2235840</v>
      </c>
      <c r="H577" s="127">
        <v>1625040</v>
      </c>
      <c r="I577" s="128">
        <v>592800</v>
      </c>
      <c r="J577" s="128">
        <v>18000</v>
      </c>
      <c r="K577" s="137">
        <v>934218</v>
      </c>
      <c r="L577" s="124">
        <v>627583</v>
      </c>
      <c r="M577" s="124">
        <v>235344</v>
      </c>
      <c r="N577" s="124">
        <v>53009</v>
      </c>
      <c r="O577" s="124">
        <v>6276</v>
      </c>
      <c r="P577" s="124">
        <v>9414</v>
      </c>
      <c r="Q577" s="127">
        <v>2592</v>
      </c>
      <c r="R577" s="127">
        <v>0</v>
      </c>
      <c r="S577" s="127">
        <v>376550</v>
      </c>
      <c r="T577" s="127">
        <v>0</v>
      </c>
      <c r="U577" s="124">
        <v>0</v>
      </c>
      <c r="V577" s="139">
        <v>737040</v>
      </c>
      <c r="W577" s="128">
        <v>384619</v>
      </c>
    </row>
    <row r="578" spans="1:23" ht="20.100000000000001" customHeight="1">
      <c r="A578" s="135"/>
      <c r="B578" s="135"/>
      <c r="C578" s="136"/>
      <c r="D578" s="123" t="s">
        <v>1826</v>
      </c>
      <c r="E578" s="92" t="s">
        <v>1827</v>
      </c>
      <c r="F578" s="127">
        <v>5330407</v>
      </c>
      <c r="G578" s="137">
        <v>2827944</v>
      </c>
      <c r="H578" s="127">
        <v>1883820</v>
      </c>
      <c r="I578" s="128">
        <v>692124</v>
      </c>
      <c r="J578" s="128">
        <v>252000</v>
      </c>
      <c r="K578" s="137">
        <v>1087680</v>
      </c>
      <c r="L578" s="124">
        <v>730661</v>
      </c>
      <c r="M578" s="124">
        <v>273998</v>
      </c>
      <c r="N578" s="124">
        <v>61730</v>
      </c>
      <c r="O578" s="124">
        <v>7307</v>
      </c>
      <c r="P578" s="124">
        <v>10960</v>
      </c>
      <c r="Q578" s="127">
        <v>3024</v>
      </c>
      <c r="R578" s="127">
        <v>0</v>
      </c>
      <c r="S578" s="127">
        <v>438396</v>
      </c>
      <c r="T578" s="127">
        <v>0</v>
      </c>
      <c r="U578" s="124">
        <v>0</v>
      </c>
      <c r="V578" s="139">
        <v>866496</v>
      </c>
      <c r="W578" s="128">
        <v>109891</v>
      </c>
    </row>
    <row r="579" spans="1:23" ht="20.100000000000001" customHeight="1">
      <c r="A579" s="135" t="s">
        <v>1579</v>
      </c>
      <c r="B579" s="135" t="s">
        <v>1551</v>
      </c>
      <c r="C579" s="136" t="s">
        <v>1551</v>
      </c>
      <c r="D579" s="123" t="s">
        <v>1787</v>
      </c>
      <c r="E579" s="92" t="s">
        <v>636</v>
      </c>
      <c r="F579" s="127">
        <v>5330407</v>
      </c>
      <c r="G579" s="137">
        <v>2827944</v>
      </c>
      <c r="H579" s="127">
        <v>1883820</v>
      </c>
      <c r="I579" s="128">
        <v>692124</v>
      </c>
      <c r="J579" s="128">
        <v>252000</v>
      </c>
      <c r="K579" s="137">
        <v>1087680</v>
      </c>
      <c r="L579" s="124">
        <v>730661</v>
      </c>
      <c r="M579" s="124">
        <v>273998</v>
      </c>
      <c r="N579" s="124">
        <v>61730</v>
      </c>
      <c r="O579" s="124">
        <v>7307</v>
      </c>
      <c r="P579" s="124">
        <v>10960</v>
      </c>
      <c r="Q579" s="127">
        <v>3024</v>
      </c>
      <c r="R579" s="127">
        <v>0</v>
      </c>
      <c r="S579" s="127">
        <v>438396</v>
      </c>
      <c r="T579" s="127">
        <v>0</v>
      </c>
      <c r="U579" s="124">
        <v>0</v>
      </c>
      <c r="V579" s="139">
        <v>866496</v>
      </c>
      <c r="W579" s="128">
        <v>109891</v>
      </c>
    </row>
    <row r="580" spans="1:23" ht="20.100000000000001" customHeight="1">
      <c r="A580" s="135"/>
      <c r="B580" s="135"/>
      <c r="C580" s="136"/>
      <c r="D580" s="123" t="s">
        <v>1828</v>
      </c>
      <c r="E580" s="92" t="s">
        <v>1829</v>
      </c>
      <c r="F580" s="127">
        <v>4077815</v>
      </c>
      <c r="G580" s="137">
        <v>2160744</v>
      </c>
      <c r="H580" s="127">
        <v>1407456</v>
      </c>
      <c r="I580" s="128">
        <v>549288</v>
      </c>
      <c r="J580" s="128">
        <v>204000</v>
      </c>
      <c r="K580" s="137">
        <v>842590</v>
      </c>
      <c r="L580" s="124">
        <v>565784</v>
      </c>
      <c r="M580" s="124">
        <v>212169</v>
      </c>
      <c r="N580" s="124">
        <v>48044</v>
      </c>
      <c r="O580" s="124">
        <v>5658</v>
      </c>
      <c r="P580" s="124">
        <v>8487</v>
      </c>
      <c r="Q580" s="127">
        <v>2448</v>
      </c>
      <c r="R580" s="127">
        <v>0</v>
      </c>
      <c r="S580" s="127">
        <v>339470</v>
      </c>
      <c r="T580" s="127">
        <v>0</v>
      </c>
      <c r="U580" s="124">
        <v>0</v>
      </c>
      <c r="V580" s="139">
        <v>698424</v>
      </c>
      <c r="W580" s="128">
        <v>36587</v>
      </c>
    </row>
    <row r="581" spans="1:23" ht="20.100000000000001" customHeight="1">
      <c r="A581" s="135" t="s">
        <v>1579</v>
      </c>
      <c r="B581" s="135" t="s">
        <v>1551</v>
      </c>
      <c r="C581" s="136" t="s">
        <v>1552</v>
      </c>
      <c r="D581" s="123" t="s">
        <v>1787</v>
      </c>
      <c r="E581" s="92" t="s">
        <v>637</v>
      </c>
      <c r="F581" s="127">
        <v>4077815</v>
      </c>
      <c r="G581" s="137">
        <v>2160744</v>
      </c>
      <c r="H581" s="127">
        <v>1407456</v>
      </c>
      <c r="I581" s="128">
        <v>549288</v>
      </c>
      <c r="J581" s="128">
        <v>204000</v>
      </c>
      <c r="K581" s="137">
        <v>842590</v>
      </c>
      <c r="L581" s="124">
        <v>565784</v>
      </c>
      <c r="M581" s="124">
        <v>212169</v>
      </c>
      <c r="N581" s="124">
        <v>48044</v>
      </c>
      <c r="O581" s="124">
        <v>5658</v>
      </c>
      <c r="P581" s="124">
        <v>8487</v>
      </c>
      <c r="Q581" s="127">
        <v>2448</v>
      </c>
      <c r="R581" s="127">
        <v>0</v>
      </c>
      <c r="S581" s="127">
        <v>339470</v>
      </c>
      <c r="T581" s="127">
        <v>0</v>
      </c>
      <c r="U581" s="124">
        <v>0</v>
      </c>
      <c r="V581" s="139">
        <v>698424</v>
      </c>
      <c r="W581" s="128">
        <v>36587</v>
      </c>
    </row>
    <row r="582" spans="1:23" ht="20.100000000000001" customHeight="1">
      <c r="A582" s="135"/>
      <c r="B582" s="135"/>
      <c r="C582" s="136"/>
      <c r="D582" s="123" t="s">
        <v>1830</v>
      </c>
      <c r="E582" s="92" t="s">
        <v>1831</v>
      </c>
      <c r="F582" s="127">
        <v>10657332</v>
      </c>
      <c r="G582" s="137">
        <v>5608656</v>
      </c>
      <c r="H582" s="127">
        <v>3602664</v>
      </c>
      <c r="I582" s="128">
        <v>1465992</v>
      </c>
      <c r="J582" s="128">
        <v>540000</v>
      </c>
      <c r="K582" s="137">
        <v>2182634</v>
      </c>
      <c r="L582" s="124">
        <v>1465291</v>
      </c>
      <c r="M582" s="124">
        <v>549484</v>
      </c>
      <c r="N582" s="124">
        <v>124747</v>
      </c>
      <c r="O582" s="124">
        <v>14653</v>
      </c>
      <c r="P582" s="124">
        <v>21979</v>
      </c>
      <c r="Q582" s="127">
        <v>6480</v>
      </c>
      <c r="R582" s="127">
        <v>0</v>
      </c>
      <c r="S582" s="127">
        <v>879175</v>
      </c>
      <c r="T582" s="127">
        <v>0</v>
      </c>
      <c r="U582" s="124">
        <v>0</v>
      </c>
      <c r="V582" s="139">
        <v>1765896</v>
      </c>
      <c r="W582" s="128">
        <v>220971</v>
      </c>
    </row>
    <row r="583" spans="1:23" ht="20.100000000000001" customHeight="1">
      <c r="A583" s="135" t="s">
        <v>1579</v>
      </c>
      <c r="B583" s="135" t="s">
        <v>1551</v>
      </c>
      <c r="C583" s="136" t="s">
        <v>1551</v>
      </c>
      <c r="D583" s="123" t="s">
        <v>1787</v>
      </c>
      <c r="E583" s="92" t="s">
        <v>636</v>
      </c>
      <c r="F583" s="127">
        <v>10657332</v>
      </c>
      <c r="G583" s="137">
        <v>5608656</v>
      </c>
      <c r="H583" s="127">
        <v>3602664</v>
      </c>
      <c r="I583" s="128">
        <v>1465992</v>
      </c>
      <c r="J583" s="128">
        <v>540000</v>
      </c>
      <c r="K583" s="137">
        <v>2182634</v>
      </c>
      <c r="L583" s="124">
        <v>1465291</v>
      </c>
      <c r="M583" s="124">
        <v>549484</v>
      </c>
      <c r="N583" s="124">
        <v>124747</v>
      </c>
      <c r="O583" s="124">
        <v>14653</v>
      </c>
      <c r="P583" s="124">
        <v>21979</v>
      </c>
      <c r="Q583" s="127">
        <v>6480</v>
      </c>
      <c r="R583" s="127">
        <v>0</v>
      </c>
      <c r="S583" s="127">
        <v>879175</v>
      </c>
      <c r="T583" s="127">
        <v>0</v>
      </c>
      <c r="U583" s="124">
        <v>0</v>
      </c>
      <c r="V583" s="139">
        <v>1765896</v>
      </c>
      <c r="W583" s="128">
        <v>220971</v>
      </c>
    </row>
    <row r="584" spans="1:23" ht="20.100000000000001" customHeight="1">
      <c r="A584" s="135"/>
      <c r="B584" s="135"/>
      <c r="C584" s="136"/>
      <c r="D584" s="123" t="s">
        <v>1832</v>
      </c>
      <c r="E584" s="92" t="s">
        <v>1833</v>
      </c>
      <c r="F584" s="127">
        <v>8459978</v>
      </c>
      <c r="G584" s="137">
        <v>4580928</v>
      </c>
      <c r="H584" s="127">
        <v>3099048</v>
      </c>
      <c r="I584" s="128">
        <v>1073880</v>
      </c>
      <c r="J584" s="128">
        <v>408000</v>
      </c>
      <c r="K584" s="137">
        <v>1757281</v>
      </c>
      <c r="L584" s="124">
        <v>1180451</v>
      </c>
      <c r="M584" s="124">
        <v>442669</v>
      </c>
      <c r="N584" s="124">
        <v>99754</v>
      </c>
      <c r="O584" s="124">
        <v>11804</v>
      </c>
      <c r="P584" s="124">
        <v>17707</v>
      </c>
      <c r="Q584" s="127">
        <v>4896</v>
      </c>
      <c r="R584" s="127">
        <v>0</v>
      </c>
      <c r="S584" s="127">
        <v>708271</v>
      </c>
      <c r="T584" s="127">
        <v>0</v>
      </c>
      <c r="U584" s="124">
        <v>0</v>
      </c>
      <c r="V584" s="139">
        <v>1376616</v>
      </c>
      <c r="W584" s="128">
        <v>36882</v>
      </c>
    </row>
    <row r="585" spans="1:23" ht="20.100000000000001" customHeight="1">
      <c r="A585" s="135" t="s">
        <v>1579</v>
      </c>
      <c r="B585" s="135" t="s">
        <v>1551</v>
      </c>
      <c r="C585" s="136" t="s">
        <v>1551</v>
      </c>
      <c r="D585" s="123" t="s">
        <v>1787</v>
      </c>
      <c r="E585" s="92" t="s">
        <v>636</v>
      </c>
      <c r="F585" s="127">
        <v>8459978</v>
      </c>
      <c r="G585" s="137">
        <v>4580928</v>
      </c>
      <c r="H585" s="127">
        <v>3099048</v>
      </c>
      <c r="I585" s="128">
        <v>1073880</v>
      </c>
      <c r="J585" s="128">
        <v>408000</v>
      </c>
      <c r="K585" s="137">
        <v>1757281</v>
      </c>
      <c r="L585" s="124">
        <v>1180451</v>
      </c>
      <c r="M585" s="124">
        <v>442669</v>
      </c>
      <c r="N585" s="124">
        <v>99754</v>
      </c>
      <c r="O585" s="124">
        <v>11804</v>
      </c>
      <c r="P585" s="124">
        <v>17707</v>
      </c>
      <c r="Q585" s="127">
        <v>4896</v>
      </c>
      <c r="R585" s="127">
        <v>0</v>
      </c>
      <c r="S585" s="127">
        <v>708271</v>
      </c>
      <c r="T585" s="127">
        <v>0</v>
      </c>
      <c r="U585" s="124">
        <v>0</v>
      </c>
      <c r="V585" s="139">
        <v>1376616</v>
      </c>
      <c r="W585" s="128">
        <v>36882</v>
      </c>
    </row>
    <row r="586" spans="1:23" ht="20.100000000000001" customHeight="1">
      <c r="A586" s="135"/>
      <c r="B586" s="135"/>
      <c r="C586" s="136"/>
      <c r="D586" s="123" t="s">
        <v>1834</v>
      </c>
      <c r="E586" s="92" t="s">
        <v>1835</v>
      </c>
      <c r="F586" s="127">
        <v>5621187</v>
      </c>
      <c r="G586" s="137">
        <v>2995368</v>
      </c>
      <c r="H586" s="127">
        <v>2001840</v>
      </c>
      <c r="I586" s="128">
        <v>717528</v>
      </c>
      <c r="J586" s="128">
        <v>276000</v>
      </c>
      <c r="K586" s="137">
        <v>1157559</v>
      </c>
      <c r="L586" s="124">
        <v>777394</v>
      </c>
      <c r="M586" s="124">
        <v>291523</v>
      </c>
      <c r="N586" s="124">
        <v>65895</v>
      </c>
      <c r="O586" s="124">
        <v>7774</v>
      </c>
      <c r="P586" s="124">
        <v>11661</v>
      </c>
      <c r="Q586" s="127">
        <v>3312</v>
      </c>
      <c r="R586" s="127">
        <v>0</v>
      </c>
      <c r="S586" s="127">
        <v>466437</v>
      </c>
      <c r="T586" s="127">
        <v>0</v>
      </c>
      <c r="U586" s="124">
        <v>0</v>
      </c>
      <c r="V586" s="139">
        <v>928032</v>
      </c>
      <c r="W586" s="128">
        <v>73791</v>
      </c>
    </row>
    <row r="587" spans="1:23" ht="20.100000000000001" customHeight="1">
      <c r="A587" s="135" t="s">
        <v>1579</v>
      </c>
      <c r="B587" s="135" t="s">
        <v>1551</v>
      </c>
      <c r="C587" s="136" t="s">
        <v>1551</v>
      </c>
      <c r="D587" s="123" t="s">
        <v>1787</v>
      </c>
      <c r="E587" s="92" t="s">
        <v>636</v>
      </c>
      <c r="F587" s="127">
        <v>5621187</v>
      </c>
      <c r="G587" s="137">
        <v>2995368</v>
      </c>
      <c r="H587" s="127">
        <v>2001840</v>
      </c>
      <c r="I587" s="128">
        <v>717528</v>
      </c>
      <c r="J587" s="128">
        <v>276000</v>
      </c>
      <c r="K587" s="137">
        <v>1157559</v>
      </c>
      <c r="L587" s="124">
        <v>777394</v>
      </c>
      <c r="M587" s="124">
        <v>291523</v>
      </c>
      <c r="N587" s="124">
        <v>65895</v>
      </c>
      <c r="O587" s="124">
        <v>7774</v>
      </c>
      <c r="P587" s="124">
        <v>11661</v>
      </c>
      <c r="Q587" s="127">
        <v>3312</v>
      </c>
      <c r="R587" s="127">
        <v>0</v>
      </c>
      <c r="S587" s="127">
        <v>466437</v>
      </c>
      <c r="T587" s="127">
        <v>0</v>
      </c>
      <c r="U587" s="124">
        <v>0</v>
      </c>
      <c r="V587" s="139">
        <v>928032</v>
      </c>
      <c r="W587" s="128">
        <v>73791</v>
      </c>
    </row>
    <row r="588" spans="1:23" ht="20.100000000000001" customHeight="1">
      <c r="A588" s="135"/>
      <c r="B588" s="135"/>
      <c r="C588" s="136"/>
      <c r="D588" s="123" t="s">
        <v>1836</v>
      </c>
      <c r="E588" s="92" t="s">
        <v>1837</v>
      </c>
      <c r="F588" s="127">
        <v>5696141</v>
      </c>
      <c r="G588" s="137">
        <v>3024060</v>
      </c>
      <c r="H588" s="127">
        <v>1988148</v>
      </c>
      <c r="I588" s="128">
        <v>753912</v>
      </c>
      <c r="J588" s="128">
        <v>282000</v>
      </c>
      <c r="K588" s="137">
        <v>1178627</v>
      </c>
      <c r="L588" s="124">
        <v>791517</v>
      </c>
      <c r="M588" s="124">
        <v>296819</v>
      </c>
      <c r="N588" s="124">
        <v>67119</v>
      </c>
      <c r="O588" s="124">
        <v>7915</v>
      </c>
      <c r="P588" s="124">
        <v>11873</v>
      </c>
      <c r="Q588" s="127">
        <v>3384</v>
      </c>
      <c r="R588" s="127">
        <v>0</v>
      </c>
      <c r="S588" s="127">
        <v>474910</v>
      </c>
      <c r="T588" s="127">
        <v>0</v>
      </c>
      <c r="U588" s="124">
        <v>0</v>
      </c>
      <c r="V588" s="139">
        <v>981756</v>
      </c>
      <c r="W588" s="128">
        <v>36788</v>
      </c>
    </row>
    <row r="589" spans="1:23" ht="20.100000000000001" customHeight="1">
      <c r="A589" s="135" t="s">
        <v>1579</v>
      </c>
      <c r="B589" s="135" t="s">
        <v>1551</v>
      </c>
      <c r="C589" s="136" t="s">
        <v>1552</v>
      </c>
      <c r="D589" s="123" t="s">
        <v>1787</v>
      </c>
      <c r="E589" s="92" t="s">
        <v>637</v>
      </c>
      <c r="F589" s="127">
        <v>5696141</v>
      </c>
      <c r="G589" s="137">
        <v>3024060</v>
      </c>
      <c r="H589" s="127">
        <v>1988148</v>
      </c>
      <c r="I589" s="128">
        <v>753912</v>
      </c>
      <c r="J589" s="128">
        <v>282000</v>
      </c>
      <c r="K589" s="137">
        <v>1178627</v>
      </c>
      <c r="L589" s="124">
        <v>791517</v>
      </c>
      <c r="M589" s="124">
        <v>296819</v>
      </c>
      <c r="N589" s="124">
        <v>67119</v>
      </c>
      <c r="O589" s="124">
        <v>7915</v>
      </c>
      <c r="P589" s="124">
        <v>11873</v>
      </c>
      <c r="Q589" s="127">
        <v>3384</v>
      </c>
      <c r="R589" s="127">
        <v>0</v>
      </c>
      <c r="S589" s="127">
        <v>474910</v>
      </c>
      <c r="T589" s="127">
        <v>0</v>
      </c>
      <c r="U589" s="124">
        <v>0</v>
      </c>
      <c r="V589" s="139">
        <v>981756</v>
      </c>
      <c r="W589" s="128">
        <v>36788</v>
      </c>
    </row>
    <row r="590" spans="1:23" ht="20.100000000000001" customHeight="1">
      <c r="A590" s="135"/>
      <c r="B590" s="135"/>
      <c r="C590" s="136"/>
      <c r="D590" s="123" t="s">
        <v>1838</v>
      </c>
      <c r="E590" s="92" t="s">
        <v>1839</v>
      </c>
      <c r="F590" s="127">
        <v>12371390</v>
      </c>
      <c r="G590" s="137">
        <v>6553008</v>
      </c>
      <c r="H590" s="127">
        <v>4200396</v>
      </c>
      <c r="I590" s="128">
        <v>1716612</v>
      </c>
      <c r="J590" s="128">
        <v>636000</v>
      </c>
      <c r="K590" s="137">
        <v>2550007</v>
      </c>
      <c r="L590" s="124">
        <v>1711786</v>
      </c>
      <c r="M590" s="124">
        <v>641920</v>
      </c>
      <c r="N590" s="124">
        <v>145874</v>
      </c>
      <c r="O590" s="124">
        <v>17118</v>
      </c>
      <c r="P590" s="124">
        <v>25677</v>
      </c>
      <c r="Q590" s="127">
        <v>7632</v>
      </c>
      <c r="R590" s="127">
        <v>0</v>
      </c>
      <c r="S590" s="127">
        <v>1027072</v>
      </c>
      <c r="T590" s="127">
        <v>0</v>
      </c>
      <c r="U590" s="124">
        <v>0</v>
      </c>
      <c r="V590" s="139">
        <v>2057040</v>
      </c>
      <c r="W590" s="128">
        <v>184263</v>
      </c>
    </row>
    <row r="591" spans="1:23" ht="20.100000000000001" customHeight="1">
      <c r="A591" s="135" t="s">
        <v>1579</v>
      </c>
      <c r="B591" s="135" t="s">
        <v>1551</v>
      </c>
      <c r="C591" s="136" t="s">
        <v>1551</v>
      </c>
      <c r="D591" s="123" t="s">
        <v>1787</v>
      </c>
      <c r="E591" s="92" t="s">
        <v>636</v>
      </c>
      <c r="F591" s="127">
        <v>12371390</v>
      </c>
      <c r="G591" s="137">
        <v>6553008</v>
      </c>
      <c r="H591" s="127">
        <v>4200396</v>
      </c>
      <c r="I591" s="128">
        <v>1716612</v>
      </c>
      <c r="J591" s="128">
        <v>636000</v>
      </c>
      <c r="K591" s="137">
        <v>2550007</v>
      </c>
      <c r="L591" s="124">
        <v>1711786</v>
      </c>
      <c r="M591" s="124">
        <v>641920</v>
      </c>
      <c r="N591" s="124">
        <v>145874</v>
      </c>
      <c r="O591" s="124">
        <v>17118</v>
      </c>
      <c r="P591" s="124">
        <v>25677</v>
      </c>
      <c r="Q591" s="127">
        <v>7632</v>
      </c>
      <c r="R591" s="127">
        <v>0</v>
      </c>
      <c r="S591" s="127">
        <v>1027072</v>
      </c>
      <c r="T591" s="127">
        <v>0</v>
      </c>
      <c r="U591" s="124">
        <v>0</v>
      </c>
      <c r="V591" s="139">
        <v>2057040</v>
      </c>
      <c r="W591" s="128">
        <v>184263</v>
      </c>
    </row>
    <row r="592" spans="1:23" ht="20.100000000000001" customHeight="1">
      <c r="A592" s="135"/>
      <c r="B592" s="135"/>
      <c r="C592" s="136"/>
      <c r="D592" s="123" t="s">
        <v>1840</v>
      </c>
      <c r="E592" s="92" t="s">
        <v>1841</v>
      </c>
      <c r="F592" s="127">
        <v>13170116</v>
      </c>
      <c r="G592" s="137">
        <v>6787848</v>
      </c>
      <c r="H592" s="127">
        <v>4463604</v>
      </c>
      <c r="I592" s="128">
        <v>1700244</v>
      </c>
      <c r="J592" s="128">
        <v>624000</v>
      </c>
      <c r="K592" s="137">
        <v>2624246</v>
      </c>
      <c r="L592" s="124">
        <v>1762439</v>
      </c>
      <c r="M592" s="124">
        <v>660915</v>
      </c>
      <c r="N592" s="124">
        <v>149343</v>
      </c>
      <c r="O592" s="124">
        <v>17624</v>
      </c>
      <c r="P592" s="124">
        <v>26437</v>
      </c>
      <c r="Q592" s="127">
        <v>7488</v>
      </c>
      <c r="R592" s="127">
        <v>0</v>
      </c>
      <c r="S592" s="127">
        <v>1057464</v>
      </c>
      <c r="T592" s="127">
        <v>0</v>
      </c>
      <c r="U592" s="124">
        <v>0</v>
      </c>
      <c r="V592" s="139">
        <v>2110308</v>
      </c>
      <c r="W592" s="128">
        <v>590250</v>
      </c>
    </row>
    <row r="593" spans="1:23" ht="20.100000000000001" customHeight="1">
      <c r="A593" s="135" t="s">
        <v>1579</v>
      </c>
      <c r="B593" s="135" t="s">
        <v>1551</v>
      </c>
      <c r="C593" s="136" t="s">
        <v>1551</v>
      </c>
      <c r="D593" s="123" t="s">
        <v>1787</v>
      </c>
      <c r="E593" s="92" t="s">
        <v>636</v>
      </c>
      <c r="F593" s="127">
        <v>13170116</v>
      </c>
      <c r="G593" s="137">
        <v>6787848</v>
      </c>
      <c r="H593" s="127">
        <v>4463604</v>
      </c>
      <c r="I593" s="128">
        <v>1700244</v>
      </c>
      <c r="J593" s="128">
        <v>624000</v>
      </c>
      <c r="K593" s="137">
        <v>2624246</v>
      </c>
      <c r="L593" s="124">
        <v>1762439</v>
      </c>
      <c r="M593" s="124">
        <v>660915</v>
      </c>
      <c r="N593" s="124">
        <v>149343</v>
      </c>
      <c r="O593" s="124">
        <v>17624</v>
      </c>
      <c r="P593" s="124">
        <v>26437</v>
      </c>
      <c r="Q593" s="127">
        <v>7488</v>
      </c>
      <c r="R593" s="127">
        <v>0</v>
      </c>
      <c r="S593" s="127">
        <v>1057464</v>
      </c>
      <c r="T593" s="127">
        <v>0</v>
      </c>
      <c r="U593" s="124">
        <v>0</v>
      </c>
      <c r="V593" s="139">
        <v>2110308</v>
      </c>
      <c r="W593" s="128">
        <v>590250</v>
      </c>
    </row>
    <row r="594" spans="1:23" ht="20.100000000000001" customHeight="1">
      <c r="A594" s="135"/>
      <c r="B594" s="135"/>
      <c r="C594" s="136"/>
      <c r="D594" s="123" t="s">
        <v>1842</v>
      </c>
      <c r="E594" s="92" t="s">
        <v>1843</v>
      </c>
      <c r="F594" s="127">
        <v>4103577</v>
      </c>
      <c r="G594" s="137">
        <v>2120820</v>
      </c>
      <c r="H594" s="127">
        <v>1334892</v>
      </c>
      <c r="I594" s="128">
        <v>569928</v>
      </c>
      <c r="J594" s="128">
        <v>216000</v>
      </c>
      <c r="K594" s="137">
        <v>836167</v>
      </c>
      <c r="L594" s="124">
        <v>561108</v>
      </c>
      <c r="M594" s="124">
        <v>210416</v>
      </c>
      <c r="N594" s="124">
        <v>48023</v>
      </c>
      <c r="O594" s="124">
        <v>5611</v>
      </c>
      <c r="P594" s="124">
        <v>8417</v>
      </c>
      <c r="Q594" s="127">
        <v>2592</v>
      </c>
      <c r="R594" s="127">
        <v>0</v>
      </c>
      <c r="S594" s="127">
        <v>336665</v>
      </c>
      <c r="T594" s="127">
        <v>0</v>
      </c>
      <c r="U594" s="124">
        <v>0</v>
      </c>
      <c r="V594" s="139">
        <v>699708</v>
      </c>
      <c r="W594" s="128">
        <v>110217</v>
      </c>
    </row>
    <row r="595" spans="1:23" ht="20.100000000000001" customHeight="1">
      <c r="A595" s="135" t="s">
        <v>1579</v>
      </c>
      <c r="B595" s="135" t="s">
        <v>1551</v>
      </c>
      <c r="C595" s="136" t="s">
        <v>1552</v>
      </c>
      <c r="D595" s="123" t="s">
        <v>1787</v>
      </c>
      <c r="E595" s="92" t="s">
        <v>637</v>
      </c>
      <c r="F595" s="127">
        <v>4103577</v>
      </c>
      <c r="G595" s="137">
        <v>2120820</v>
      </c>
      <c r="H595" s="127">
        <v>1334892</v>
      </c>
      <c r="I595" s="128">
        <v>569928</v>
      </c>
      <c r="J595" s="128">
        <v>216000</v>
      </c>
      <c r="K595" s="137">
        <v>836167</v>
      </c>
      <c r="L595" s="124">
        <v>561108</v>
      </c>
      <c r="M595" s="124">
        <v>210416</v>
      </c>
      <c r="N595" s="124">
        <v>48023</v>
      </c>
      <c r="O595" s="124">
        <v>5611</v>
      </c>
      <c r="P595" s="124">
        <v>8417</v>
      </c>
      <c r="Q595" s="127">
        <v>2592</v>
      </c>
      <c r="R595" s="127">
        <v>0</v>
      </c>
      <c r="S595" s="127">
        <v>336665</v>
      </c>
      <c r="T595" s="127">
        <v>0</v>
      </c>
      <c r="U595" s="124">
        <v>0</v>
      </c>
      <c r="V595" s="139">
        <v>699708</v>
      </c>
      <c r="W595" s="128">
        <v>110217</v>
      </c>
    </row>
    <row r="596" spans="1:23" ht="20.100000000000001" customHeight="1">
      <c r="A596" s="135"/>
      <c r="B596" s="135"/>
      <c r="C596" s="136"/>
      <c r="D596" s="123" t="s">
        <v>1844</v>
      </c>
      <c r="E596" s="92" t="s">
        <v>1845</v>
      </c>
      <c r="F596" s="127">
        <v>15651336</v>
      </c>
      <c r="G596" s="137">
        <v>8168964</v>
      </c>
      <c r="H596" s="127">
        <v>5178720</v>
      </c>
      <c r="I596" s="128">
        <v>2186244</v>
      </c>
      <c r="J596" s="128">
        <v>804000</v>
      </c>
      <c r="K596" s="137">
        <v>3185354</v>
      </c>
      <c r="L596" s="124">
        <v>2138032</v>
      </c>
      <c r="M596" s="124">
        <v>801762</v>
      </c>
      <c r="N596" s="124">
        <v>182462</v>
      </c>
      <c r="O596" s="124">
        <v>21380</v>
      </c>
      <c r="P596" s="124">
        <v>32070</v>
      </c>
      <c r="Q596" s="127">
        <v>9648</v>
      </c>
      <c r="R596" s="127">
        <v>0</v>
      </c>
      <c r="S596" s="127">
        <v>1282819</v>
      </c>
      <c r="T596" s="127">
        <v>0</v>
      </c>
      <c r="U596" s="124">
        <v>0</v>
      </c>
      <c r="V596" s="139">
        <v>2572056</v>
      </c>
      <c r="W596" s="128">
        <v>442143</v>
      </c>
    </row>
    <row r="597" spans="1:23" ht="20.100000000000001" customHeight="1">
      <c r="A597" s="135" t="s">
        <v>1579</v>
      </c>
      <c r="B597" s="135" t="s">
        <v>1551</v>
      </c>
      <c r="C597" s="136" t="s">
        <v>1551</v>
      </c>
      <c r="D597" s="123" t="s">
        <v>1787</v>
      </c>
      <c r="E597" s="92" t="s">
        <v>636</v>
      </c>
      <c r="F597" s="127">
        <v>15651336</v>
      </c>
      <c r="G597" s="137">
        <v>8168964</v>
      </c>
      <c r="H597" s="127">
        <v>5178720</v>
      </c>
      <c r="I597" s="128">
        <v>2186244</v>
      </c>
      <c r="J597" s="128">
        <v>804000</v>
      </c>
      <c r="K597" s="137">
        <v>3185354</v>
      </c>
      <c r="L597" s="124">
        <v>2138032</v>
      </c>
      <c r="M597" s="124">
        <v>801762</v>
      </c>
      <c r="N597" s="124">
        <v>182462</v>
      </c>
      <c r="O597" s="124">
        <v>21380</v>
      </c>
      <c r="P597" s="124">
        <v>32070</v>
      </c>
      <c r="Q597" s="127">
        <v>9648</v>
      </c>
      <c r="R597" s="127">
        <v>0</v>
      </c>
      <c r="S597" s="127">
        <v>1282819</v>
      </c>
      <c r="T597" s="127">
        <v>0</v>
      </c>
      <c r="U597" s="124">
        <v>0</v>
      </c>
      <c r="V597" s="139">
        <v>2572056</v>
      </c>
      <c r="W597" s="128">
        <v>442143</v>
      </c>
    </row>
    <row r="598" spans="1:23" ht="20.100000000000001" customHeight="1">
      <c r="A598" s="135"/>
      <c r="B598" s="135"/>
      <c r="C598" s="136"/>
      <c r="D598" s="123" t="s">
        <v>1846</v>
      </c>
      <c r="E598" s="92" t="s">
        <v>1847</v>
      </c>
      <c r="F598" s="127">
        <v>10576681</v>
      </c>
      <c r="G598" s="137">
        <v>5423676</v>
      </c>
      <c r="H598" s="127">
        <v>3429960</v>
      </c>
      <c r="I598" s="128">
        <v>1459716</v>
      </c>
      <c r="J598" s="128">
        <v>534000</v>
      </c>
      <c r="K598" s="137">
        <v>2114691</v>
      </c>
      <c r="L598" s="124">
        <v>1419388</v>
      </c>
      <c r="M598" s="124">
        <v>532271</v>
      </c>
      <c r="N598" s="124">
        <v>121139</v>
      </c>
      <c r="O598" s="124">
        <v>14194</v>
      </c>
      <c r="P598" s="124">
        <v>21291</v>
      </c>
      <c r="Q598" s="127">
        <v>6408</v>
      </c>
      <c r="R598" s="127">
        <v>0</v>
      </c>
      <c r="S598" s="127">
        <v>851633</v>
      </c>
      <c r="T598" s="127">
        <v>0</v>
      </c>
      <c r="U598" s="124">
        <v>0</v>
      </c>
      <c r="V598" s="139">
        <v>1707924</v>
      </c>
      <c r="W598" s="128">
        <v>478757</v>
      </c>
    </row>
    <row r="599" spans="1:23" ht="20.100000000000001" customHeight="1">
      <c r="A599" s="135" t="s">
        <v>1579</v>
      </c>
      <c r="B599" s="135" t="s">
        <v>1551</v>
      </c>
      <c r="C599" s="136" t="s">
        <v>1551</v>
      </c>
      <c r="D599" s="123" t="s">
        <v>1787</v>
      </c>
      <c r="E599" s="92" t="s">
        <v>636</v>
      </c>
      <c r="F599" s="127">
        <v>10576681</v>
      </c>
      <c r="G599" s="137">
        <v>5423676</v>
      </c>
      <c r="H599" s="127">
        <v>3429960</v>
      </c>
      <c r="I599" s="128">
        <v>1459716</v>
      </c>
      <c r="J599" s="128">
        <v>534000</v>
      </c>
      <c r="K599" s="137">
        <v>2114691</v>
      </c>
      <c r="L599" s="124">
        <v>1419388</v>
      </c>
      <c r="M599" s="124">
        <v>532271</v>
      </c>
      <c r="N599" s="124">
        <v>121139</v>
      </c>
      <c r="O599" s="124">
        <v>14194</v>
      </c>
      <c r="P599" s="124">
        <v>21291</v>
      </c>
      <c r="Q599" s="127">
        <v>6408</v>
      </c>
      <c r="R599" s="127">
        <v>0</v>
      </c>
      <c r="S599" s="127">
        <v>851633</v>
      </c>
      <c r="T599" s="127">
        <v>0</v>
      </c>
      <c r="U599" s="124">
        <v>0</v>
      </c>
      <c r="V599" s="139">
        <v>1707924</v>
      </c>
      <c r="W599" s="128">
        <v>478757</v>
      </c>
    </row>
    <row r="600" spans="1:23" ht="20.100000000000001" customHeight="1">
      <c r="A600" s="135"/>
      <c r="B600" s="135"/>
      <c r="C600" s="136"/>
      <c r="D600" s="123" t="s">
        <v>1848</v>
      </c>
      <c r="E600" s="92" t="s">
        <v>1849</v>
      </c>
      <c r="F600" s="127">
        <v>10662520</v>
      </c>
      <c r="G600" s="137">
        <v>5609700</v>
      </c>
      <c r="H600" s="127">
        <v>3606492</v>
      </c>
      <c r="I600" s="128">
        <v>1463208</v>
      </c>
      <c r="J600" s="128">
        <v>540000</v>
      </c>
      <c r="K600" s="137">
        <v>2178001</v>
      </c>
      <c r="L600" s="124">
        <v>1462150</v>
      </c>
      <c r="M600" s="124">
        <v>548306</v>
      </c>
      <c r="N600" s="124">
        <v>124511</v>
      </c>
      <c r="O600" s="124">
        <v>14622</v>
      </c>
      <c r="P600" s="124">
        <v>21932</v>
      </c>
      <c r="Q600" s="127">
        <v>6480</v>
      </c>
      <c r="R600" s="127">
        <v>0</v>
      </c>
      <c r="S600" s="127">
        <v>877290</v>
      </c>
      <c r="T600" s="127">
        <v>0</v>
      </c>
      <c r="U600" s="124">
        <v>0</v>
      </c>
      <c r="V600" s="139">
        <v>1739568</v>
      </c>
      <c r="W600" s="128">
        <v>257961</v>
      </c>
    </row>
    <row r="601" spans="1:23" ht="20.100000000000001" customHeight="1">
      <c r="A601" s="135" t="s">
        <v>1579</v>
      </c>
      <c r="B601" s="135" t="s">
        <v>1551</v>
      </c>
      <c r="C601" s="136" t="s">
        <v>1551</v>
      </c>
      <c r="D601" s="123" t="s">
        <v>1787</v>
      </c>
      <c r="E601" s="92" t="s">
        <v>636</v>
      </c>
      <c r="F601" s="127">
        <v>10662520</v>
      </c>
      <c r="G601" s="137">
        <v>5609700</v>
      </c>
      <c r="H601" s="127">
        <v>3606492</v>
      </c>
      <c r="I601" s="128">
        <v>1463208</v>
      </c>
      <c r="J601" s="128">
        <v>540000</v>
      </c>
      <c r="K601" s="137">
        <v>2178001</v>
      </c>
      <c r="L601" s="124">
        <v>1462150</v>
      </c>
      <c r="M601" s="124">
        <v>548306</v>
      </c>
      <c r="N601" s="124">
        <v>124511</v>
      </c>
      <c r="O601" s="124">
        <v>14622</v>
      </c>
      <c r="P601" s="124">
        <v>21932</v>
      </c>
      <c r="Q601" s="127">
        <v>6480</v>
      </c>
      <c r="R601" s="127">
        <v>0</v>
      </c>
      <c r="S601" s="127">
        <v>877290</v>
      </c>
      <c r="T601" s="127">
        <v>0</v>
      </c>
      <c r="U601" s="124">
        <v>0</v>
      </c>
      <c r="V601" s="139">
        <v>1739568</v>
      </c>
      <c r="W601" s="128">
        <v>257961</v>
      </c>
    </row>
    <row r="602" spans="1:23" ht="20.100000000000001" customHeight="1">
      <c r="A602" s="135"/>
      <c r="B602" s="135"/>
      <c r="C602" s="136"/>
      <c r="D602" s="123" t="s">
        <v>1850</v>
      </c>
      <c r="E602" s="92" t="s">
        <v>1851</v>
      </c>
      <c r="F602" s="127">
        <v>3513987</v>
      </c>
      <c r="G602" s="137">
        <v>1813824</v>
      </c>
      <c r="H602" s="127">
        <v>1179048</v>
      </c>
      <c r="I602" s="128">
        <v>466776</v>
      </c>
      <c r="J602" s="128">
        <v>168000</v>
      </c>
      <c r="K602" s="137">
        <v>702474</v>
      </c>
      <c r="L602" s="124">
        <v>471754</v>
      </c>
      <c r="M602" s="124">
        <v>176908</v>
      </c>
      <c r="N602" s="124">
        <v>40002</v>
      </c>
      <c r="O602" s="124">
        <v>4718</v>
      </c>
      <c r="P602" s="124">
        <v>7076</v>
      </c>
      <c r="Q602" s="127">
        <v>2016</v>
      </c>
      <c r="R602" s="127">
        <v>0</v>
      </c>
      <c r="S602" s="127">
        <v>283053</v>
      </c>
      <c r="T602" s="127">
        <v>0</v>
      </c>
      <c r="U602" s="124">
        <v>0</v>
      </c>
      <c r="V602" s="139">
        <v>567456</v>
      </c>
      <c r="W602" s="128">
        <v>147180</v>
      </c>
    </row>
    <row r="603" spans="1:23" ht="20.100000000000001" customHeight="1">
      <c r="A603" s="135" t="s">
        <v>1579</v>
      </c>
      <c r="B603" s="135" t="s">
        <v>1580</v>
      </c>
      <c r="C603" s="136" t="s">
        <v>1550</v>
      </c>
      <c r="D603" s="123" t="s">
        <v>1787</v>
      </c>
      <c r="E603" s="92" t="s">
        <v>672</v>
      </c>
      <c r="F603" s="127">
        <v>3513987</v>
      </c>
      <c r="G603" s="137">
        <v>1813824</v>
      </c>
      <c r="H603" s="127">
        <v>1179048</v>
      </c>
      <c r="I603" s="128">
        <v>466776</v>
      </c>
      <c r="J603" s="128">
        <v>168000</v>
      </c>
      <c r="K603" s="137">
        <v>702474</v>
      </c>
      <c r="L603" s="124">
        <v>471754</v>
      </c>
      <c r="M603" s="124">
        <v>176908</v>
      </c>
      <c r="N603" s="124">
        <v>40002</v>
      </c>
      <c r="O603" s="124">
        <v>4718</v>
      </c>
      <c r="P603" s="124">
        <v>7076</v>
      </c>
      <c r="Q603" s="127">
        <v>2016</v>
      </c>
      <c r="R603" s="127">
        <v>0</v>
      </c>
      <c r="S603" s="127">
        <v>283053</v>
      </c>
      <c r="T603" s="127">
        <v>0</v>
      </c>
      <c r="U603" s="124">
        <v>0</v>
      </c>
      <c r="V603" s="139">
        <v>567456</v>
      </c>
      <c r="W603" s="128">
        <v>147180</v>
      </c>
    </row>
    <row r="604" spans="1:23" ht="20.100000000000001" customHeight="1">
      <c r="A604" s="135"/>
      <c r="B604" s="135"/>
      <c r="C604" s="136"/>
      <c r="D604" s="123" t="s">
        <v>1852</v>
      </c>
      <c r="E604" s="92" t="s">
        <v>1853</v>
      </c>
      <c r="F604" s="127">
        <v>17733603</v>
      </c>
      <c r="G604" s="137">
        <v>9303000</v>
      </c>
      <c r="H604" s="127">
        <v>6683460</v>
      </c>
      <c r="I604" s="128">
        <v>1671540</v>
      </c>
      <c r="J604" s="128">
        <v>948000</v>
      </c>
      <c r="K604" s="137">
        <v>3674456</v>
      </c>
      <c r="L604" s="124">
        <v>2465769</v>
      </c>
      <c r="M604" s="124">
        <v>924663</v>
      </c>
      <c r="N604" s="124">
        <v>211003</v>
      </c>
      <c r="O604" s="124">
        <v>24658</v>
      </c>
      <c r="P604" s="124">
        <v>36987</v>
      </c>
      <c r="Q604" s="127">
        <v>11376</v>
      </c>
      <c r="R604" s="127">
        <v>0</v>
      </c>
      <c r="S604" s="127">
        <v>1479461</v>
      </c>
      <c r="T604" s="127">
        <v>0</v>
      </c>
      <c r="U604" s="124">
        <v>0</v>
      </c>
      <c r="V604" s="139">
        <v>3130044</v>
      </c>
      <c r="W604" s="128">
        <v>146642</v>
      </c>
    </row>
    <row r="605" spans="1:23" ht="20.100000000000001" customHeight="1">
      <c r="A605" s="135" t="s">
        <v>1579</v>
      </c>
      <c r="B605" s="135" t="s">
        <v>1551</v>
      </c>
      <c r="C605" s="136" t="s">
        <v>1551</v>
      </c>
      <c r="D605" s="123" t="s">
        <v>1787</v>
      </c>
      <c r="E605" s="92" t="s">
        <v>636</v>
      </c>
      <c r="F605" s="127">
        <v>17733603</v>
      </c>
      <c r="G605" s="137">
        <v>9303000</v>
      </c>
      <c r="H605" s="127">
        <v>6683460</v>
      </c>
      <c r="I605" s="128">
        <v>1671540</v>
      </c>
      <c r="J605" s="128">
        <v>948000</v>
      </c>
      <c r="K605" s="137">
        <v>3674456</v>
      </c>
      <c r="L605" s="124">
        <v>2465769</v>
      </c>
      <c r="M605" s="124">
        <v>924663</v>
      </c>
      <c r="N605" s="124">
        <v>211003</v>
      </c>
      <c r="O605" s="124">
        <v>24658</v>
      </c>
      <c r="P605" s="124">
        <v>36987</v>
      </c>
      <c r="Q605" s="127">
        <v>11376</v>
      </c>
      <c r="R605" s="127">
        <v>0</v>
      </c>
      <c r="S605" s="127">
        <v>1479461</v>
      </c>
      <c r="T605" s="127">
        <v>0</v>
      </c>
      <c r="U605" s="124">
        <v>0</v>
      </c>
      <c r="V605" s="139">
        <v>3130044</v>
      </c>
      <c r="W605" s="128">
        <v>146642</v>
      </c>
    </row>
    <row r="606" spans="1:23" ht="20.100000000000001" customHeight="1">
      <c r="A606" s="135"/>
      <c r="B606" s="135"/>
      <c r="C606" s="136"/>
      <c r="D606" s="123" t="s">
        <v>1854</v>
      </c>
      <c r="E606" s="92" t="s">
        <v>1855</v>
      </c>
      <c r="F606" s="127">
        <v>1169142</v>
      </c>
      <c r="G606" s="137">
        <v>594132</v>
      </c>
      <c r="H606" s="127">
        <v>416112</v>
      </c>
      <c r="I606" s="128">
        <v>112020</v>
      </c>
      <c r="J606" s="128">
        <v>66000</v>
      </c>
      <c r="K606" s="137">
        <v>237651</v>
      </c>
      <c r="L606" s="124">
        <v>159352</v>
      </c>
      <c r="M606" s="124">
        <v>59757</v>
      </c>
      <c r="N606" s="124">
        <v>13766</v>
      </c>
      <c r="O606" s="124">
        <v>1594</v>
      </c>
      <c r="P606" s="124">
        <v>2390</v>
      </c>
      <c r="Q606" s="127">
        <v>792</v>
      </c>
      <c r="R606" s="127">
        <v>0</v>
      </c>
      <c r="S606" s="127">
        <v>95611</v>
      </c>
      <c r="T606" s="127">
        <v>0</v>
      </c>
      <c r="U606" s="124">
        <v>0</v>
      </c>
      <c r="V606" s="139">
        <v>204852</v>
      </c>
      <c r="W606" s="128">
        <v>36896</v>
      </c>
    </row>
    <row r="607" spans="1:23" ht="20.100000000000001" customHeight="1">
      <c r="A607" s="135" t="s">
        <v>1579</v>
      </c>
      <c r="B607" s="135" t="s">
        <v>1551</v>
      </c>
      <c r="C607" s="136" t="s">
        <v>1550</v>
      </c>
      <c r="D607" s="123" t="s">
        <v>1787</v>
      </c>
      <c r="E607" s="92" t="s">
        <v>635</v>
      </c>
      <c r="F607" s="127">
        <v>1169142</v>
      </c>
      <c r="G607" s="137">
        <v>594132</v>
      </c>
      <c r="H607" s="127">
        <v>416112</v>
      </c>
      <c r="I607" s="128">
        <v>112020</v>
      </c>
      <c r="J607" s="128">
        <v>66000</v>
      </c>
      <c r="K607" s="137">
        <v>237651</v>
      </c>
      <c r="L607" s="124">
        <v>159352</v>
      </c>
      <c r="M607" s="124">
        <v>59757</v>
      </c>
      <c r="N607" s="124">
        <v>13766</v>
      </c>
      <c r="O607" s="124">
        <v>1594</v>
      </c>
      <c r="P607" s="124">
        <v>2390</v>
      </c>
      <c r="Q607" s="127">
        <v>792</v>
      </c>
      <c r="R607" s="127">
        <v>0</v>
      </c>
      <c r="S607" s="127">
        <v>95611</v>
      </c>
      <c r="T607" s="127">
        <v>0</v>
      </c>
      <c r="U607" s="124">
        <v>0</v>
      </c>
      <c r="V607" s="139">
        <v>204852</v>
      </c>
      <c r="W607" s="128">
        <v>36896</v>
      </c>
    </row>
    <row r="608" spans="1:23" ht="20.100000000000001" customHeight="1">
      <c r="A608" s="135"/>
      <c r="B608" s="135"/>
      <c r="C608" s="136"/>
      <c r="D608" s="123" t="s">
        <v>1856</v>
      </c>
      <c r="E608" s="92" t="s">
        <v>1857</v>
      </c>
      <c r="F608" s="127">
        <v>1454429</v>
      </c>
      <c r="G608" s="137">
        <v>756684</v>
      </c>
      <c r="H608" s="127">
        <v>559500</v>
      </c>
      <c r="I608" s="128">
        <v>125184</v>
      </c>
      <c r="J608" s="128">
        <v>72000</v>
      </c>
      <c r="K608" s="137">
        <v>295237</v>
      </c>
      <c r="L608" s="124">
        <v>198233</v>
      </c>
      <c r="M608" s="124">
        <v>74337</v>
      </c>
      <c r="N608" s="124">
        <v>16847</v>
      </c>
      <c r="O608" s="124">
        <v>1982</v>
      </c>
      <c r="P608" s="124">
        <v>2974</v>
      </c>
      <c r="Q608" s="127">
        <v>864</v>
      </c>
      <c r="R608" s="127">
        <v>0</v>
      </c>
      <c r="S608" s="127">
        <v>118940</v>
      </c>
      <c r="T608" s="127">
        <v>0</v>
      </c>
      <c r="U608" s="124">
        <v>0</v>
      </c>
      <c r="V608" s="139">
        <v>246672</v>
      </c>
      <c r="W608" s="128">
        <v>36896</v>
      </c>
    </row>
    <row r="609" spans="1:23" ht="20.100000000000001" customHeight="1">
      <c r="A609" s="135" t="s">
        <v>1579</v>
      </c>
      <c r="B609" s="135" t="s">
        <v>1551</v>
      </c>
      <c r="C609" s="136" t="s">
        <v>1550</v>
      </c>
      <c r="D609" s="123" t="s">
        <v>1787</v>
      </c>
      <c r="E609" s="92" t="s">
        <v>635</v>
      </c>
      <c r="F609" s="127">
        <v>1454429</v>
      </c>
      <c r="G609" s="137">
        <v>756684</v>
      </c>
      <c r="H609" s="127">
        <v>559500</v>
      </c>
      <c r="I609" s="128">
        <v>125184</v>
      </c>
      <c r="J609" s="128">
        <v>72000</v>
      </c>
      <c r="K609" s="137">
        <v>295237</v>
      </c>
      <c r="L609" s="124">
        <v>198233</v>
      </c>
      <c r="M609" s="124">
        <v>74337</v>
      </c>
      <c r="N609" s="124">
        <v>16847</v>
      </c>
      <c r="O609" s="124">
        <v>1982</v>
      </c>
      <c r="P609" s="124">
        <v>2974</v>
      </c>
      <c r="Q609" s="127">
        <v>864</v>
      </c>
      <c r="R609" s="127">
        <v>0</v>
      </c>
      <c r="S609" s="127">
        <v>118940</v>
      </c>
      <c r="T609" s="127">
        <v>0</v>
      </c>
      <c r="U609" s="124">
        <v>0</v>
      </c>
      <c r="V609" s="139">
        <v>246672</v>
      </c>
      <c r="W609" s="128">
        <v>36896</v>
      </c>
    </row>
    <row r="610" spans="1:23" ht="20.100000000000001" customHeight="1">
      <c r="A610" s="135"/>
      <c r="B610" s="135"/>
      <c r="C610" s="136"/>
      <c r="D610" s="123" t="s">
        <v>1858</v>
      </c>
      <c r="E610" s="92" t="s">
        <v>1859</v>
      </c>
      <c r="F610" s="127">
        <v>1626439</v>
      </c>
      <c r="G610" s="137">
        <v>1109508</v>
      </c>
      <c r="H610" s="127">
        <v>406704</v>
      </c>
      <c r="I610" s="128">
        <v>102804</v>
      </c>
      <c r="J610" s="128">
        <v>600000</v>
      </c>
      <c r="K610" s="137">
        <v>227122</v>
      </c>
      <c r="L610" s="124">
        <v>152374</v>
      </c>
      <c r="M610" s="124">
        <v>57140</v>
      </c>
      <c r="N610" s="124">
        <v>13078</v>
      </c>
      <c r="O610" s="124">
        <v>1524</v>
      </c>
      <c r="P610" s="124">
        <v>2286</v>
      </c>
      <c r="Q610" s="127">
        <v>720</v>
      </c>
      <c r="R610" s="127">
        <v>0</v>
      </c>
      <c r="S610" s="127">
        <v>91425</v>
      </c>
      <c r="T610" s="127">
        <v>0</v>
      </c>
      <c r="U610" s="124">
        <v>0</v>
      </c>
      <c r="V610" s="139">
        <v>198384</v>
      </c>
      <c r="W610" s="128">
        <v>0</v>
      </c>
    </row>
    <row r="611" spans="1:23" ht="20.100000000000001" customHeight="1">
      <c r="A611" s="135" t="s">
        <v>1579</v>
      </c>
      <c r="B611" s="135" t="s">
        <v>1551</v>
      </c>
      <c r="C611" s="136" t="s">
        <v>1550</v>
      </c>
      <c r="D611" s="123" t="s">
        <v>1787</v>
      </c>
      <c r="E611" s="92" t="s">
        <v>635</v>
      </c>
      <c r="F611" s="127">
        <v>1626439</v>
      </c>
      <c r="G611" s="137">
        <v>1109508</v>
      </c>
      <c r="H611" s="127">
        <v>406704</v>
      </c>
      <c r="I611" s="128">
        <v>102804</v>
      </c>
      <c r="J611" s="128">
        <v>600000</v>
      </c>
      <c r="K611" s="137">
        <v>227122</v>
      </c>
      <c r="L611" s="124">
        <v>152374</v>
      </c>
      <c r="M611" s="124">
        <v>57140</v>
      </c>
      <c r="N611" s="124">
        <v>13078</v>
      </c>
      <c r="O611" s="124">
        <v>1524</v>
      </c>
      <c r="P611" s="124">
        <v>2286</v>
      </c>
      <c r="Q611" s="127">
        <v>720</v>
      </c>
      <c r="R611" s="127">
        <v>0</v>
      </c>
      <c r="S611" s="127">
        <v>91425</v>
      </c>
      <c r="T611" s="127">
        <v>0</v>
      </c>
      <c r="U611" s="124">
        <v>0</v>
      </c>
      <c r="V611" s="139">
        <v>198384</v>
      </c>
      <c r="W611" s="128">
        <v>0</v>
      </c>
    </row>
    <row r="612" spans="1:23" ht="20.100000000000001" customHeight="1">
      <c r="A612" s="135"/>
      <c r="B612" s="135"/>
      <c r="C612" s="136"/>
      <c r="D612" s="123" t="s">
        <v>1860</v>
      </c>
      <c r="E612" s="92" t="s">
        <v>1861</v>
      </c>
      <c r="F612" s="127">
        <v>14977955</v>
      </c>
      <c r="G612" s="137">
        <v>7806348</v>
      </c>
      <c r="H612" s="127">
        <v>5537652</v>
      </c>
      <c r="I612" s="128">
        <v>1434696</v>
      </c>
      <c r="J612" s="128">
        <v>834000</v>
      </c>
      <c r="K612" s="137">
        <v>3127924</v>
      </c>
      <c r="L612" s="124">
        <v>2098292</v>
      </c>
      <c r="M612" s="124">
        <v>786860</v>
      </c>
      <c r="N612" s="124">
        <v>180307</v>
      </c>
      <c r="O612" s="124">
        <v>20983</v>
      </c>
      <c r="P612" s="124">
        <v>31474</v>
      </c>
      <c r="Q612" s="127">
        <v>10008</v>
      </c>
      <c r="R612" s="127">
        <v>0</v>
      </c>
      <c r="S612" s="127">
        <v>1258975</v>
      </c>
      <c r="T612" s="127">
        <v>0</v>
      </c>
      <c r="U612" s="124">
        <v>0</v>
      </c>
      <c r="V612" s="139">
        <v>2784708</v>
      </c>
      <c r="W612" s="128">
        <v>0</v>
      </c>
    </row>
    <row r="613" spans="1:23" ht="20.100000000000001" customHeight="1">
      <c r="A613" s="135" t="s">
        <v>1579</v>
      </c>
      <c r="B613" s="135" t="s">
        <v>1551</v>
      </c>
      <c r="C613" s="136" t="s">
        <v>1552</v>
      </c>
      <c r="D613" s="123" t="s">
        <v>1787</v>
      </c>
      <c r="E613" s="92" t="s">
        <v>637</v>
      </c>
      <c r="F613" s="127">
        <v>14977955</v>
      </c>
      <c r="G613" s="137">
        <v>7806348</v>
      </c>
      <c r="H613" s="127">
        <v>5537652</v>
      </c>
      <c r="I613" s="128">
        <v>1434696</v>
      </c>
      <c r="J613" s="128">
        <v>834000</v>
      </c>
      <c r="K613" s="137">
        <v>3127924</v>
      </c>
      <c r="L613" s="124">
        <v>2098292</v>
      </c>
      <c r="M613" s="124">
        <v>786860</v>
      </c>
      <c r="N613" s="124">
        <v>180307</v>
      </c>
      <c r="O613" s="124">
        <v>20983</v>
      </c>
      <c r="P613" s="124">
        <v>31474</v>
      </c>
      <c r="Q613" s="127">
        <v>10008</v>
      </c>
      <c r="R613" s="127">
        <v>0</v>
      </c>
      <c r="S613" s="127">
        <v>1258975</v>
      </c>
      <c r="T613" s="127">
        <v>0</v>
      </c>
      <c r="U613" s="124">
        <v>0</v>
      </c>
      <c r="V613" s="139">
        <v>2784708</v>
      </c>
      <c r="W613" s="128">
        <v>0</v>
      </c>
    </row>
    <row r="614" spans="1:23" ht="20.100000000000001" customHeight="1">
      <c r="A614" s="135"/>
      <c r="B614" s="135"/>
      <c r="C614" s="136"/>
      <c r="D614" s="123" t="s">
        <v>1862</v>
      </c>
      <c r="E614" s="92" t="s">
        <v>1863</v>
      </c>
      <c r="F614" s="127">
        <v>15548953</v>
      </c>
      <c r="G614" s="137">
        <v>8146104</v>
      </c>
      <c r="H614" s="127">
        <v>5857668</v>
      </c>
      <c r="I614" s="128">
        <v>1466436</v>
      </c>
      <c r="J614" s="128">
        <v>822000</v>
      </c>
      <c r="K614" s="137">
        <v>3236496</v>
      </c>
      <c r="L614" s="124">
        <v>2172222</v>
      </c>
      <c r="M614" s="124">
        <v>814583</v>
      </c>
      <c r="N614" s="124">
        <v>185522</v>
      </c>
      <c r="O614" s="124">
        <v>21722</v>
      </c>
      <c r="P614" s="124">
        <v>32583</v>
      </c>
      <c r="Q614" s="127">
        <v>9864</v>
      </c>
      <c r="R614" s="127">
        <v>0</v>
      </c>
      <c r="S614" s="127">
        <v>1303333</v>
      </c>
      <c r="T614" s="127">
        <v>0</v>
      </c>
      <c r="U614" s="124">
        <v>0</v>
      </c>
      <c r="V614" s="139">
        <v>2863020</v>
      </c>
      <c r="W614" s="128">
        <v>0</v>
      </c>
    </row>
    <row r="615" spans="1:23" ht="20.100000000000001" customHeight="1">
      <c r="A615" s="135" t="s">
        <v>1579</v>
      </c>
      <c r="B615" s="135" t="s">
        <v>1551</v>
      </c>
      <c r="C615" s="136" t="s">
        <v>1552</v>
      </c>
      <c r="D615" s="123" t="s">
        <v>1787</v>
      </c>
      <c r="E615" s="92" t="s">
        <v>637</v>
      </c>
      <c r="F615" s="127">
        <v>15548953</v>
      </c>
      <c r="G615" s="137">
        <v>8146104</v>
      </c>
      <c r="H615" s="127">
        <v>5857668</v>
      </c>
      <c r="I615" s="128">
        <v>1466436</v>
      </c>
      <c r="J615" s="128">
        <v>822000</v>
      </c>
      <c r="K615" s="137">
        <v>3236496</v>
      </c>
      <c r="L615" s="124">
        <v>2172222</v>
      </c>
      <c r="M615" s="124">
        <v>814583</v>
      </c>
      <c r="N615" s="124">
        <v>185522</v>
      </c>
      <c r="O615" s="124">
        <v>21722</v>
      </c>
      <c r="P615" s="124">
        <v>32583</v>
      </c>
      <c r="Q615" s="127">
        <v>9864</v>
      </c>
      <c r="R615" s="127">
        <v>0</v>
      </c>
      <c r="S615" s="127">
        <v>1303333</v>
      </c>
      <c r="T615" s="127">
        <v>0</v>
      </c>
      <c r="U615" s="124">
        <v>0</v>
      </c>
      <c r="V615" s="139">
        <v>2863020</v>
      </c>
      <c r="W615" s="128">
        <v>0</v>
      </c>
    </row>
    <row r="616" spans="1:23" ht="20.100000000000001" customHeight="1">
      <c r="A616" s="135"/>
      <c r="B616" s="135"/>
      <c r="C616" s="136"/>
      <c r="D616" s="123" t="s">
        <v>1864</v>
      </c>
      <c r="E616" s="92" t="s">
        <v>1865</v>
      </c>
      <c r="F616" s="127">
        <v>541214</v>
      </c>
      <c r="G616" s="137">
        <v>294876</v>
      </c>
      <c r="H616" s="127">
        <v>222756</v>
      </c>
      <c r="I616" s="128">
        <v>48120</v>
      </c>
      <c r="J616" s="128">
        <v>24000</v>
      </c>
      <c r="K616" s="137">
        <v>112225</v>
      </c>
      <c r="L616" s="124">
        <v>75442</v>
      </c>
      <c r="M616" s="124">
        <v>28291</v>
      </c>
      <c r="N616" s="124">
        <v>6318</v>
      </c>
      <c r="O616" s="124">
        <v>754</v>
      </c>
      <c r="P616" s="124">
        <v>1132</v>
      </c>
      <c r="Q616" s="127">
        <v>288</v>
      </c>
      <c r="R616" s="127">
        <v>0</v>
      </c>
      <c r="S616" s="127">
        <v>45265</v>
      </c>
      <c r="T616" s="127">
        <v>0</v>
      </c>
      <c r="U616" s="124">
        <v>0</v>
      </c>
      <c r="V616" s="139">
        <v>88848</v>
      </c>
      <c r="W616" s="128">
        <v>0</v>
      </c>
    </row>
    <row r="617" spans="1:23" ht="20.100000000000001" customHeight="1">
      <c r="A617" s="135" t="s">
        <v>1579</v>
      </c>
      <c r="B617" s="135" t="s">
        <v>1550</v>
      </c>
      <c r="C617" s="136" t="s">
        <v>1572</v>
      </c>
      <c r="D617" s="123" t="s">
        <v>1623</v>
      </c>
      <c r="E617" s="92" t="s">
        <v>633</v>
      </c>
      <c r="F617" s="127">
        <v>392216</v>
      </c>
      <c r="G617" s="137">
        <v>294876</v>
      </c>
      <c r="H617" s="127">
        <v>222756</v>
      </c>
      <c r="I617" s="128">
        <v>48120</v>
      </c>
      <c r="J617" s="128">
        <v>24000</v>
      </c>
      <c r="K617" s="137">
        <v>8492</v>
      </c>
      <c r="L617" s="124">
        <v>0</v>
      </c>
      <c r="M617" s="124">
        <v>0</v>
      </c>
      <c r="N617" s="124">
        <v>6318</v>
      </c>
      <c r="O617" s="124">
        <v>754</v>
      </c>
      <c r="P617" s="124">
        <v>1132</v>
      </c>
      <c r="Q617" s="127">
        <v>288</v>
      </c>
      <c r="R617" s="127">
        <v>0</v>
      </c>
      <c r="S617" s="127">
        <v>0</v>
      </c>
      <c r="T617" s="127">
        <v>0</v>
      </c>
      <c r="U617" s="124">
        <v>0</v>
      </c>
      <c r="V617" s="139">
        <v>88848</v>
      </c>
      <c r="W617" s="128">
        <v>0</v>
      </c>
    </row>
    <row r="618" spans="1:23" ht="20.100000000000001" customHeight="1">
      <c r="A618" s="135" t="s">
        <v>1589</v>
      </c>
      <c r="B618" s="135" t="s">
        <v>1558</v>
      </c>
      <c r="C618" s="136" t="s">
        <v>1558</v>
      </c>
      <c r="D618" s="123" t="s">
        <v>1623</v>
      </c>
      <c r="E618" s="92" t="s">
        <v>829</v>
      </c>
      <c r="F618" s="127">
        <v>75442</v>
      </c>
      <c r="G618" s="137">
        <v>0</v>
      </c>
      <c r="H618" s="127">
        <v>0</v>
      </c>
      <c r="I618" s="128">
        <v>0</v>
      </c>
      <c r="J618" s="128">
        <v>0</v>
      </c>
      <c r="K618" s="137">
        <v>75442</v>
      </c>
      <c r="L618" s="124">
        <v>75442</v>
      </c>
      <c r="M618" s="124">
        <v>0</v>
      </c>
      <c r="N618" s="124">
        <v>0</v>
      </c>
      <c r="O618" s="124">
        <v>0</v>
      </c>
      <c r="P618" s="124">
        <v>0</v>
      </c>
      <c r="Q618" s="127">
        <v>0</v>
      </c>
      <c r="R618" s="127">
        <v>0</v>
      </c>
      <c r="S618" s="127">
        <v>0</v>
      </c>
      <c r="T618" s="127">
        <v>0</v>
      </c>
      <c r="U618" s="124">
        <v>0</v>
      </c>
      <c r="V618" s="139">
        <v>0</v>
      </c>
      <c r="W618" s="128">
        <v>0</v>
      </c>
    </row>
    <row r="619" spans="1:23" ht="20.100000000000001" customHeight="1">
      <c r="A619" s="135" t="s">
        <v>1591</v>
      </c>
      <c r="B619" s="135" t="s">
        <v>1559</v>
      </c>
      <c r="C619" s="136" t="s">
        <v>1551</v>
      </c>
      <c r="D619" s="123" t="s">
        <v>1623</v>
      </c>
      <c r="E619" s="92" t="s">
        <v>943</v>
      </c>
      <c r="F619" s="127">
        <v>28291</v>
      </c>
      <c r="G619" s="137">
        <v>0</v>
      </c>
      <c r="H619" s="127">
        <v>0</v>
      </c>
      <c r="I619" s="128">
        <v>0</v>
      </c>
      <c r="J619" s="128">
        <v>0</v>
      </c>
      <c r="K619" s="137">
        <v>28291</v>
      </c>
      <c r="L619" s="124">
        <v>0</v>
      </c>
      <c r="M619" s="124">
        <v>28291</v>
      </c>
      <c r="N619" s="124">
        <v>0</v>
      </c>
      <c r="O619" s="124">
        <v>0</v>
      </c>
      <c r="P619" s="124">
        <v>0</v>
      </c>
      <c r="Q619" s="127">
        <v>0</v>
      </c>
      <c r="R619" s="127">
        <v>0</v>
      </c>
      <c r="S619" s="127">
        <v>0</v>
      </c>
      <c r="T619" s="127">
        <v>0</v>
      </c>
      <c r="U619" s="124">
        <v>0</v>
      </c>
      <c r="V619" s="139">
        <v>0</v>
      </c>
      <c r="W619" s="128">
        <v>0</v>
      </c>
    </row>
    <row r="620" spans="1:23" ht="20.100000000000001" customHeight="1">
      <c r="A620" s="135" t="s">
        <v>1616</v>
      </c>
      <c r="B620" s="135" t="s">
        <v>1551</v>
      </c>
      <c r="C620" s="136" t="s">
        <v>1550</v>
      </c>
      <c r="D620" s="123" t="s">
        <v>1623</v>
      </c>
      <c r="E620" s="92" t="s">
        <v>1425</v>
      </c>
      <c r="F620" s="127">
        <v>45265</v>
      </c>
      <c r="G620" s="137">
        <v>0</v>
      </c>
      <c r="H620" s="127">
        <v>0</v>
      </c>
      <c r="I620" s="128">
        <v>0</v>
      </c>
      <c r="J620" s="128">
        <v>0</v>
      </c>
      <c r="K620" s="137">
        <v>0</v>
      </c>
      <c r="L620" s="124">
        <v>0</v>
      </c>
      <c r="M620" s="124">
        <v>0</v>
      </c>
      <c r="N620" s="124">
        <v>0</v>
      </c>
      <c r="O620" s="124">
        <v>0</v>
      </c>
      <c r="P620" s="124">
        <v>0</v>
      </c>
      <c r="Q620" s="127">
        <v>0</v>
      </c>
      <c r="R620" s="127">
        <v>0</v>
      </c>
      <c r="S620" s="127">
        <v>45265</v>
      </c>
      <c r="T620" s="127">
        <v>0</v>
      </c>
      <c r="U620" s="124">
        <v>0</v>
      </c>
      <c r="V620" s="139">
        <v>0</v>
      </c>
      <c r="W620" s="128">
        <v>0</v>
      </c>
    </row>
    <row r="621" spans="1:23" ht="20.100000000000001" customHeight="1">
      <c r="A621" s="135"/>
      <c r="B621" s="135"/>
      <c r="C621" s="136"/>
      <c r="D621" s="123" t="s">
        <v>1866</v>
      </c>
      <c r="E621" s="92" t="s">
        <v>1867</v>
      </c>
      <c r="F621" s="127">
        <v>3534592</v>
      </c>
      <c r="G621" s="137">
        <v>1877208</v>
      </c>
      <c r="H621" s="127">
        <v>1367628</v>
      </c>
      <c r="I621" s="128">
        <v>323580</v>
      </c>
      <c r="J621" s="128">
        <v>186000</v>
      </c>
      <c r="K621" s="137">
        <v>738004</v>
      </c>
      <c r="L621" s="124">
        <v>495361</v>
      </c>
      <c r="M621" s="124">
        <v>185760</v>
      </c>
      <c r="N621" s="124">
        <v>42267</v>
      </c>
      <c r="O621" s="124">
        <v>4954</v>
      </c>
      <c r="P621" s="124">
        <v>7430</v>
      </c>
      <c r="Q621" s="127">
        <v>2232</v>
      </c>
      <c r="R621" s="127">
        <v>0</v>
      </c>
      <c r="S621" s="127">
        <v>297216</v>
      </c>
      <c r="T621" s="127">
        <v>0</v>
      </c>
      <c r="U621" s="124">
        <v>0</v>
      </c>
      <c r="V621" s="139">
        <v>622164</v>
      </c>
      <c r="W621" s="128">
        <v>0</v>
      </c>
    </row>
    <row r="622" spans="1:23" ht="20.100000000000001" customHeight="1">
      <c r="A622" s="135" t="s">
        <v>1579</v>
      </c>
      <c r="B622" s="135" t="s">
        <v>1552</v>
      </c>
      <c r="C622" s="136" t="s">
        <v>1551</v>
      </c>
      <c r="D622" s="123" t="s">
        <v>1623</v>
      </c>
      <c r="E622" s="92" t="s">
        <v>645</v>
      </c>
      <c r="F622" s="127">
        <v>2554023</v>
      </c>
      <c r="G622" s="137">
        <v>1877208</v>
      </c>
      <c r="H622" s="127">
        <v>1367628</v>
      </c>
      <c r="I622" s="128">
        <v>323580</v>
      </c>
      <c r="J622" s="128">
        <v>186000</v>
      </c>
      <c r="K622" s="137">
        <v>54651</v>
      </c>
      <c r="L622" s="124">
        <v>0</v>
      </c>
      <c r="M622" s="124">
        <v>0</v>
      </c>
      <c r="N622" s="124">
        <v>42267</v>
      </c>
      <c r="O622" s="124">
        <v>4954</v>
      </c>
      <c r="P622" s="124">
        <v>7430</v>
      </c>
      <c r="Q622" s="127">
        <v>0</v>
      </c>
      <c r="R622" s="127">
        <v>0</v>
      </c>
      <c r="S622" s="127">
        <v>0</v>
      </c>
      <c r="T622" s="127">
        <v>0</v>
      </c>
      <c r="U622" s="124">
        <v>0</v>
      </c>
      <c r="V622" s="139">
        <v>622164</v>
      </c>
      <c r="W622" s="128">
        <v>0</v>
      </c>
    </row>
    <row r="623" spans="1:23" ht="20.100000000000001" customHeight="1">
      <c r="A623" s="135" t="s">
        <v>1589</v>
      </c>
      <c r="B623" s="135" t="s">
        <v>1558</v>
      </c>
      <c r="C623" s="136" t="s">
        <v>1558</v>
      </c>
      <c r="D623" s="123" t="s">
        <v>1623</v>
      </c>
      <c r="E623" s="92" t="s">
        <v>829</v>
      </c>
      <c r="F623" s="127">
        <v>495361</v>
      </c>
      <c r="G623" s="137">
        <v>0</v>
      </c>
      <c r="H623" s="127">
        <v>0</v>
      </c>
      <c r="I623" s="128">
        <v>0</v>
      </c>
      <c r="J623" s="128">
        <v>0</v>
      </c>
      <c r="K623" s="137">
        <v>495361</v>
      </c>
      <c r="L623" s="124">
        <v>495361</v>
      </c>
      <c r="M623" s="124">
        <v>0</v>
      </c>
      <c r="N623" s="124">
        <v>0</v>
      </c>
      <c r="O623" s="124">
        <v>0</v>
      </c>
      <c r="P623" s="124">
        <v>0</v>
      </c>
      <c r="Q623" s="127">
        <v>0</v>
      </c>
      <c r="R623" s="127">
        <v>0</v>
      </c>
      <c r="S623" s="127">
        <v>0</v>
      </c>
      <c r="T623" s="127">
        <v>0</v>
      </c>
      <c r="U623" s="124">
        <v>0</v>
      </c>
      <c r="V623" s="139">
        <v>0</v>
      </c>
      <c r="W623" s="128">
        <v>0</v>
      </c>
    </row>
    <row r="624" spans="1:23" ht="20.100000000000001" customHeight="1">
      <c r="A624" s="135" t="s">
        <v>1591</v>
      </c>
      <c r="B624" s="135" t="s">
        <v>1559</v>
      </c>
      <c r="C624" s="136" t="s">
        <v>1551</v>
      </c>
      <c r="D624" s="123" t="s">
        <v>1623</v>
      </c>
      <c r="E624" s="92" t="s">
        <v>943</v>
      </c>
      <c r="F624" s="127">
        <v>187992</v>
      </c>
      <c r="G624" s="137">
        <v>0</v>
      </c>
      <c r="H624" s="127">
        <v>0</v>
      </c>
      <c r="I624" s="128">
        <v>0</v>
      </c>
      <c r="J624" s="128">
        <v>0</v>
      </c>
      <c r="K624" s="137">
        <v>187992</v>
      </c>
      <c r="L624" s="124">
        <v>0</v>
      </c>
      <c r="M624" s="124">
        <v>185760</v>
      </c>
      <c r="N624" s="124">
        <v>0</v>
      </c>
      <c r="O624" s="124">
        <v>0</v>
      </c>
      <c r="P624" s="124">
        <v>0</v>
      </c>
      <c r="Q624" s="127">
        <v>2232</v>
      </c>
      <c r="R624" s="127">
        <v>0</v>
      </c>
      <c r="S624" s="127">
        <v>0</v>
      </c>
      <c r="T624" s="127">
        <v>0</v>
      </c>
      <c r="U624" s="124">
        <v>0</v>
      </c>
      <c r="V624" s="139">
        <v>0</v>
      </c>
      <c r="W624" s="128">
        <v>0</v>
      </c>
    </row>
    <row r="625" spans="1:23" ht="20.100000000000001" customHeight="1">
      <c r="A625" s="135" t="s">
        <v>1616</v>
      </c>
      <c r="B625" s="135" t="s">
        <v>1551</v>
      </c>
      <c r="C625" s="136" t="s">
        <v>1550</v>
      </c>
      <c r="D625" s="123" t="s">
        <v>1623</v>
      </c>
      <c r="E625" s="92" t="s">
        <v>1425</v>
      </c>
      <c r="F625" s="127">
        <v>297216</v>
      </c>
      <c r="G625" s="137">
        <v>0</v>
      </c>
      <c r="H625" s="127">
        <v>0</v>
      </c>
      <c r="I625" s="128">
        <v>0</v>
      </c>
      <c r="J625" s="128">
        <v>0</v>
      </c>
      <c r="K625" s="137">
        <v>0</v>
      </c>
      <c r="L625" s="124">
        <v>0</v>
      </c>
      <c r="M625" s="124">
        <v>0</v>
      </c>
      <c r="N625" s="124">
        <v>0</v>
      </c>
      <c r="O625" s="124">
        <v>0</v>
      </c>
      <c r="P625" s="124">
        <v>0</v>
      </c>
      <c r="Q625" s="127">
        <v>0</v>
      </c>
      <c r="R625" s="127">
        <v>0</v>
      </c>
      <c r="S625" s="127">
        <v>297216</v>
      </c>
      <c r="T625" s="127">
        <v>0</v>
      </c>
      <c r="U625" s="124">
        <v>0</v>
      </c>
      <c r="V625" s="139">
        <v>0</v>
      </c>
      <c r="W625" s="128">
        <v>0</v>
      </c>
    </row>
    <row r="626" spans="1:23" ht="20.100000000000001" customHeight="1">
      <c r="A626" s="135"/>
      <c r="B626" s="135"/>
      <c r="C626" s="136"/>
      <c r="D626" s="123" t="s">
        <v>1575</v>
      </c>
      <c r="E626" s="92" t="s">
        <v>1868</v>
      </c>
      <c r="F626" s="127">
        <v>1273312</v>
      </c>
      <c r="G626" s="137">
        <v>799797</v>
      </c>
      <c r="H626" s="127">
        <v>359964</v>
      </c>
      <c r="I626" s="128">
        <v>273036</v>
      </c>
      <c r="J626" s="128">
        <v>166797</v>
      </c>
      <c r="K626" s="137">
        <v>361075</v>
      </c>
      <c r="L626" s="124">
        <v>187400</v>
      </c>
      <c r="M626" s="124">
        <v>70275</v>
      </c>
      <c r="N626" s="124">
        <v>12375</v>
      </c>
      <c r="O626" s="124">
        <v>1874</v>
      </c>
      <c r="P626" s="124">
        <v>2811</v>
      </c>
      <c r="Q626" s="127">
        <v>576</v>
      </c>
      <c r="R626" s="127">
        <v>0</v>
      </c>
      <c r="S626" s="127">
        <v>112440</v>
      </c>
      <c r="T626" s="127">
        <v>0</v>
      </c>
      <c r="U626" s="124">
        <v>0</v>
      </c>
      <c r="V626" s="139">
        <v>0</v>
      </c>
      <c r="W626" s="128">
        <v>0</v>
      </c>
    </row>
    <row r="627" spans="1:23" ht="20.100000000000001" customHeight="1">
      <c r="A627" s="135"/>
      <c r="B627" s="135"/>
      <c r="C627" s="136"/>
      <c r="D627" s="123" t="s">
        <v>1869</v>
      </c>
      <c r="E627" s="92" t="s">
        <v>1870</v>
      </c>
      <c r="F627" s="127">
        <v>1273312</v>
      </c>
      <c r="G627" s="137">
        <v>799797</v>
      </c>
      <c r="H627" s="127">
        <v>359964</v>
      </c>
      <c r="I627" s="128">
        <v>273036</v>
      </c>
      <c r="J627" s="128">
        <v>166797</v>
      </c>
      <c r="K627" s="137">
        <v>361075</v>
      </c>
      <c r="L627" s="124">
        <v>187400</v>
      </c>
      <c r="M627" s="124">
        <v>70275</v>
      </c>
      <c r="N627" s="124">
        <v>12375</v>
      </c>
      <c r="O627" s="124">
        <v>1874</v>
      </c>
      <c r="P627" s="124">
        <v>2811</v>
      </c>
      <c r="Q627" s="127">
        <v>576</v>
      </c>
      <c r="R627" s="127">
        <v>0</v>
      </c>
      <c r="S627" s="127">
        <v>112440</v>
      </c>
      <c r="T627" s="127">
        <v>0</v>
      </c>
      <c r="U627" s="124">
        <v>0</v>
      </c>
      <c r="V627" s="139">
        <v>0</v>
      </c>
      <c r="W627" s="128">
        <v>0</v>
      </c>
    </row>
    <row r="628" spans="1:23" ht="20.100000000000001" customHeight="1">
      <c r="A628" s="135" t="s">
        <v>1581</v>
      </c>
      <c r="B628" s="135" t="s">
        <v>1554</v>
      </c>
      <c r="C628" s="136" t="s">
        <v>1550</v>
      </c>
      <c r="D628" s="123" t="s">
        <v>1623</v>
      </c>
      <c r="E628" s="92" t="s">
        <v>722</v>
      </c>
      <c r="F628" s="127">
        <v>816857</v>
      </c>
      <c r="G628" s="137">
        <v>799797</v>
      </c>
      <c r="H628" s="127">
        <v>359964</v>
      </c>
      <c r="I628" s="128">
        <v>273036</v>
      </c>
      <c r="J628" s="128">
        <v>166797</v>
      </c>
      <c r="K628" s="137">
        <v>17060</v>
      </c>
      <c r="L628" s="124">
        <v>0</v>
      </c>
      <c r="M628" s="124">
        <v>0</v>
      </c>
      <c r="N628" s="124">
        <v>12375</v>
      </c>
      <c r="O628" s="124">
        <v>1874</v>
      </c>
      <c r="P628" s="124">
        <v>2811</v>
      </c>
      <c r="Q628" s="127">
        <v>0</v>
      </c>
      <c r="R628" s="127">
        <v>0</v>
      </c>
      <c r="S628" s="127">
        <v>0</v>
      </c>
      <c r="T628" s="127">
        <v>0</v>
      </c>
      <c r="U628" s="124">
        <v>0</v>
      </c>
      <c r="V628" s="139">
        <v>0</v>
      </c>
      <c r="W628" s="128">
        <v>0</v>
      </c>
    </row>
    <row r="629" spans="1:23" ht="20.100000000000001" customHeight="1">
      <c r="A629" s="135" t="s">
        <v>1589</v>
      </c>
      <c r="B629" s="135" t="s">
        <v>1558</v>
      </c>
      <c r="C629" s="136" t="s">
        <v>1558</v>
      </c>
      <c r="D629" s="123" t="s">
        <v>1623</v>
      </c>
      <c r="E629" s="92" t="s">
        <v>829</v>
      </c>
      <c r="F629" s="127">
        <v>187400</v>
      </c>
      <c r="G629" s="137">
        <v>0</v>
      </c>
      <c r="H629" s="127">
        <v>0</v>
      </c>
      <c r="I629" s="128">
        <v>0</v>
      </c>
      <c r="J629" s="128">
        <v>0</v>
      </c>
      <c r="K629" s="137">
        <v>187400</v>
      </c>
      <c r="L629" s="124">
        <v>187400</v>
      </c>
      <c r="M629" s="124">
        <v>0</v>
      </c>
      <c r="N629" s="124">
        <v>0</v>
      </c>
      <c r="O629" s="124">
        <v>0</v>
      </c>
      <c r="P629" s="124">
        <v>0</v>
      </c>
      <c r="Q629" s="127">
        <v>0</v>
      </c>
      <c r="R629" s="127">
        <v>0</v>
      </c>
      <c r="S629" s="127">
        <v>0</v>
      </c>
      <c r="T629" s="127">
        <v>0</v>
      </c>
      <c r="U629" s="124">
        <v>0</v>
      </c>
      <c r="V629" s="139">
        <v>0</v>
      </c>
      <c r="W629" s="128">
        <v>0</v>
      </c>
    </row>
    <row r="630" spans="1:23" ht="20.100000000000001" customHeight="1">
      <c r="A630" s="135" t="s">
        <v>1591</v>
      </c>
      <c r="B630" s="135" t="s">
        <v>1559</v>
      </c>
      <c r="C630" s="136" t="s">
        <v>1550</v>
      </c>
      <c r="D630" s="123" t="s">
        <v>1623</v>
      </c>
      <c r="E630" s="92" t="s">
        <v>942</v>
      </c>
      <c r="F630" s="127">
        <v>70851</v>
      </c>
      <c r="G630" s="137">
        <v>0</v>
      </c>
      <c r="H630" s="127">
        <v>0</v>
      </c>
      <c r="I630" s="128">
        <v>0</v>
      </c>
      <c r="J630" s="128">
        <v>0</v>
      </c>
      <c r="K630" s="137">
        <v>70851</v>
      </c>
      <c r="L630" s="124">
        <v>0</v>
      </c>
      <c r="M630" s="124">
        <v>70275</v>
      </c>
      <c r="N630" s="124">
        <v>0</v>
      </c>
      <c r="O630" s="124">
        <v>0</v>
      </c>
      <c r="P630" s="124">
        <v>0</v>
      </c>
      <c r="Q630" s="127">
        <v>576</v>
      </c>
      <c r="R630" s="127">
        <v>0</v>
      </c>
      <c r="S630" s="127">
        <v>0</v>
      </c>
      <c r="T630" s="127">
        <v>0</v>
      </c>
      <c r="U630" s="124">
        <v>0</v>
      </c>
      <c r="V630" s="139">
        <v>0</v>
      </c>
      <c r="W630" s="128">
        <v>0</v>
      </c>
    </row>
    <row r="631" spans="1:23" ht="20.100000000000001" customHeight="1">
      <c r="A631" s="135" t="s">
        <v>1591</v>
      </c>
      <c r="B631" s="135" t="s">
        <v>1559</v>
      </c>
      <c r="C631" s="136" t="s">
        <v>1552</v>
      </c>
      <c r="D631" s="123" t="s">
        <v>1623</v>
      </c>
      <c r="E631" s="92" t="s">
        <v>944</v>
      </c>
      <c r="F631" s="127">
        <v>85764</v>
      </c>
      <c r="G631" s="137">
        <v>0</v>
      </c>
      <c r="H631" s="127">
        <v>0</v>
      </c>
      <c r="I631" s="128">
        <v>0</v>
      </c>
      <c r="J631" s="128">
        <v>0</v>
      </c>
      <c r="K631" s="137">
        <v>85764</v>
      </c>
      <c r="L631" s="124">
        <v>0</v>
      </c>
      <c r="M631" s="124">
        <v>0</v>
      </c>
      <c r="N631" s="124">
        <v>0</v>
      </c>
      <c r="O631" s="124">
        <v>0</v>
      </c>
      <c r="P631" s="124">
        <v>0</v>
      </c>
      <c r="Q631" s="127">
        <v>0</v>
      </c>
      <c r="R631" s="127">
        <v>0</v>
      </c>
      <c r="S631" s="127">
        <v>0</v>
      </c>
      <c r="T631" s="127">
        <v>0</v>
      </c>
      <c r="U631" s="124">
        <v>0</v>
      </c>
      <c r="V631" s="139">
        <v>0</v>
      </c>
      <c r="W631" s="128">
        <v>0</v>
      </c>
    </row>
    <row r="632" spans="1:23" ht="20.100000000000001" customHeight="1">
      <c r="A632" s="135" t="s">
        <v>1616</v>
      </c>
      <c r="B632" s="135" t="s">
        <v>1551</v>
      </c>
      <c r="C632" s="136" t="s">
        <v>1550</v>
      </c>
      <c r="D632" s="123" t="s">
        <v>1623</v>
      </c>
      <c r="E632" s="92" t="s">
        <v>1425</v>
      </c>
      <c r="F632" s="127">
        <v>112440</v>
      </c>
      <c r="G632" s="137">
        <v>0</v>
      </c>
      <c r="H632" s="127">
        <v>0</v>
      </c>
      <c r="I632" s="128">
        <v>0</v>
      </c>
      <c r="J632" s="128">
        <v>0</v>
      </c>
      <c r="K632" s="137">
        <v>0</v>
      </c>
      <c r="L632" s="124">
        <v>0</v>
      </c>
      <c r="M632" s="124">
        <v>0</v>
      </c>
      <c r="N632" s="124">
        <v>0</v>
      </c>
      <c r="O632" s="124">
        <v>0</v>
      </c>
      <c r="P632" s="124">
        <v>0</v>
      </c>
      <c r="Q632" s="127">
        <v>0</v>
      </c>
      <c r="R632" s="127">
        <v>0</v>
      </c>
      <c r="S632" s="127">
        <v>112440</v>
      </c>
      <c r="T632" s="127">
        <v>0</v>
      </c>
      <c r="U632" s="124">
        <v>0</v>
      </c>
      <c r="V632" s="139">
        <v>0</v>
      </c>
      <c r="W632" s="128">
        <v>0</v>
      </c>
    </row>
    <row r="633" spans="1:23" ht="20.100000000000001" customHeight="1">
      <c r="A633" s="135"/>
      <c r="B633" s="135"/>
      <c r="C633" s="136"/>
      <c r="D633" s="123" t="s">
        <v>1578</v>
      </c>
      <c r="E633" s="92" t="s">
        <v>1871</v>
      </c>
      <c r="F633" s="127">
        <v>1421038</v>
      </c>
      <c r="G633" s="137">
        <v>836043</v>
      </c>
      <c r="H633" s="127">
        <v>459780</v>
      </c>
      <c r="I633" s="128">
        <v>253416</v>
      </c>
      <c r="J633" s="128">
        <v>122847</v>
      </c>
      <c r="K633" s="137">
        <v>367417</v>
      </c>
      <c r="L633" s="124">
        <v>212310</v>
      </c>
      <c r="M633" s="124">
        <v>79616</v>
      </c>
      <c r="N633" s="124">
        <v>6388</v>
      </c>
      <c r="O633" s="124">
        <v>3504</v>
      </c>
      <c r="P633" s="124">
        <v>3185</v>
      </c>
      <c r="Q633" s="127">
        <v>792</v>
      </c>
      <c r="R633" s="127">
        <v>0</v>
      </c>
      <c r="S633" s="127">
        <v>127386</v>
      </c>
      <c r="T633" s="127">
        <v>0</v>
      </c>
      <c r="U633" s="124">
        <v>0</v>
      </c>
      <c r="V633" s="139">
        <v>90192</v>
      </c>
      <c r="W633" s="128">
        <v>0</v>
      </c>
    </row>
    <row r="634" spans="1:23" ht="20.100000000000001" customHeight="1">
      <c r="A634" s="135"/>
      <c r="B634" s="135"/>
      <c r="C634" s="136"/>
      <c r="D634" s="123" t="s">
        <v>1872</v>
      </c>
      <c r="E634" s="92" t="s">
        <v>1873</v>
      </c>
      <c r="F634" s="127">
        <v>1421038</v>
      </c>
      <c r="G634" s="137">
        <v>836043</v>
      </c>
      <c r="H634" s="127">
        <v>459780</v>
      </c>
      <c r="I634" s="128">
        <v>253416</v>
      </c>
      <c r="J634" s="128">
        <v>122847</v>
      </c>
      <c r="K634" s="137">
        <v>367417</v>
      </c>
      <c r="L634" s="124">
        <v>212310</v>
      </c>
      <c r="M634" s="124">
        <v>79616</v>
      </c>
      <c r="N634" s="124">
        <v>6388</v>
      </c>
      <c r="O634" s="124">
        <v>3504</v>
      </c>
      <c r="P634" s="124">
        <v>3185</v>
      </c>
      <c r="Q634" s="127">
        <v>792</v>
      </c>
      <c r="R634" s="127">
        <v>0</v>
      </c>
      <c r="S634" s="127">
        <v>127386</v>
      </c>
      <c r="T634" s="127">
        <v>0</v>
      </c>
      <c r="U634" s="124">
        <v>0</v>
      </c>
      <c r="V634" s="139">
        <v>90192</v>
      </c>
      <c r="W634" s="128">
        <v>0</v>
      </c>
    </row>
    <row r="635" spans="1:23" ht="20.100000000000001" customHeight="1">
      <c r="A635" s="135" t="s">
        <v>1581</v>
      </c>
      <c r="B635" s="135" t="s">
        <v>1580</v>
      </c>
      <c r="C635" s="136" t="s">
        <v>1550</v>
      </c>
      <c r="D635" s="123" t="s">
        <v>1623</v>
      </c>
      <c r="E635" s="92" t="s">
        <v>699</v>
      </c>
      <c r="F635" s="127">
        <v>939312</v>
      </c>
      <c r="G635" s="137">
        <v>836043</v>
      </c>
      <c r="H635" s="127">
        <v>459780</v>
      </c>
      <c r="I635" s="128">
        <v>253416</v>
      </c>
      <c r="J635" s="128">
        <v>122847</v>
      </c>
      <c r="K635" s="137">
        <v>13077</v>
      </c>
      <c r="L635" s="124">
        <v>0</v>
      </c>
      <c r="M635" s="124">
        <v>0</v>
      </c>
      <c r="N635" s="124">
        <v>6388</v>
      </c>
      <c r="O635" s="124">
        <v>3504</v>
      </c>
      <c r="P635" s="124">
        <v>3185</v>
      </c>
      <c r="Q635" s="127">
        <v>0</v>
      </c>
      <c r="R635" s="127">
        <v>0</v>
      </c>
      <c r="S635" s="127">
        <v>0</v>
      </c>
      <c r="T635" s="127">
        <v>0</v>
      </c>
      <c r="U635" s="124">
        <v>0</v>
      </c>
      <c r="V635" s="139">
        <v>90192</v>
      </c>
      <c r="W635" s="128">
        <v>0</v>
      </c>
    </row>
    <row r="636" spans="1:23" ht="20.100000000000001" customHeight="1">
      <c r="A636" s="135" t="s">
        <v>1589</v>
      </c>
      <c r="B636" s="135" t="s">
        <v>1558</v>
      </c>
      <c r="C636" s="136" t="s">
        <v>1558</v>
      </c>
      <c r="D636" s="123" t="s">
        <v>1623</v>
      </c>
      <c r="E636" s="92" t="s">
        <v>829</v>
      </c>
      <c r="F636" s="127">
        <v>212310</v>
      </c>
      <c r="G636" s="137">
        <v>0</v>
      </c>
      <c r="H636" s="127">
        <v>0</v>
      </c>
      <c r="I636" s="128">
        <v>0</v>
      </c>
      <c r="J636" s="128">
        <v>0</v>
      </c>
      <c r="K636" s="137">
        <v>212310</v>
      </c>
      <c r="L636" s="124">
        <v>212310</v>
      </c>
      <c r="M636" s="124">
        <v>0</v>
      </c>
      <c r="N636" s="124">
        <v>0</v>
      </c>
      <c r="O636" s="124">
        <v>0</v>
      </c>
      <c r="P636" s="124">
        <v>0</v>
      </c>
      <c r="Q636" s="127">
        <v>0</v>
      </c>
      <c r="R636" s="127">
        <v>0</v>
      </c>
      <c r="S636" s="127">
        <v>0</v>
      </c>
      <c r="T636" s="127">
        <v>0</v>
      </c>
      <c r="U636" s="124">
        <v>0</v>
      </c>
      <c r="V636" s="139">
        <v>0</v>
      </c>
      <c r="W636" s="128">
        <v>0</v>
      </c>
    </row>
    <row r="637" spans="1:23" ht="20.100000000000001" customHeight="1">
      <c r="A637" s="135" t="s">
        <v>1591</v>
      </c>
      <c r="B637" s="135" t="s">
        <v>1559</v>
      </c>
      <c r="C637" s="136" t="s">
        <v>1550</v>
      </c>
      <c r="D637" s="123" t="s">
        <v>1623</v>
      </c>
      <c r="E637" s="92" t="s">
        <v>942</v>
      </c>
      <c r="F637" s="127">
        <v>80408</v>
      </c>
      <c r="G637" s="137">
        <v>0</v>
      </c>
      <c r="H637" s="127">
        <v>0</v>
      </c>
      <c r="I637" s="128">
        <v>0</v>
      </c>
      <c r="J637" s="128">
        <v>0</v>
      </c>
      <c r="K637" s="137">
        <v>80408</v>
      </c>
      <c r="L637" s="124">
        <v>0</v>
      </c>
      <c r="M637" s="124">
        <v>79616</v>
      </c>
      <c r="N637" s="124">
        <v>0</v>
      </c>
      <c r="O637" s="124">
        <v>0</v>
      </c>
      <c r="P637" s="124">
        <v>0</v>
      </c>
      <c r="Q637" s="127">
        <v>792</v>
      </c>
      <c r="R637" s="127">
        <v>0</v>
      </c>
      <c r="S637" s="127">
        <v>0</v>
      </c>
      <c r="T637" s="127">
        <v>0</v>
      </c>
      <c r="U637" s="124">
        <v>0</v>
      </c>
      <c r="V637" s="139">
        <v>0</v>
      </c>
      <c r="W637" s="128">
        <v>0</v>
      </c>
    </row>
    <row r="638" spans="1:23" ht="20.100000000000001" customHeight="1">
      <c r="A638" s="135" t="s">
        <v>1591</v>
      </c>
      <c r="B638" s="135" t="s">
        <v>1559</v>
      </c>
      <c r="C638" s="136" t="s">
        <v>1552</v>
      </c>
      <c r="D638" s="123" t="s">
        <v>1623</v>
      </c>
      <c r="E638" s="92" t="s">
        <v>944</v>
      </c>
      <c r="F638" s="127">
        <v>61622</v>
      </c>
      <c r="G638" s="137">
        <v>0</v>
      </c>
      <c r="H638" s="127">
        <v>0</v>
      </c>
      <c r="I638" s="128">
        <v>0</v>
      </c>
      <c r="J638" s="128">
        <v>0</v>
      </c>
      <c r="K638" s="137">
        <v>61622</v>
      </c>
      <c r="L638" s="124">
        <v>0</v>
      </c>
      <c r="M638" s="124">
        <v>0</v>
      </c>
      <c r="N638" s="124">
        <v>0</v>
      </c>
      <c r="O638" s="124">
        <v>0</v>
      </c>
      <c r="P638" s="124">
        <v>0</v>
      </c>
      <c r="Q638" s="127">
        <v>0</v>
      </c>
      <c r="R638" s="127">
        <v>0</v>
      </c>
      <c r="S638" s="127">
        <v>0</v>
      </c>
      <c r="T638" s="127">
        <v>0</v>
      </c>
      <c r="U638" s="124">
        <v>0</v>
      </c>
      <c r="V638" s="139">
        <v>0</v>
      </c>
      <c r="W638" s="128">
        <v>0</v>
      </c>
    </row>
    <row r="639" spans="1:23" ht="20.100000000000001" customHeight="1">
      <c r="A639" s="135" t="s">
        <v>1616</v>
      </c>
      <c r="B639" s="135" t="s">
        <v>1551</v>
      </c>
      <c r="C639" s="136" t="s">
        <v>1550</v>
      </c>
      <c r="D639" s="123" t="s">
        <v>1623</v>
      </c>
      <c r="E639" s="92" t="s">
        <v>1425</v>
      </c>
      <c r="F639" s="127">
        <v>127386</v>
      </c>
      <c r="G639" s="137">
        <v>0</v>
      </c>
      <c r="H639" s="127">
        <v>0</v>
      </c>
      <c r="I639" s="128">
        <v>0</v>
      </c>
      <c r="J639" s="128">
        <v>0</v>
      </c>
      <c r="K639" s="137">
        <v>0</v>
      </c>
      <c r="L639" s="124">
        <v>0</v>
      </c>
      <c r="M639" s="124">
        <v>0</v>
      </c>
      <c r="N639" s="124">
        <v>0</v>
      </c>
      <c r="O639" s="124">
        <v>0</v>
      </c>
      <c r="P639" s="124">
        <v>0</v>
      </c>
      <c r="Q639" s="127">
        <v>0</v>
      </c>
      <c r="R639" s="127">
        <v>0</v>
      </c>
      <c r="S639" s="127">
        <v>127386</v>
      </c>
      <c r="T639" s="127">
        <v>0</v>
      </c>
      <c r="U639" s="124">
        <v>0</v>
      </c>
      <c r="V639" s="139">
        <v>0</v>
      </c>
      <c r="W639" s="128">
        <v>0</v>
      </c>
    </row>
    <row r="640" spans="1:23" ht="20.100000000000001" customHeight="1">
      <c r="A640" s="135"/>
      <c r="B640" s="135"/>
      <c r="C640" s="136"/>
      <c r="D640" s="123" t="s">
        <v>1579</v>
      </c>
      <c r="E640" s="92" t="s">
        <v>1874</v>
      </c>
      <c r="F640" s="127">
        <v>12757288</v>
      </c>
      <c r="G640" s="137">
        <v>6666731</v>
      </c>
      <c r="H640" s="127">
        <v>3675804</v>
      </c>
      <c r="I640" s="128">
        <v>1896768</v>
      </c>
      <c r="J640" s="128">
        <v>1094159</v>
      </c>
      <c r="K640" s="137">
        <v>2805234</v>
      </c>
      <c r="L640" s="124">
        <v>1681637</v>
      </c>
      <c r="M640" s="124">
        <v>630615</v>
      </c>
      <c r="N640" s="124">
        <v>98441</v>
      </c>
      <c r="O640" s="124">
        <v>20957</v>
      </c>
      <c r="P640" s="124">
        <v>25226</v>
      </c>
      <c r="Q640" s="127">
        <v>6696</v>
      </c>
      <c r="R640" s="127">
        <v>0</v>
      </c>
      <c r="S640" s="127">
        <v>1008982</v>
      </c>
      <c r="T640" s="127">
        <v>0</v>
      </c>
      <c r="U640" s="124">
        <v>0</v>
      </c>
      <c r="V640" s="139">
        <v>936900</v>
      </c>
      <c r="W640" s="128">
        <v>1339441</v>
      </c>
    </row>
    <row r="641" spans="1:23" ht="20.100000000000001" customHeight="1">
      <c r="A641" s="135"/>
      <c r="B641" s="135"/>
      <c r="C641" s="136"/>
      <c r="D641" s="123" t="s">
        <v>1875</v>
      </c>
      <c r="E641" s="92" t="s">
        <v>1876</v>
      </c>
      <c r="F641" s="127">
        <v>6797575</v>
      </c>
      <c r="G641" s="137">
        <v>4044478</v>
      </c>
      <c r="H641" s="127">
        <v>1941720</v>
      </c>
      <c r="I641" s="128">
        <v>1334628</v>
      </c>
      <c r="J641" s="128">
        <v>768130</v>
      </c>
      <c r="K641" s="137">
        <v>1743087</v>
      </c>
      <c r="L641" s="124">
        <v>996458</v>
      </c>
      <c r="M641" s="124">
        <v>373672</v>
      </c>
      <c r="N641" s="124">
        <v>41292</v>
      </c>
      <c r="O641" s="124">
        <v>14106</v>
      </c>
      <c r="P641" s="124">
        <v>14947</v>
      </c>
      <c r="Q641" s="127">
        <v>3528</v>
      </c>
      <c r="R641" s="127">
        <v>0</v>
      </c>
      <c r="S641" s="127">
        <v>597875</v>
      </c>
      <c r="T641" s="127">
        <v>0</v>
      </c>
      <c r="U641" s="124">
        <v>0</v>
      </c>
      <c r="V641" s="139">
        <v>190452</v>
      </c>
      <c r="W641" s="128">
        <v>221683</v>
      </c>
    </row>
    <row r="642" spans="1:23" ht="20.100000000000001" customHeight="1">
      <c r="A642" s="135" t="s">
        <v>1582</v>
      </c>
      <c r="B642" s="135" t="s">
        <v>1550</v>
      </c>
      <c r="C642" s="136" t="s">
        <v>1550</v>
      </c>
      <c r="D642" s="123" t="s">
        <v>1623</v>
      </c>
      <c r="E642" s="92" t="s">
        <v>251</v>
      </c>
      <c r="F642" s="127">
        <v>4322400</v>
      </c>
      <c r="G642" s="137">
        <v>4044478</v>
      </c>
      <c r="H642" s="127">
        <v>1941720</v>
      </c>
      <c r="I642" s="128">
        <v>1334628</v>
      </c>
      <c r="J642" s="128">
        <v>768130</v>
      </c>
      <c r="K642" s="137">
        <v>56239</v>
      </c>
      <c r="L642" s="124">
        <v>0</v>
      </c>
      <c r="M642" s="124">
        <v>0</v>
      </c>
      <c r="N642" s="124">
        <v>41292</v>
      </c>
      <c r="O642" s="124">
        <v>0</v>
      </c>
      <c r="P642" s="124">
        <v>14947</v>
      </c>
      <c r="Q642" s="127">
        <v>0</v>
      </c>
      <c r="R642" s="127">
        <v>0</v>
      </c>
      <c r="S642" s="127">
        <v>0</v>
      </c>
      <c r="T642" s="127">
        <v>0</v>
      </c>
      <c r="U642" s="124">
        <v>0</v>
      </c>
      <c r="V642" s="139">
        <v>0</v>
      </c>
      <c r="W642" s="128">
        <v>221683</v>
      </c>
    </row>
    <row r="643" spans="1:23" ht="20.100000000000001" customHeight="1">
      <c r="A643" s="135" t="s">
        <v>1582</v>
      </c>
      <c r="B643" s="135" t="s">
        <v>1550</v>
      </c>
      <c r="C643" s="136" t="s">
        <v>1572</v>
      </c>
      <c r="D643" s="123" t="s">
        <v>1623</v>
      </c>
      <c r="E643" s="92" t="s">
        <v>1588</v>
      </c>
      <c r="F643" s="127">
        <v>190452</v>
      </c>
      <c r="G643" s="137">
        <v>0</v>
      </c>
      <c r="H643" s="127">
        <v>0</v>
      </c>
      <c r="I643" s="128">
        <v>0</v>
      </c>
      <c r="J643" s="128">
        <v>0</v>
      </c>
      <c r="K643" s="137">
        <v>0</v>
      </c>
      <c r="L643" s="124">
        <v>0</v>
      </c>
      <c r="M643" s="124">
        <v>0</v>
      </c>
      <c r="N643" s="124">
        <v>0</v>
      </c>
      <c r="O643" s="124">
        <v>0</v>
      </c>
      <c r="P643" s="124">
        <v>0</v>
      </c>
      <c r="Q643" s="127">
        <v>0</v>
      </c>
      <c r="R643" s="127">
        <v>0</v>
      </c>
      <c r="S643" s="127">
        <v>0</v>
      </c>
      <c r="T643" s="127">
        <v>0</v>
      </c>
      <c r="U643" s="124">
        <v>0</v>
      </c>
      <c r="V643" s="139">
        <v>190452</v>
      </c>
      <c r="W643" s="128">
        <v>0</v>
      </c>
    </row>
    <row r="644" spans="1:23" ht="20.100000000000001" customHeight="1">
      <c r="A644" s="135" t="s">
        <v>1582</v>
      </c>
      <c r="B644" s="135" t="s">
        <v>1551</v>
      </c>
      <c r="C644" s="136" t="s">
        <v>1550</v>
      </c>
      <c r="D644" s="123" t="s">
        <v>1623</v>
      </c>
      <c r="E644" s="92" t="s">
        <v>251</v>
      </c>
      <c r="F644" s="127">
        <v>14106</v>
      </c>
      <c r="G644" s="137">
        <v>0</v>
      </c>
      <c r="H644" s="127">
        <v>0</v>
      </c>
      <c r="I644" s="128">
        <v>0</v>
      </c>
      <c r="J644" s="128">
        <v>0</v>
      </c>
      <c r="K644" s="137">
        <v>14106</v>
      </c>
      <c r="L644" s="124">
        <v>0</v>
      </c>
      <c r="M644" s="124">
        <v>0</v>
      </c>
      <c r="N644" s="124">
        <v>0</v>
      </c>
      <c r="O644" s="124">
        <v>14106</v>
      </c>
      <c r="P644" s="124">
        <v>0</v>
      </c>
      <c r="Q644" s="127">
        <v>0</v>
      </c>
      <c r="R644" s="127">
        <v>0</v>
      </c>
      <c r="S644" s="127">
        <v>0</v>
      </c>
      <c r="T644" s="127">
        <v>0</v>
      </c>
      <c r="U644" s="124">
        <v>0</v>
      </c>
      <c r="V644" s="139">
        <v>0</v>
      </c>
      <c r="W644" s="128">
        <v>0</v>
      </c>
    </row>
    <row r="645" spans="1:23" ht="20.100000000000001" customHeight="1">
      <c r="A645" s="135" t="s">
        <v>1589</v>
      </c>
      <c r="B645" s="135" t="s">
        <v>1558</v>
      </c>
      <c r="C645" s="136" t="s">
        <v>1558</v>
      </c>
      <c r="D645" s="123" t="s">
        <v>1623</v>
      </c>
      <c r="E645" s="92" t="s">
        <v>829</v>
      </c>
      <c r="F645" s="127">
        <v>996458</v>
      </c>
      <c r="G645" s="137">
        <v>0</v>
      </c>
      <c r="H645" s="127">
        <v>0</v>
      </c>
      <c r="I645" s="128">
        <v>0</v>
      </c>
      <c r="J645" s="128">
        <v>0</v>
      </c>
      <c r="K645" s="137">
        <v>996458</v>
      </c>
      <c r="L645" s="124">
        <v>996458</v>
      </c>
      <c r="M645" s="124">
        <v>0</v>
      </c>
      <c r="N645" s="124">
        <v>0</v>
      </c>
      <c r="O645" s="124">
        <v>0</v>
      </c>
      <c r="P645" s="124">
        <v>0</v>
      </c>
      <c r="Q645" s="127">
        <v>0</v>
      </c>
      <c r="R645" s="127">
        <v>0</v>
      </c>
      <c r="S645" s="127">
        <v>0</v>
      </c>
      <c r="T645" s="127">
        <v>0</v>
      </c>
      <c r="U645" s="124">
        <v>0</v>
      </c>
      <c r="V645" s="139">
        <v>0</v>
      </c>
      <c r="W645" s="128">
        <v>0</v>
      </c>
    </row>
    <row r="646" spans="1:23" ht="20.100000000000001" customHeight="1">
      <c r="A646" s="135" t="s">
        <v>1591</v>
      </c>
      <c r="B646" s="135" t="s">
        <v>1559</v>
      </c>
      <c r="C646" s="136" t="s">
        <v>1550</v>
      </c>
      <c r="D646" s="123" t="s">
        <v>1623</v>
      </c>
      <c r="E646" s="92" t="s">
        <v>942</v>
      </c>
      <c r="F646" s="127">
        <v>373672</v>
      </c>
      <c r="G646" s="137">
        <v>0</v>
      </c>
      <c r="H646" s="127">
        <v>0</v>
      </c>
      <c r="I646" s="128">
        <v>0</v>
      </c>
      <c r="J646" s="128">
        <v>0</v>
      </c>
      <c r="K646" s="137">
        <v>373672</v>
      </c>
      <c r="L646" s="124">
        <v>0</v>
      </c>
      <c r="M646" s="124">
        <v>373672</v>
      </c>
      <c r="N646" s="124">
        <v>0</v>
      </c>
      <c r="O646" s="124">
        <v>0</v>
      </c>
      <c r="P646" s="124">
        <v>0</v>
      </c>
      <c r="Q646" s="127">
        <v>0</v>
      </c>
      <c r="R646" s="127">
        <v>0</v>
      </c>
      <c r="S646" s="127">
        <v>0</v>
      </c>
      <c r="T646" s="127">
        <v>0</v>
      </c>
      <c r="U646" s="124">
        <v>0</v>
      </c>
      <c r="V646" s="139">
        <v>0</v>
      </c>
      <c r="W646" s="128">
        <v>0</v>
      </c>
    </row>
    <row r="647" spans="1:23" ht="20.100000000000001" customHeight="1">
      <c r="A647" s="135" t="s">
        <v>1591</v>
      </c>
      <c r="B647" s="135" t="s">
        <v>1559</v>
      </c>
      <c r="C647" s="136" t="s">
        <v>1552</v>
      </c>
      <c r="D647" s="123" t="s">
        <v>1623</v>
      </c>
      <c r="E647" s="92" t="s">
        <v>944</v>
      </c>
      <c r="F647" s="127">
        <v>302612</v>
      </c>
      <c r="G647" s="137">
        <v>0</v>
      </c>
      <c r="H647" s="127">
        <v>0</v>
      </c>
      <c r="I647" s="128">
        <v>0</v>
      </c>
      <c r="J647" s="128">
        <v>0</v>
      </c>
      <c r="K647" s="137">
        <v>302612</v>
      </c>
      <c r="L647" s="124">
        <v>0</v>
      </c>
      <c r="M647" s="124">
        <v>0</v>
      </c>
      <c r="N647" s="124">
        <v>0</v>
      </c>
      <c r="O647" s="124">
        <v>0</v>
      </c>
      <c r="P647" s="124">
        <v>0</v>
      </c>
      <c r="Q647" s="127">
        <v>3528</v>
      </c>
      <c r="R647" s="127">
        <v>0</v>
      </c>
      <c r="S647" s="127">
        <v>0</v>
      </c>
      <c r="T647" s="127">
        <v>0</v>
      </c>
      <c r="U647" s="124">
        <v>0</v>
      </c>
      <c r="V647" s="139">
        <v>0</v>
      </c>
      <c r="W647" s="128">
        <v>0</v>
      </c>
    </row>
    <row r="648" spans="1:23" ht="20.100000000000001" customHeight="1">
      <c r="A648" s="135" t="s">
        <v>1616</v>
      </c>
      <c r="B648" s="135" t="s">
        <v>1551</v>
      </c>
      <c r="C648" s="136" t="s">
        <v>1550</v>
      </c>
      <c r="D648" s="123" t="s">
        <v>1623</v>
      </c>
      <c r="E648" s="92" t="s">
        <v>1425</v>
      </c>
      <c r="F648" s="127">
        <v>597875</v>
      </c>
      <c r="G648" s="137">
        <v>0</v>
      </c>
      <c r="H648" s="127">
        <v>0</v>
      </c>
      <c r="I648" s="128">
        <v>0</v>
      </c>
      <c r="J648" s="128">
        <v>0</v>
      </c>
      <c r="K648" s="137">
        <v>0</v>
      </c>
      <c r="L648" s="124">
        <v>0</v>
      </c>
      <c r="M648" s="124">
        <v>0</v>
      </c>
      <c r="N648" s="124">
        <v>0</v>
      </c>
      <c r="O648" s="124">
        <v>0</v>
      </c>
      <c r="P648" s="124">
        <v>0</v>
      </c>
      <c r="Q648" s="127">
        <v>0</v>
      </c>
      <c r="R648" s="127">
        <v>0</v>
      </c>
      <c r="S648" s="127">
        <v>597875</v>
      </c>
      <c r="T648" s="127">
        <v>0</v>
      </c>
      <c r="U648" s="124">
        <v>0</v>
      </c>
      <c r="V648" s="139">
        <v>0</v>
      </c>
      <c r="W648" s="128">
        <v>0</v>
      </c>
    </row>
    <row r="649" spans="1:23" ht="20.100000000000001" customHeight="1">
      <c r="A649" s="135"/>
      <c r="B649" s="135"/>
      <c r="C649" s="136"/>
      <c r="D649" s="123" t="s">
        <v>1877</v>
      </c>
      <c r="E649" s="92" t="s">
        <v>1878</v>
      </c>
      <c r="F649" s="127">
        <v>801001</v>
      </c>
      <c r="G649" s="137">
        <v>409140</v>
      </c>
      <c r="H649" s="127">
        <v>287844</v>
      </c>
      <c r="I649" s="128">
        <v>79296</v>
      </c>
      <c r="J649" s="128">
        <v>42000</v>
      </c>
      <c r="K649" s="137">
        <v>162891</v>
      </c>
      <c r="L649" s="124">
        <v>107106</v>
      </c>
      <c r="M649" s="124">
        <v>40165</v>
      </c>
      <c r="N649" s="124">
        <v>9188</v>
      </c>
      <c r="O649" s="124">
        <v>1071</v>
      </c>
      <c r="P649" s="124">
        <v>1607</v>
      </c>
      <c r="Q649" s="127">
        <v>504</v>
      </c>
      <c r="R649" s="127">
        <v>0</v>
      </c>
      <c r="S649" s="127">
        <v>64263</v>
      </c>
      <c r="T649" s="127">
        <v>0</v>
      </c>
      <c r="U649" s="124">
        <v>0</v>
      </c>
      <c r="V649" s="139">
        <v>126588</v>
      </c>
      <c r="W649" s="128">
        <v>38119</v>
      </c>
    </row>
    <row r="650" spans="1:23" ht="20.100000000000001" customHeight="1">
      <c r="A650" s="135" t="s">
        <v>1582</v>
      </c>
      <c r="B650" s="135" t="s">
        <v>1550</v>
      </c>
      <c r="C650" s="136" t="s">
        <v>1557</v>
      </c>
      <c r="D650" s="123" t="s">
        <v>1623</v>
      </c>
      <c r="E650" s="92" t="s">
        <v>753</v>
      </c>
      <c r="F650" s="127">
        <v>588963</v>
      </c>
      <c r="G650" s="137">
        <v>409140</v>
      </c>
      <c r="H650" s="127">
        <v>287844</v>
      </c>
      <c r="I650" s="128">
        <v>79296</v>
      </c>
      <c r="J650" s="128">
        <v>42000</v>
      </c>
      <c r="K650" s="137">
        <v>15116</v>
      </c>
      <c r="L650" s="124">
        <v>0</v>
      </c>
      <c r="M650" s="124">
        <v>0</v>
      </c>
      <c r="N650" s="124">
        <v>9188</v>
      </c>
      <c r="O650" s="124">
        <v>1071</v>
      </c>
      <c r="P650" s="124">
        <v>1607</v>
      </c>
      <c r="Q650" s="127">
        <v>0</v>
      </c>
      <c r="R650" s="127">
        <v>0</v>
      </c>
      <c r="S650" s="127">
        <v>0</v>
      </c>
      <c r="T650" s="127">
        <v>0</v>
      </c>
      <c r="U650" s="124">
        <v>0</v>
      </c>
      <c r="V650" s="139">
        <v>126588</v>
      </c>
      <c r="W650" s="128">
        <v>38119</v>
      </c>
    </row>
    <row r="651" spans="1:23" ht="20.100000000000001" customHeight="1">
      <c r="A651" s="135" t="s">
        <v>1589</v>
      </c>
      <c r="B651" s="135" t="s">
        <v>1558</v>
      </c>
      <c r="C651" s="136" t="s">
        <v>1558</v>
      </c>
      <c r="D651" s="123" t="s">
        <v>1623</v>
      </c>
      <c r="E651" s="92" t="s">
        <v>829</v>
      </c>
      <c r="F651" s="127">
        <v>107106</v>
      </c>
      <c r="G651" s="137">
        <v>0</v>
      </c>
      <c r="H651" s="127">
        <v>0</v>
      </c>
      <c r="I651" s="128">
        <v>0</v>
      </c>
      <c r="J651" s="128">
        <v>0</v>
      </c>
      <c r="K651" s="137">
        <v>107106</v>
      </c>
      <c r="L651" s="124">
        <v>107106</v>
      </c>
      <c r="M651" s="124">
        <v>0</v>
      </c>
      <c r="N651" s="124">
        <v>0</v>
      </c>
      <c r="O651" s="124">
        <v>0</v>
      </c>
      <c r="P651" s="124">
        <v>0</v>
      </c>
      <c r="Q651" s="127">
        <v>0</v>
      </c>
      <c r="R651" s="127">
        <v>0</v>
      </c>
      <c r="S651" s="127">
        <v>0</v>
      </c>
      <c r="T651" s="127">
        <v>0</v>
      </c>
      <c r="U651" s="124">
        <v>0</v>
      </c>
      <c r="V651" s="139">
        <v>0</v>
      </c>
      <c r="W651" s="128">
        <v>0</v>
      </c>
    </row>
    <row r="652" spans="1:23" ht="20.100000000000001" customHeight="1">
      <c r="A652" s="135" t="s">
        <v>1591</v>
      </c>
      <c r="B652" s="135" t="s">
        <v>1559</v>
      </c>
      <c r="C652" s="136" t="s">
        <v>1551</v>
      </c>
      <c r="D652" s="123" t="s">
        <v>1623</v>
      </c>
      <c r="E652" s="92" t="s">
        <v>943</v>
      </c>
      <c r="F652" s="127">
        <v>40669</v>
      </c>
      <c r="G652" s="137">
        <v>0</v>
      </c>
      <c r="H652" s="127">
        <v>0</v>
      </c>
      <c r="I652" s="128">
        <v>0</v>
      </c>
      <c r="J652" s="128">
        <v>0</v>
      </c>
      <c r="K652" s="137">
        <v>40669</v>
      </c>
      <c r="L652" s="124">
        <v>0</v>
      </c>
      <c r="M652" s="124">
        <v>40165</v>
      </c>
      <c r="N652" s="124">
        <v>0</v>
      </c>
      <c r="O652" s="124">
        <v>0</v>
      </c>
      <c r="P652" s="124">
        <v>0</v>
      </c>
      <c r="Q652" s="127">
        <v>504</v>
      </c>
      <c r="R652" s="127">
        <v>0</v>
      </c>
      <c r="S652" s="127">
        <v>0</v>
      </c>
      <c r="T652" s="127">
        <v>0</v>
      </c>
      <c r="U652" s="124">
        <v>0</v>
      </c>
      <c r="V652" s="139">
        <v>0</v>
      </c>
      <c r="W652" s="128">
        <v>0</v>
      </c>
    </row>
    <row r="653" spans="1:23" ht="20.100000000000001" customHeight="1">
      <c r="A653" s="135" t="s">
        <v>1616</v>
      </c>
      <c r="B653" s="135" t="s">
        <v>1551</v>
      </c>
      <c r="C653" s="136" t="s">
        <v>1550</v>
      </c>
      <c r="D653" s="123" t="s">
        <v>1623</v>
      </c>
      <c r="E653" s="92" t="s">
        <v>1425</v>
      </c>
      <c r="F653" s="127">
        <v>64263</v>
      </c>
      <c r="G653" s="137">
        <v>0</v>
      </c>
      <c r="H653" s="127">
        <v>0</v>
      </c>
      <c r="I653" s="128">
        <v>0</v>
      </c>
      <c r="J653" s="128">
        <v>0</v>
      </c>
      <c r="K653" s="137">
        <v>0</v>
      </c>
      <c r="L653" s="124">
        <v>0</v>
      </c>
      <c r="M653" s="124">
        <v>0</v>
      </c>
      <c r="N653" s="124">
        <v>0</v>
      </c>
      <c r="O653" s="124">
        <v>0</v>
      </c>
      <c r="P653" s="124">
        <v>0</v>
      </c>
      <c r="Q653" s="127">
        <v>0</v>
      </c>
      <c r="R653" s="127">
        <v>0</v>
      </c>
      <c r="S653" s="127">
        <v>64263</v>
      </c>
      <c r="T653" s="127">
        <v>0</v>
      </c>
      <c r="U653" s="124">
        <v>0</v>
      </c>
      <c r="V653" s="139">
        <v>0</v>
      </c>
      <c r="W653" s="128">
        <v>0</v>
      </c>
    </row>
    <row r="654" spans="1:23" ht="20.100000000000001" customHeight="1">
      <c r="A654" s="135"/>
      <c r="B654" s="135"/>
      <c r="C654" s="136"/>
      <c r="D654" s="123" t="s">
        <v>1879</v>
      </c>
      <c r="E654" s="92" t="s">
        <v>1880</v>
      </c>
      <c r="F654" s="127">
        <v>2013294</v>
      </c>
      <c r="G654" s="137">
        <v>577728</v>
      </c>
      <c r="H654" s="127">
        <v>399888</v>
      </c>
      <c r="I654" s="128">
        <v>111840</v>
      </c>
      <c r="J654" s="128">
        <v>66000</v>
      </c>
      <c r="K654" s="137">
        <v>233300</v>
      </c>
      <c r="L654" s="124">
        <v>156402</v>
      </c>
      <c r="M654" s="124">
        <v>58651</v>
      </c>
      <c r="N654" s="124">
        <v>13545</v>
      </c>
      <c r="O654" s="124">
        <v>1564</v>
      </c>
      <c r="P654" s="124">
        <v>2346</v>
      </c>
      <c r="Q654" s="127">
        <v>792</v>
      </c>
      <c r="R654" s="127">
        <v>0</v>
      </c>
      <c r="S654" s="127">
        <v>93841</v>
      </c>
      <c r="T654" s="127">
        <v>0</v>
      </c>
      <c r="U654" s="124">
        <v>0</v>
      </c>
      <c r="V654" s="139">
        <v>208440</v>
      </c>
      <c r="W654" s="128">
        <v>899985</v>
      </c>
    </row>
    <row r="655" spans="1:23" ht="20.100000000000001" customHeight="1">
      <c r="A655" s="135" t="s">
        <v>1582</v>
      </c>
      <c r="B655" s="135" t="s">
        <v>1550</v>
      </c>
      <c r="C655" s="136" t="s">
        <v>1580</v>
      </c>
      <c r="D655" s="123" t="s">
        <v>1623</v>
      </c>
      <c r="E655" s="92" t="s">
        <v>756</v>
      </c>
      <c r="F655" s="127">
        <v>1703608</v>
      </c>
      <c r="G655" s="137">
        <v>577728</v>
      </c>
      <c r="H655" s="127">
        <v>399888</v>
      </c>
      <c r="I655" s="128">
        <v>111840</v>
      </c>
      <c r="J655" s="128">
        <v>66000</v>
      </c>
      <c r="K655" s="137">
        <v>17455</v>
      </c>
      <c r="L655" s="124">
        <v>0</v>
      </c>
      <c r="M655" s="124">
        <v>0</v>
      </c>
      <c r="N655" s="124">
        <v>13545</v>
      </c>
      <c r="O655" s="124">
        <v>1564</v>
      </c>
      <c r="P655" s="124">
        <v>2346</v>
      </c>
      <c r="Q655" s="127">
        <v>0</v>
      </c>
      <c r="R655" s="127">
        <v>0</v>
      </c>
      <c r="S655" s="127">
        <v>0</v>
      </c>
      <c r="T655" s="127">
        <v>0</v>
      </c>
      <c r="U655" s="124">
        <v>0</v>
      </c>
      <c r="V655" s="139">
        <v>208440</v>
      </c>
      <c r="W655" s="128">
        <v>899985</v>
      </c>
    </row>
    <row r="656" spans="1:23" ht="20.100000000000001" customHeight="1">
      <c r="A656" s="135" t="s">
        <v>1589</v>
      </c>
      <c r="B656" s="135" t="s">
        <v>1558</v>
      </c>
      <c r="C656" s="136" t="s">
        <v>1558</v>
      </c>
      <c r="D656" s="123" t="s">
        <v>1623</v>
      </c>
      <c r="E656" s="92" t="s">
        <v>829</v>
      </c>
      <c r="F656" s="127">
        <v>156402</v>
      </c>
      <c r="G656" s="137">
        <v>0</v>
      </c>
      <c r="H656" s="127">
        <v>0</v>
      </c>
      <c r="I656" s="128">
        <v>0</v>
      </c>
      <c r="J656" s="128">
        <v>0</v>
      </c>
      <c r="K656" s="137">
        <v>156402</v>
      </c>
      <c r="L656" s="124">
        <v>156402</v>
      </c>
      <c r="M656" s="124">
        <v>0</v>
      </c>
      <c r="N656" s="124">
        <v>0</v>
      </c>
      <c r="O656" s="124">
        <v>0</v>
      </c>
      <c r="P656" s="124">
        <v>0</v>
      </c>
      <c r="Q656" s="127">
        <v>0</v>
      </c>
      <c r="R656" s="127">
        <v>0</v>
      </c>
      <c r="S656" s="127">
        <v>0</v>
      </c>
      <c r="T656" s="127">
        <v>0</v>
      </c>
      <c r="U656" s="124">
        <v>0</v>
      </c>
      <c r="V656" s="139">
        <v>0</v>
      </c>
      <c r="W656" s="128">
        <v>0</v>
      </c>
    </row>
    <row r="657" spans="1:23" ht="20.100000000000001" customHeight="1">
      <c r="A657" s="135" t="s">
        <v>1591</v>
      </c>
      <c r="B657" s="135" t="s">
        <v>1559</v>
      </c>
      <c r="C657" s="136" t="s">
        <v>1551</v>
      </c>
      <c r="D657" s="123" t="s">
        <v>1623</v>
      </c>
      <c r="E657" s="92" t="s">
        <v>943</v>
      </c>
      <c r="F657" s="127">
        <v>59443</v>
      </c>
      <c r="G657" s="137">
        <v>0</v>
      </c>
      <c r="H657" s="127">
        <v>0</v>
      </c>
      <c r="I657" s="128">
        <v>0</v>
      </c>
      <c r="J657" s="128">
        <v>0</v>
      </c>
      <c r="K657" s="137">
        <v>59443</v>
      </c>
      <c r="L657" s="124">
        <v>0</v>
      </c>
      <c r="M657" s="124">
        <v>58651</v>
      </c>
      <c r="N657" s="124">
        <v>0</v>
      </c>
      <c r="O657" s="124">
        <v>0</v>
      </c>
      <c r="P657" s="124">
        <v>0</v>
      </c>
      <c r="Q657" s="127">
        <v>792</v>
      </c>
      <c r="R657" s="127">
        <v>0</v>
      </c>
      <c r="S657" s="127">
        <v>0</v>
      </c>
      <c r="T657" s="127">
        <v>0</v>
      </c>
      <c r="U657" s="124">
        <v>0</v>
      </c>
      <c r="V657" s="139">
        <v>0</v>
      </c>
      <c r="W657" s="128">
        <v>0</v>
      </c>
    </row>
    <row r="658" spans="1:23" ht="20.100000000000001" customHeight="1">
      <c r="A658" s="135" t="s">
        <v>1616</v>
      </c>
      <c r="B658" s="135" t="s">
        <v>1551</v>
      </c>
      <c r="C658" s="136" t="s">
        <v>1550</v>
      </c>
      <c r="D658" s="123" t="s">
        <v>1623</v>
      </c>
      <c r="E658" s="92" t="s">
        <v>1425</v>
      </c>
      <c r="F658" s="127">
        <v>93841</v>
      </c>
      <c r="G658" s="137">
        <v>0</v>
      </c>
      <c r="H658" s="127">
        <v>0</v>
      </c>
      <c r="I658" s="128">
        <v>0</v>
      </c>
      <c r="J658" s="128">
        <v>0</v>
      </c>
      <c r="K658" s="137">
        <v>0</v>
      </c>
      <c r="L658" s="124">
        <v>0</v>
      </c>
      <c r="M658" s="124">
        <v>0</v>
      </c>
      <c r="N658" s="124">
        <v>0</v>
      </c>
      <c r="O658" s="124">
        <v>0</v>
      </c>
      <c r="P658" s="124">
        <v>0</v>
      </c>
      <c r="Q658" s="127">
        <v>0</v>
      </c>
      <c r="R658" s="127">
        <v>0</v>
      </c>
      <c r="S658" s="127">
        <v>93841</v>
      </c>
      <c r="T658" s="127">
        <v>0</v>
      </c>
      <c r="U658" s="124">
        <v>0</v>
      </c>
      <c r="V658" s="139">
        <v>0</v>
      </c>
      <c r="W658" s="128">
        <v>0</v>
      </c>
    </row>
    <row r="659" spans="1:23" ht="20.100000000000001" customHeight="1">
      <c r="A659" s="135"/>
      <c r="B659" s="135"/>
      <c r="C659" s="136"/>
      <c r="D659" s="123" t="s">
        <v>1881</v>
      </c>
      <c r="E659" s="92" t="s">
        <v>1882</v>
      </c>
      <c r="F659" s="127">
        <v>1147916</v>
      </c>
      <c r="G659" s="137">
        <v>602184</v>
      </c>
      <c r="H659" s="127">
        <v>418944</v>
      </c>
      <c r="I659" s="128">
        <v>117240</v>
      </c>
      <c r="J659" s="128">
        <v>66000</v>
      </c>
      <c r="K659" s="137">
        <v>240720</v>
      </c>
      <c r="L659" s="124">
        <v>161433</v>
      </c>
      <c r="M659" s="124">
        <v>60537</v>
      </c>
      <c r="N659" s="124">
        <v>13922</v>
      </c>
      <c r="O659" s="124">
        <v>1614</v>
      </c>
      <c r="P659" s="124">
        <v>2422</v>
      </c>
      <c r="Q659" s="127">
        <v>792</v>
      </c>
      <c r="R659" s="127">
        <v>0</v>
      </c>
      <c r="S659" s="127">
        <v>96860</v>
      </c>
      <c r="T659" s="127">
        <v>0</v>
      </c>
      <c r="U659" s="124">
        <v>0</v>
      </c>
      <c r="V659" s="139">
        <v>208152</v>
      </c>
      <c r="W659" s="128">
        <v>0</v>
      </c>
    </row>
    <row r="660" spans="1:23" ht="20.100000000000001" customHeight="1">
      <c r="A660" s="135" t="s">
        <v>1582</v>
      </c>
      <c r="B660" s="135" t="s">
        <v>1550</v>
      </c>
      <c r="C660" s="136" t="s">
        <v>1585</v>
      </c>
      <c r="D660" s="123" t="s">
        <v>1623</v>
      </c>
      <c r="E660" s="92" t="s">
        <v>758</v>
      </c>
      <c r="F660" s="127">
        <v>828294</v>
      </c>
      <c r="G660" s="137">
        <v>602184</v>
      </c>
      <c r="H660" s="127">
        <v>418944</v>
      </c>
      <c r="I660" s="128">
        <v>117240</v>
      </c>
      <c r="J660" s="128">
        <v>66000</v>
      </c>
      <c r="K660" s="137">
        <v>17958</v>
      </c>
      <c r="L660" s="124">
        <v>0</v>
      </c>
      <c r="M660" s="124">
        <v>0</v>
      </c>
      <c r="N660" s="124">
        <v>13922</v>
      </c>
      <c r="O660" s="124">
        <v>1614</v>
      </c>
      <c r="P660" s="124">
        <v>2422</v>
      </c>
      <c r="Q660" s="127">
        <v>0</v>
      </c>
      <c r="R660" s="127">
        <v>0</v>
      </c>
      <c r="S660" s="127">
        <v>0</v>
      </c>
      <c r="T660" s="127">
        <v>0</v>
      </c>
      <c r="U660" s="124">
        <v>0</v>
      </c>
      <c r="V660" s="139">
        <v>208152</v>
      </c>
      <c r="W660" s="128">
        <v>0</v>
      </c>
    </row>
    <row r="661" spans="1:23" ht="20.100000000000001" customHeight="1">
      <c r="A661" s="135" t="s">
        <v>1589</v>
      </c>
      <c r="B661" s="135" t="s">
        <v>1558</v>
      </c>
      <c r="C661" s="136" t="s">
        <v>1558</v>
      </c>
      <c r="D661" s="123" t="s">
        <v>1623</v>
      </c>
      <c r="E661" s="92" t="s">
        <v>829</v>
      </c>
      <c r="F661" s="127">
        <v>161433</v>
      </c>
      <c r="G661" s="137">
        <v>0</v>
      </c>
      <c r="H661" s="127">
        <v>0</v>
      </c>
      <c r="I661" s="128">
        <v>0</v>
      </c>
      <c r="J661" s="128">
        <v>0</v>
      </c>
      <c r="K661" s="137">
        <v>161433</v>
      </c>
      <c r="L661" s="124">
        <v>161433</v>
      </c>
      <c r="M661" s="124">
        <v>0</v>
      </c>
      <c r="N661" s="124">
        <v>0</v>
      </c>
      <c r="O661" s="124">
        <v>0</v>
      </c>
      <c r="P661" s="124">
        <v>0</v>
      </c>
      <c r="Q661" s="127">
        <v>0</v>
      </c>
      <c r="R661" s="127">
        <v>0</v>
      </c>
      <c r="S661" s="127">
        <v>0</v>
      </c>
      <c r="T661" s="127">
        <v>0</v>
      </c>
      <c r="U661" s="124">
        <v>0</v>
      </c>
      <c r="V661" s="139">
        <v>0</v>
      </c>
      <c r="W661" s="128">
        <v>0</v>
      </c>
    </row>
    <row r="662" spans="1:23" ht="20.100000000000001" customHeight="1">
      <c r="A662" s="135" t="s">
        <v>1591</v>
      </c>
      <c r="B662" s="135" t="s">
        <v>1559</v>
      </c>
      <c r="C662" s="136" t="s">
        <v>1551</v>
      </c>
      <c r="D662" s="123" t="s">
        <v>1623</v>
      </c>
      <c r="E662" s="92" t="s">
        <v>943</v>
      </c>
      <c r="F662" s="127">
        <v>61329</v>
      </c>
      <c r="G662" s="137">
        <v>0</v>
      </c>
      <c r="H662" s="127">
        <v>0</v>
      </c>
      <c r="I662" s="128">
        <v>0</v>
      </c>
      <c r="J662" s="128">
        <v>0</v>
      </c>
      <c r="K662" s="137">
        <v>61329</v>
      </c>
      <c r="L662" s="124">
        <v>0</v>
      </c>
      <c r="M662" s="124">
        <v>60537</v>
      </c>
      <c r="N662" s="124">
        <v>0</v>
      </c>
      <c r="O662" s="124">
        <v>0</v>
      </c>
      <c r="P662" s="124">
        <v>0</v>
      </c>
      <c r="Q662" s="127">
        <v>792</v>
      </c>
      <c r="R662" s="127">
        <v>0</v>
      </c>
      <c r="S662" s="127">
        <v>0</v>
      </c>
      <c r="T662" s="127">
        <v>0</v>
      </c>
      <c r="U662" s="124">
        <v>0</v>
      </c>
      <c r="V662" s="139">
        <v>0</v>
      </c>
      <c r="W662" s="128">
        <v>0</v>
      </c>
    </row>
    <row r="663" spans="1:23" ht="20.100000000000001" customHeight="1">
      <c r="A663" s="135" t="s">
        <v>1616</v>
      </c>
      <c r="B663" s="135" t="s">
        <v>1551</v>
      </c>
      <c r="C663" s="136" t="s">
        <v>1550</v>
      </c>
      <c r="D663" s="123" t="s">
        <v>1623</v>
      </c>
      <c r="E663" s="92" t="s">
        <v>1425</v>
      </c>
      <c r="F663" s="127">
        <v>96860</v>
      </c>
      <c r="G663" s="137">
        <v>0</v>
      </c>
      <c r="H663" s="127">
        <v>0</v>
      </c>
      <c r="I663" s="128">
        <v>0</v>
      </c>
      <c r="J663" s="128">
        <v>0</v>
      </c>
      <c r="K663" s="137">
        <v>0</v>
      </c>
      <c r="L663" s="124">
        <v>0</v>
      </c>
      <c r="M663" s="124">
        <v>0</v>
      </c>
      <c r="N663" s="124">
        <v>0</v>
      </c>
      <c r="O663" s="124">
        <v>0</v>
      </c>
      <c r="P663" s="124">
        <v>0</v>
      </c>
      <c r="Q663" s="127">
        <v>0</v>
      </c>
      <c r="R663" s="127">
        <v>0</v>
      </c>
      <c r="S663" s="127">
        <v>96860</v>
      </c>
      <c r="T663" s="127">
        <v>0</v>
      </c>
      <c r="U663" s="124">
        <v>0</v>
      </c>
      <c r="V663" s="139">
        <v>0</v>
      </c>
      <c r="W663" s="128">
        <v>0</v>
      </c>
    </row>
    <row r="664" spans="1:23" ht="20.100000000000001" customHeight="1">
      <c r="A664" s="135"/>
      <c r="B664" s="135"/>
      <c r="C664" s="136"/>
      <c r="D664" s="123" t="s">
        <v>1883</v>
      </c>
      <c r="E664" s="92" t="s">
        <v>1884</v>
      </c>
      <c r="F664" s="127">
        <v>646147</v>
      </c>
      <c r="G664" s="137">
        <v>384277</v>
      </c>
      <c r="H664" s="127">
        <v>168348</v>
      </c>
      <c r="I664" s="128">
        <v>129900</v>
      </c>
      <c r="J664" s="128">
        <v>86029</v>
      </c>
      <c r="K664" s="137">
        <v>171280</v>
      </c>
      <c r="L664" s="124">
        <v>90050</v>
      </c>
      <c r="M664" s="124">
        <v>33769</v>
      </c>
      <c r="N664" s="124">
        <v>5914</v>
      </c>
      <c r="O664" s="124">
        <v>900</v>
      </c>
      <c r="P664" s="124">
        <v>1351</v>
      </c>
      <c r="Q664" s="127">
        <v>288</v>
      </c>
      <c r="R664" s="127">
        <v>0</v>
      </c>
      <c r="S664" s="127">
        <v>54030</v>
      </c>
      <c r="T664" s="127">
        <v>0</v>
      </c>
      <c r="U664" s="124">
        <v>0</v>
      </c>
      <c r="V664" s="139">
        <v>0</v>
      </c>
      <c r="W664" s="128">
        <v>36560</v>
      </c>
    </row>
    <row r="665" spans="1:23" ht="20.100000000000001" customHeight="1">
      <c r="A665" s="135" t="s">
        <v>1582</v>
      </c>
      <c r="B665" s="135" t="s">
        <v>1550</v>
      </c>
      <c r="C665" s="136" t="s">
        <v>1586</v>
      </c>
      <c r="D665" s="123" t="s">
        <v>1623</v>
      </c>
      <c r="E665" s="92" t="s">
        <v>1587</v>
      </c>
      <c r="F665" s="127">
        <v>429002</v>
      </c>
      <c r="G665" s="137">
        <v>384277</v>
      </c>
      <c r="H665" s="127">
        <v>168348</v>
      </c>
      <c r="I665" s="128">
        <v>129900</v>
      </c>
      <c r="J665" s="128">
        <v>86029</v>
      </c>
      <c r="K665" s="137">
        <v>8165</v>
      </c>
      <c r="L665" s="124">
        <v>0</v>
      </c>
      <c r="M665" s="124">
        <v>0</v>
      </c>
      <c r="N665" s="124">
        <v>5914</v>
      </c>
      <c r="O665" s="124">
        <v>900</v>
      </c>
      <c r="P665" s="124">
        <v>1351</v>
      </c>
      <c r="Q665" s="127">
        <v>0</v>
      </c>
      <c r="R665" s="127">
        <v>0</v>
      </c>
      <c r="S665" s="127">
        <v>0</v>
      </c>
      <c r="T665" s="127">
        <v>0</v>
      </c>
      <c r="U665" s="124">
        <v>0</v>
      </c>
      <c r="V665" s="139">
        <v>0</v>
      </c>
      <c r="W665" s="128">
        <v>36560</v>
      </c>
    </row>
    <row r="666" spans="1:23" ht="20.100000000000001" customHeight="1">
      <c r="A666" s="135" t="s">
        <v>1589</v>
      </c>
      <c r="B666" s="135" t="s">
        <v>1558</v>
      </c>
      <c r="C666" s="136" t="s">
        <v>1558</v>
      </c>
      <c r="D666" s="123" t="s">
        <v>1623</v>
      </c>
      <c r="E666" s="92" t="s">
        <v>829</v>
      </c>
      <c r="F666" s="127">
        <v>90050</v>
      </c>
      <c r="G666" s="137">
        <v>0</v>
      </c>
      <c r="H666" s="127">
        <v>0</v>
      </c>
      <c r="I666" s="128">
        <v>0</v>
      </c>
      <c r="J666" s="128">
        <v>0</v>
      </c>
      <c r="K666" s="137">
        <v>90050</v>
      </c>
      <c r="L666" s="124">
        <v>90050</v>
      </c>
      <c r="M666" s="124">
        <v>0</v>
      </c>
      <c r="N666" s="124">
        <v>0</v>
      </c>
      <c r="O666" s="124">
        <v>0</v>
      </c>
      <c r="P666" s="124">
        <v>0</v>
      </c>
      <c r="Q666" s="127">
        <v>0</v>
      </c>
      <c r="R666" s="127">
        <v>0</v>
      </c>
      <c r="S666" s="127">
        <v>0</v>
      </c>
      <c r="T666" s="127">
        <v>0</v>
      </c>
      <c r="U666" s="124">
        <v>0</v>
      </c>
      <c r="V666" s="139">
        <v>0</v>
      </c>
      <c r="W666" s="128">
        <v>0</v>
      </c>
    </row>
    <row r="667" spans="1:23" ht="20.100000000000001" customHeight="1">
      <c r="A667" s="135" t="s">
        <v>1591</v>
      </c>
      <c r="B667" s="135" t="s">
        <v>1559</v>
      </c>
      <c r="C667" s="136" t="s">
        <v>1550</v>
      </c>
      <c r="D667" s="123" t="s">
        <v>1623</v>
      </c>
      <c r="E667" s="92" t="s">
        <v>942</v>
      </c>
      <c r="F667" s="127">
        <v>34057</v>
      </c>
      <c r="G667" s="137">
        <v>0</v>
      </c>
      <c r="H667" s="127">
        <v>0</v>
      </c>
      <c r="I667" s="128">
        <v>0</v>
      </c>
      <c r="J667" s="128">
        <v>0</v>
      </c>
      <c r="K667" s="137">
        <v>34057</v>
      </c>
      <c r="L667" s="124">
        <v>0</v>
      </c>
      <c r="M667" s="124">
        <v>33769</v>
      </c>
      <c r="N667" s="124">
        <v>0</v>
      </c>
      <c r="O667" s="124">
        <v>0</v>
      </c>
      <c r="P667" s="124">
        <v>0</v>
      </c>
      <c r="Q667" s="127">
        <v>288</v>
      </c>
      <c r="R667" s="127">
        <v>0</v>
      </c>
      <c r="S667" s="127">
        <v>0</v>
      </c>
      <c r="T667" s="127">
        <v>0</v>
      </c>
      <c r="U667" s="124">
        <v>0</v>
      </c>
      <c r="V667" s="139">
        <v>0</v>
      </c>
      <c r="W667" s="128">
        <v>0</v>
      </c>
    </row>
    <row r="668" spans="1:23" ht="20.100000000000001" customHeight="1">
      <c r="A668" s="135" t="s">
        <v>1591</v>
      </c>
      <c r="B668" s="135" t="s">
        <v>1559</v>
      </c>
      <c r="C668" s="136" t="s">
        <v>1552</v>
      </c>
      <c r="D668" s="123" t="s">
        <v>1623</v>
      </c>
      <c r="E668" s="92" t="s">
        <v>944</v>
      </c>
      <c r="F668" s="127">
        <v>39008</v>
      </c>
      <c r="G668" s="137">
        <v>0</v>
      </c>
      <c r="H668" s="127">
        <v>0</v>
      </c>
      <c r="I668" s="128">
        <v>0</v>
      </c>
      <c r="J668" s="128">
        <v>0</v>
      </c>
      <c r="K668" s="137">
        <v>39008</v>
      </c>
      <c r="L668" s="124">
        <v>0</v>
      </c>
      <c r="M668" s="124">
        <v>0</v>
      </c>
      <c r="N668" s="124">
        <v>0</v>
      </c>
      <c r="O668" s="124">
        <v>0</v>
      </c>
      <c r="P668" s="124">
        <v>0</v>
      </c>
      <c r="Q668" s="127">
        <v>0</v>
      </c>
      <c r="R668" s="127">
        <v>0</v>
      </c>
      <c r="S668" s="127">
        <v>0</v>
      </c>
      <c r="T668" s="127">
        <v>0</v>
      </c>
      <c r="U668" s="124">
        <v>0</v>
      </c>
      <c r="V668" s="139">
        <v>0</v>
      </c>
      <c r="W668" s="128">
        <v>0</v>
      </c>
    </row>
    <row r="669" spans="1:23" ht="20.100000000000001" customHeight="1">
      <c r="A669" s="135" t="s">
        <v>1616</v>
      </c>
      <c r="B669" s="135" t="s">
        <v>1551</v>
      </c>
      <c r="C669" s="136" t="s">
        <v>1550</v>
      </c>
      <c r="D669" s="123" t="s">
        <v>1623</v>
      </c>
      <c r="E669" s="92" t="s">
        <v>1425</v>
      </c>
      <c r="F669" s="127">
        <v>54030</v>
      </c>
      <c r="G669" s="137">
        <v>0</v>
      </c>
      <c r="H669" s="127">
        <v>0</v>
      </c>
      <c r="I669" s="128">
        <v>0</v>
      </c>
      <c r="J669" s="128">
        <v>0</v>
      </c>
      <c r="K669" s="137">
        <v>0</v>
      </c>
      <c r="L669" s="124">
        <v>0</v>
      </c>
      <c r="M669" s="124">
        <v>0</v>
      </c>
      <c r="N669" s="124">
        <v>0</v>
      </c>
      <c r="O669" s="124">
        <v>0</v>
      </c>
      <c r="P669" s="124">
        <v>0</v>
      </c>
      <c r="Q669" s="127">
        <v>0</v>
      </c>
      <c r="R669" s="127">
        <v>0</v>
      </c>
      <c r="S669" s="127">
        <v>54030</v>
      </c>
      <c r="T669" s="127">
        <v>0</v>
      </c>
      <c r="U669" s="124">
        <v>0</v>
      </c>
      <c r="V669" s="139">
        <v>0</v>
      </c>
      <c r="W669" s="128">
        <v>0</v>
      </c>
    </row>
    <row r="670" spans="1:23" ht="20.100000000000001" customHeight="1">
      <c r="A670" s="135"/>
      <c r="B670" s="135"/>
      <c r="C670" s="136"/>
      <c r="D670" s="123" t="s">
        <v>1885</v>
      </c>
      <c r="E670" s="92" t="s">
        <v>1886</v>
      </c>
      <c r="F670" s="127">
        <v>876709</v>
      </c>
      <c r="G670" s="137">
        <v>411216</v>
      </c>
      <c r="H670" s="127">
        <v>285828</v>
      </c>
      <c r="I670" s="128">
        <v>83388</v>
      </c>
      <c r="J670" s="128">
        <v>42000</v>
      </c>
      <c r="K670" s="137">
        <v>161291</v>
      </c>
      <c r="L670" s="124">
        <v>108008</v>
      </c>
      <c r="M670" s="124">
        <v>40503</v>
      </c>
      <c r="N670" s="124">
        <v>9256</v>
      </c>
      <c r="O670" s="124">
        <v>1080</v>
      </c>
      <c r="P670" s="124">
        <v>1620</v>
      </c>
      <c r="Q670" s="127">
        <v>504</v>
      </c>
      <c r="R670" s="127">
        <v>0</v>
      </c>
      <c r="S670" s="127">
        <v>64805</v>
      </c>
      <c r="T670" s="127">
        <v>0</v>
      </c>
      <c r="U670" s="124">
        <v>0</v>
      </c>
      <c r="V670" s="139">
        <v>130296</v>
      </c>
      <c r="W670" s="128">
        <v>109101</v>
      </c>
    </row>
    <row r="671" spans="1:23" ht="20.100000000000001" customHeight="1">
      <c r="A671" s="135" t="s">
        <v>1582</v>
      </c>
      <c r="B671" s="135" t="s">
        <v>1551</v>
      </c>
      <c r="C671" s="136" t="s">
        <v>1558</v>
      </c>
      <c r="D671" s="123" t="s">
        <v>1623</v>
      </c>
      <c r="E671" s="92" t="s">
        <v>765</v>
      </c>
      <c r="F671" s="127">
        <v>662889</v>
      </c>
      <c r="G671" s="137">
        <v>411216</v>
      </c>
      <c r="H671" s="127">
        <v>285828</v>
      </c>
      <c r="I671" s="128">
        <v>83388</v>
      </c>
      <c r="J671" s="128">
        <v>42000</v>
      </c>
      <c r="K671" s="137">
        <v>12276</v>
      </c>
      <c r="L671" s="124">
        <v>0</v>
      </c>
      <c r="M671" s="124">
        <v>0</v>
      </c>
      <c r="N671" s="124">
        <v>9256</v>
      </c>
      <c r="O671" s="124">
        <v>1080</v>
      </c>
      <c r="P671" s="124">
        <v>1620</v>
      </c>
      <c r="Q671" s="127">
        <v>0</v>
      </c>
      <c r="R671" s="127">
        <v>0</v>
      </c>
      <c r="S671" s="127">
        <v>0</v>
      </c>
      <c r="T671" s="127">
        <v>0</v>
      </c>
      <c r="U671" s="124">
        <v>0</v>
      </c>
      <c r="V671" s="139">
        <v>130296</v>
      </c>
      <c r="W671" s="128">
        <v>109101</v>
      </c>
    </row>
    <row r="672" spans="1:23" ht="20.100000000000001" customHeight="1">
      <c r="A672" s="135" t="s">
        <v>1589</v>
      </c>
      <c r="B672" s="135" t="s">
        <v>1558</v>
      </c>
      <c r="C672" s="136" t="s">
        <v>1558</v>
      </c>
      <c r="D672" s="123" t="s">
        <v>1623</v>
      </c>
      <c r="E672" s="92" t="s">
        <v>829</v>
      </c>
      <c r="F672" s="127">
        <v>108008</v>
      </c>
      <c r="G672" s="137">
        <v>0</v>
      </c>
      <c r="H672" s="127">
        <v>0</v>
      </c>
      <c r="I672" s="128">
        <v>0</v>
      </c>
      <c r="J672" s="128">
        <v>0</v>
      </c>
      <c r="K672" s="137">
        <v>108008</v>
      </c>
      <c r="L672" s="124">
        <v>108008</v>
      </c>
      <c r="M672" s="124">
        <v>0</v>
      </c>
      <c r="N672" s="124">
        <v>0</v>
      </c>
      <c r="O672" s="124">
        <v>0</v>
      </c>
      <c r="P672" s="124">
        <v>0</v>
      </c>
      <c r="Q672" s="127">
        <v>0</v>
      </c>
      <c r="R672" s="127">
        <v>0</v>
      </c>
      <c r="S672" s="127">
        <v>0</v>
      </c>
      <c r="T672" s="127">
        <v>0</v>
      </c>
      <c r="U672" s="124">
        <v>0</v>
      </c>
      <c r="V672" s="139">
        <v>0</v>
      </c>
      <c r="W672" s="128">
        <v>0</v>
      </c>
    </row>
    <row r="673" spans="1:23" ht="20.100000000000001" customHeight="1">
      <c r="A673" s="135" t="s">
        <v>1591</v>
      </c>
      <c r="B673" s="135" t="s">
        <v>1559</v>
      </c>
      <c r="C673" s="136" t="s">
        <v>1551</v>
      </c>
      <c r="D673" s="123" t="s">
        <v>1623</v>
      </c>
      <c r="E673" s="92" t="s">
        <v>943</v>
      </c>
      <c r="F673" s="127">
        <v>41007</v>
      </c>
      <c r="G673" s="137">
        <v>0</v>
      </c>
      <c r="H673" s="127">
        <v>0</v>
      </c>
      <c r="I673" s="128">
        <v>0</v>
      </c>
      <c r="J673" s="128">
        <v>0</v>
      </c>
      <c r="K673" s="137">
        <v>41007</v>
      </c>
      <c r="L673" s="124">
        <v>0</v>
      </c>
      <c r="M673" s="124">
        <v>40503</v>
      </c>
      <c r="N673" s="124">
        <v>0</v>
      </c>
      <c r="O673" s="124">
        <v>0</v>
      </c>
      <c r="P673" s="124">
        <v>0</v>
      </c>
      <c r="Q673" s="127">
        <v>504</v>
      </c>
      <c r="R673" s="127">
        <v>0</v>
      </c>
      <c r="S673" s="127">
        <v>0</v>
      </c>
      <c r="T673" s="127">
        <v>0</v>
      </c>
      <c r="U673" s="124">
        <v>0</v>
      </c>
      <c r="V673" s="139">
        <v>0</v>
      </c>
      <c r="W673" s="128">
        <v>0</v>
      </c>
    </row>
    <row r="674" spans="1:23" ht="20.100000000000001" customHeight="1">
      <c r="A674" s="135" t="s">
        <v>1616</v>
      </c>
      <c r="B674" s="135" t="s">
        <v>1551</v>
      </c>
      <c r="C674" s="136" t="s">
        <v>1550</v>
      </c>
      <c r="D674" s="123" t="s">
        <v>1623</v>
      </c>
      <c r="E674" s="92" t="s">
        <v>1425</v>
      </c>
      <c r="F674" s="127">
        <v>64805</v>
      </c>
      <c r="G674" s="137">
        <v>0</v>
      </c>
      <c r="H674" s="127">
        <v>0</v>
      </c>
      <c r="I674" s="128">
        <v>0</v>
      </c>
      <c r="J674" s="128">
        <v>0</v>
      </c>
      <c r="K674" s="137">
        <v>0</v>
      </c>
      <c r="L674" s="124">
        <v>0</v>
      </c>
      <c r="M674" s="124">
        <v>0</v>
      </c>
      <c r="N674" s="124">
        <v>0</v>
      </c>
      <c r="O674" s="124">
        <v>0</v>
      </c>
      <c r="P674" s="124">
        <v>0</v>
      </c>
      <c r="Q674" s="127">
        <v>0</v>
      </c>
      <c r="R674" s="127">
        <v>0</v>
      </c>
      <c r="S674" s="127">
        <v>64805</v>
      </c>
      <c r="T674" s="127">
        <v>0</v>
      </c>
      <c r="U674" s="124">
        <v>0</v>
      </c>
      <c r="V674" s="139">
        <v>0</v>
      </c>
      <c r="W674" s="128">
        <v>0</v>
      </c>
    </row>
    <row r="675" spans="1:23" ht="20.100000000000001" customHeight="1">
      <c r="A675" s="135"/>
      <c r="B675" s="135"/>
      <c r="C675" s="136"/>
      <c r="D675" s="123" t="s">
        <v>1887</v>
      </c>
      <c r="E675" s="92" t="s">
        <v>1888</v>
      </c>
      <c r="F675" s="127">
        <v>474646</v>
      </c>
      <c r="G675" s="137">
        <v>237708</v>
      </c>
      <c r="H675" s="127">
        <v>173232</v>
      </c>
      <c r="I675" s="128">
        <v>40476</v>
      </c>
      <c r="J675" s="128">
        <v>24000</v>
      </c>
      <c r="K675" s="137">
        <v>92665</v>
      </c>
      <c r="L675" s="124">
        <v>62180</v>
      </c>
      <c r="M675" s="124">
        <v>23318</v>
      </c>
      <c r="N675" s="124">
        <v>5324</v>
      </c>
      <c r="O675" s="124">
        <v>622</v>
      </c>
      <c r="P675" s="124">
        <v>933</v>
      </c>
      <c r="Q675" s="127">
        <v>288</v>
      </c>
      <c r="R675" s="127">
        <v>0</v>
      </c>
      <c r="S675" s="127">
        <v>37308</v>
      </c>
      <c r="T675" s="127">
        <v>0</v>
      </c>
      <c r="U675" s="124">
        <v>0</v>
      </c>
      <c r="V675" s="139">
        <v>72972</v>
      </c>
      <c r="W675" s="128">
        <v>33993</v>
      </c>
    </row>
    <row r="676" spans="1:23" ht="20.100000000000001" customHeight="1">
      <c r="A676" s="135" t="s">
        <v>1582</v>
      </c>
      <c r="B676" s="135" t="s">
        <v>1552</v>
      </c>
      <c r="C676" s="136" t="s">
        <v>1554</v>
      </c>
      <c r="D676" s="123" t="s">
        <v>1623</v>
      </c>
      <c r="E676" s="92" t="s">
        <v>771</v>
      </c>
      <c r="F676" s="127">
        <v>351552</v>
      </c>
      <c r="G676" s="137">
        <v>237708</v>
      </c>
      <c r="H676" s="127">
        <v>173232</v>
      </c>
      <c r="I676" s="128">
        <v>40476</v>
      </c>
      <c r="J676" s="128">
        <v>24000</v>
      </c>
      <c r="K676" s="137">
        <v>6879</v>
      </c>
      <c r="L676" s="124">
        <v>0</v>
      </c>
      <c r="M676" s="124">
        <v>0</v>
      </c>
      <c r="N676" s="124">
        <v>5324</v>
      </c>
      <c r="O676" s="124">
        <v>622</v>
      </c>
      <c r="P676" s="124">
        <v>933</v>
      </c>
      <c r="Q676" s="127">
        <v>0</v>
      </c>
      <c r="R676" s="127">
        <v>0</v>
      </c>
      <c r="S676" s="127">
        <v>0</v>
      </c>
      <c r="T676" s="127">
        <v>0</v>
      </c>
      <c r="U676" s="124">
        <v>0</v>
      </c>
      <c r="V676" s="139">
        <v>72972</v>
      </c>
      <c r="W676" s="128">
        <v>33993</v>
      </c>
    </row>
    <row r="677" spans="1:23" ht="20.100000000000001" customHeight="1">
      <c r="A677" s="135" t="s">
        <v>1589</v>
      </c>
      <c r="B677" s="135" t="s">
        <v>1558</v>
      </c>
      <c r="C677" s="136" t="s">
        <v>1558</v>
      </c>
      <c r="D677" s="123" t="s">
        <v>1623</v>
      </c>
      <c r="E677" s="92" t="s">
        <v>829</v>
      </c>
      <c r="F677" s="127">
        <v>62180</v>
      </c>
      <c r="G677" s="137">
        <v>0</v>
      </c>
      <c r="H677" s="127">
        <v>0</v>
      </c>
      <c r="I677" s="128">
        <v>0</v>
      </c>
      <c r="J677" s="128">
        <v>0</v>
      </c>
      <c r="K677" s="137">
        <v>62180</v>
      </c>
      <c r="L677" s="124">
        <v>62180</v>
      </c>
      <c r="M677" s="124">
        <v>0</v>
      </c>
      <c r="N677" s="124">
        <v>0</v>
      </c>
      <c r="O677" s="124">
        <v>0</v>
      </c>
      <c r="P677" s="124">
        <v>0</v>
      </c>
      <c r="Q677" s="127">
        <v>0</v>
      </c>
      <c r="R677" s="127">
        <v>0</v>
      </c>
      <c r="S677" s="127">
        <v>0</v>
      </c>
      <c r="T677" s="127">
        <v>0</v>
      </c>
      <c r="U677" s="124">
        <v>0</v>
      </c>
      <c r="V677" s="139">
        <v>0</v>
      </c>
      <c r="W677" s="128">
        <v>0</v>
      </c>
    </row>
    <row r="678" spans="1:23" ht="20.100000000000001" customHeight="1">
      <c r="A678" s="135" t="s">
        <v>1591</v>
      </c>
      <c r="B678" s="135" t="s">
        <v>1559</v>
      </c>
      <c r="C678" s="136" t="s">
        <v>1551</v>
      </c>
      <c r="D678" s="123" t="s">
        <v>1623</v>
      </c>
      <c r="E678" s="92" t="s">
        <v>943</v>
      </c>
      <c r="F678" s="127">
        <v>23606</v>
      </c>
      <c r="G678" s="137">
        <v>0</v>
      </c>
      <c r="H678" s="127">
        <v>0</v>
      </c>
      <c r="I678" s="128">
        <v>0</v>
      </c>
      <c r="J678" s="128">
        <v>0</v>
      </c>
      <c r="K678" s="137">
        <v>23606</v>
      </c>
      <c r="L678" s="124">
        <v>0</v>
      </c>
      <c r="M678" s="124">
        <v>23318</v>
      </c>
      <c r="N678" s="124">
        <v>0</v>
      </c>
      <c r="O678" s="124">
        <v>0</v>
      </c>
      <c r="P678" s="124">
        <v>0</v>
      </c>
      <c r="Q678" s="127">
        <v>288</v>
      </c>
      <c r="R678" s="127">
        <v>0</v>
      </c>
      <c r="S678" s="127">
        <v>0</v>
      </c>
      <c r="T678" s="127">
        <v>0</v>
      </c>
      <c r="U678" s="124">
        <v>0</v>
      </c>
      <c r="V678" s="139">
        <v>0</v>
      </c>
      <c r="W678" s="128">
        <v>0</v>
      </c>
    </row>
    <row r="679" spans="1:23" ht="20.100000000000001" customHeight="1">
      <c r="A679" s="135" t="s">
        <v>1616</v>
      </c>
      <c r="B679" s="135" t="s">
        <v>1551</v>
      </c>
      <c r="C679" s="136" t="s">
        <v>1550</v>
      </c>
      <c r="D679" s="123" t="s">
        <v>1623</v>
      </c>
      <c r="E679" s="92" t="s">
        <v>1425</v>
      </c>
      <c r="F679" s="127">
        <v>37308</v>
      </c>
      <c r="G679" s="137">
        <v>0</v>
      </c>
      <c r="H679" s="127">
        <v>0</v>
      </c>
      <c r="I679" s="128">
        <v>0</v>
      </c>
      <c r="J679" s="128">
        <v>0</v>
      </c>
      <c r="K679" s="137">
        <v>0</v>
      </c>
      <c r="L679" s="124">
        <v>0</v>
      </c>
      <c r="M679" s="124">
        <v>0</v>
      </c>
      <c r="N679" s="124">
        <v>0</v>
      </c>
      <c r="O679" s="124">
        <v>0</v>
      </c>
      <c r="P679" s="124">
        <v>0</v>
      </c>
      <c r="Q679" s="127">
        <v>0</v>
      </c>
      <c r="R679" s="127">
        <v>0</v>
      </c>
      <c r="S679" s="127">
        <v>37308</v>
      </c>
      <c r="T679" s="127">
        <v>0</v>
      </c>
      <c r="U679" s="124">
        <v>0</v>
      </c>
      <c r="V679" s="139">
        <v>0</v>
      </c>
      <c r="W679" s="128">
        <v>0</v>
      </c>
    </row>
    <row r="680" spans="1:23" ht="20.100000000000001" customHeight="1">
      <c r="A680" s="135"/>
      <c r="B680" s="135"/>
      <c r="C680" s="136"/>
      <c r="D680" s="123" t="s">
        <v>1589</v>
      </c>
      <c r="E680" s="92" t="s">
        <v>1889</v>
      </c>
      <c r="F680" s="127">
        <v>828446</v>
      </c>
      <c r="G680" s="137">
        <v>523073</v>
      </c>
      <c r="H680" s="127">
        <v>222828</v>
      </c>
      <c r="I680" s="128">
        <v>166476</v>
      </c>
      <c r="J680" s="128">
        <v>133769</v>
      </c>
      <c r="K680" s="137">
        <v>235857</v>
      </c>
      <c r="L680" s="124">
        <v>115861</v>
      </c>
      <c r="M680" s="124">
        <v>43448</v>
      </c>
      <c r="N680" s="124">
        <v>7640</v>
      </c>
      <c r="O680" s="124">
        <v>1159</v>
      </c>
      <c r="P680" s="124">
        <v>1738</v>
      </c>
      <c r="Q680" s="127">
        <v>360</v>
      </c>
      <c r="R680" s="127">
        <v>0</v>
      </c>
      <c r="S680" s="127">
        <v>69516</v>
      </c>
      <c r="T680" s="127">
        <v>0</v>
      </c>
      <c r="U680" s="124">
        <v>0</v>
      </c>
      <c r="V680" s="139">
        <v>0</v>
      </c>
      <c r="W680" s="128">
        <v>0</v>
      </c>
    </row>
    <row r="681" spans="1:23" ht="20.100000000000001" customHeight="1">
      <c r="A681" s="135"/>
      <c r="B681" s="135"/>
      <c r="C681" s="136"/>
      <c r="D681" s="123" t="s">
        <v>1890</v>
      </c>
      <c r="E681" s="92" t="s">
        <v>1891</v>
      </c>
      <c r="F681" s="127">
        <v>828446</v>
      </c>
      <c r="G681" s="137">
        <v>523073</v>
      </c>
      <c r="H681" s="127">
        <v>222828</v>
      </c>
      <c r="I681" s="128">
        <v>166476</v>
      </c>
      <c r="J681" s="128">
        <v>133769</v>
      </c>
      <c r="K681" s="137">
        <v>235857</v>
      </c>
      <c r="L681" s="124">
        <v>115861</v>
      </c>
      <c r="M681" s="124">
        <v>43448</v>
      </c>
      <c r="N681" s="124">
        <v>7640</v>
      </c>
      <c r="O681" s="124">
        <v>1159</v>
      </c>
      <c r="P681" s="124">
        <v>1738</v>
      </c>
      <c r="Q681" s="127">
        <v>360</v>
      </c>
      <c r="R681" s="127">
        <v>0</v>
      </c>
      <c r="S681" s="127">
        <v>69516</v>
      </c>
      <c r="T681" s="127">
        <v>0</v>
      </c>
      <c r="U681" s="124">
        <v>0</v>
      </c>
      <c r="V681" s="139">
        <v>0</v>
      </c>
      <c r="W681" s="128">
        <v>0</v>
      </c>
    </row>
    <row r="682" spans="1:23" ht="20.100000000000001" customHeight="1">
      <c r="A682" s="135" t="s">
        <v>1549</v>
      </c>
      <c r="B682" s="135" t="s">
        <v>1554</v>
      </c>
      <c r="C682" s="136" t="s">
        <v>1550</v>
      </c>
      <c r="D682" s="123" t="s">
        <v>1623</v>
      </c>
      <c r="E682" s="92" t="s">
        <v>251</v>
      </c>
      <c r="F682" s="127">
        <v>115200</v>
      </c>
      <c r="G682" s="137">
        <v>115200</v>
      </c>
      <c r="H682" s="127">
        <v>0</v>
      </c>
      <c r="I682" s="128">
        <v>0</v>
      </c>
      <c r="J682" s="128">
        <v>115200</v>
      </c>
      <c r="K682" s="137">
        <v>0</v>
      </c>
      <c r="L682" s="124">
        <v>0</v>
      </c>
      <c r="M682" s="124">
        <v>0</v>
      </c>
      <c r="N682" s="124">
        <v>0</v>
      </c>
      <c r="O682" s="124">
        <v>0</v>
      </c>
      <c r="P682" s="124">
        <v>0</v>
      </c>
      <c r="Q682" s="127">
        <v>0</v>
      </c>
      <c r="R682" s="127">
        <v>0</v>
      </c>
      <c r="S682" s="127">
        <v>0</v>
      </c>
      <c r="T682" s="127">
        <v>0</v>
      </c>
      <c r="U682" s="124">
        <v>0</v>
      </c>
      <c r="V682" s="139">
        <v>0</v>
      </c>
      <c r="W682" s="128">
        <v>0</v>
      </c>
    </row>
    <row r="683" spans="1:23" ht="20.100000000000001" customHeight="1">
      <c r="A683" s="135" t="s">
        <v>1549</v>
      </c>
      <c r="B683" s="135" t="s">
        <v>1561</v>
      </c>
      <c r="C683" s="136" t="s">
        <v>1550</v>
      </c>
      <c r="D683" s="123" t="s">
        <v>1623</v>
      </c>
      <c r="E683" s="92" t="s">
        <v>251</v>
      </c>
      <c r="F683" s="127">
        <v>418410</v>
      </c>
      <c r="G683" s="137">
        <v>407873</v>
      </c>
      <c r="H683" s="127">
        <v>222828</v>
      </c>
      <c r="I683" s="128">
        <v>166476</v>
      </c>
      <c r="J683" s="128">
        <v>18569</v>
      </c>
      <c r="K683" s="137">
        <v>10537</v>
      </c>
      <c r="L683" s="124">
        <v>0</v>
      </c>
      <c r="M683" s="124">
        <v>0</v>
      </c>
      <c r="N683" s="124">
        <v>7640</v>
      </c>
      <c r="O683" s="124">
        <v>1159</v>
      </c>
      <c r="P683" s="124">
        <v>1738</v>
      </c>
      <c r="Q683" s="127">
        <v>0</v>
      </c>
      <c r="R683" s="127">
        <v>0</v>
      </c>
      <c r="S683" s="127">
        <v>0</v>
      </c>
      <c r="T683" s="127">
        <v>0</v>
      </c>
      <c r="U683" s="124">
        <v>0</v>
      </c>
      <c r="V683" s="139">
        <v>0</v>
      </c>
      <c r="W683" s="128">
        <v>0</v>
      </c>
    </row>
    <row r="684" spans="1:23" ht="20.100000000000001" customHeight="1">
      <c r="A684" s="135" t="s">
        <v>1589</v>
      </c>
      <c r="B684" s="135" t="s">
        <v>1558</v>
      </c>
      <c r="C684" s="136" t="s">
        <v>1558</v>
      </c>
      <c r="D684" s="123" t="s">
        <v>1623</v>
      </c>
      <c r="E684" s="92" t="s">
        <v>829</v>
      </c>
      <c r="F684" s="127">
        <v>115861</v>
      </c>
      <c r="G684" s="137">
        <v>0</v>
      </c>
      <c r="H684" s="127">
        <v>0</v>
      </c>
      <c r="I684" s="128">
        <v>0</v>
      </c>
      <c r="J684" s="128">
        <v>0</v>
      </c>
      <c r="K684" s="137">
        <v>115861</v>
      </c>
      <c r="L684" s="124">
        <v>115861</v>
      </c>
      <c r="M684" s="124">
        <v>0</v>
      </c>
      <c r="N684" s="124">
        <v>0</v>
      </c>
      <c r="O684" s="124">
        <v>0</v>
      </c>
      <c r="P684" s="124">
        <v>0</v>
      </c>
      <c r="Q684" s="127">
        <v>0</v>
      </c>
      <c r="R684" s="127">
        <v>0</v>
      </c>
      <c r="S684" s="127">
        <v>0</v>
      </c>
      <c r="T684" s="127">
        <v>0</v>
      </c>
      <c r="U684" s="124">
        <v>0</v>
      </c>
      <c r="V684" s="139">
        <v>0</v>
      </c>
      <c r="W684" s="128">
        <v>0</v>
      </c>
    </row>
    <row r="685" spans="1:23" ht="20.100000000000001" customHeight="1">
      <c r="A685" s="135" t="s">
        <v>1591</v>
      </c>
      <c r="B685" s="135" t="s">
        <v>1559</v>
      </c>
      <c r="C685" s="136" t="s">
        <v>1550</v>
      </c>
      <c r="D685" s="123" t="s">
        <v>1623</v>
      </c>
      <c r="E685" s="92" t="s">
        <v>942</v>
      </c>
      <c r="F685" s="127">
        <v>43808</v>
      </c>
      <c r="G685" s="137">
        <v>0</v>
      </c>
      <c r="H685" s="127">
        <v>0</v>
      </c>
      <c r="I685" s="128">
        <v>0</v>
      </c>
      <c r="J685" s="128">
        <v>0</v>
      </c>
      <c r="K685" s="137">
        <v>43808</v>
      </c>
      <c r="L685" s="124">
        <v>0</v>
      </c>
      <c r="M685" s="124">
        <v>43448</v>
      </c>
      <c r="N685" s="124">
        <v>0</v>
      </c>
      <c r="O685" s="124">
        <v>0</v>
      </c>
      <c r="P685" s="124">
        <v>0</v>
      </c>
      <c r="Q685" s="127">
        <v>360</v>
      </c>
      <c r="R685" s="127">
        <v>0</v>
      </c>
      <c r="S685" s="127">
        <v>0</v>
      </c>
      <c r="T685" s="127">
        <v>0</v>
      </c>
      <c r="U685" s="124">
        <v>0</v>
      </c>
      <c r="V685" s="139">
        <v>0</v>
      </c>
      <c r="W685" s="128">
        <v>0</v>
      </c>
    </row>
    <row r="686" spans="1:23" ht="20.100000000000001" customHeight="1">
      <c r="A686" s="135" t="s">
        <v>1591</v>
      </c>
      <c r="B686" s="135" t="s">
        <v>1559</v>
      </c>
      <c r="C686" s="136" t="s">
        <v>1552</v>
      </c>
      <c r="D686" s="123" t="s">
        <v>1623</v>
      </c>
      <c r="E686" s="92" t="s">
        <v>944</v>
      </c>
      <c r="F686" s="127">
        <v>65651</v>
      </c>
      <c r="G686" s="137">
        <v>0</v>
      </c>
      <c r="H686" s="127">
        <v>0</v>
      </c>
      <c r="I686" s="128">
        <v>0</v>
      </c>
      <c r="J686" s="128">
        <v>0</v>
      </c>
      <c r="K686" s="137">
        <v>65651</v>
      </c>
      <c r="L686" s="124">
        <v>0</v>
      </c>
      <c r="M686" s="124">
        <v>0</v>
      </c>
      <c r="N686" s="124">
        <v>0</v>
      </c>
      <c r="O686" s="124">
        <v>0</v>
      </c>
      <c r="P686" s="124">
        <v>0</v>
      </c>
      <c r="Q686" s="127">
        <v>0</v>
      </c>
      <c r="R686" s="127">
        <v>0</v>
      </c>
      <c r="S686" s="127">
        <v>0</v>
      </c>
      <c r="T686" s="127">
        <v>0</v>
      </c>
      <c r="U686" s="124">
        <v>0</v>
      </c>
      <c r="V686" s="139">
        <v>0</v>
      </c>
      <c r="W686" s="128">
        <v>0</v>
      </c>
    </row>
    <row r="687" spans="1:23" ht="20.100000000000001" customHeight="1">
      <c r="A687" s="135" t="s">
        <v>1616</v>
      </c>
      <c r="B687" s="135" t="s">
        <v>1551</v>
      </c>
      <c r="C687" s="136" t="s">
        <v>1550</v>
      </c>
      <c r="D687" s="123" t="s">
        <v>1623</v>
      </c>
      <c r="E687" s="92" t="s">
        <v>1425</v>
      </c>
      <c r="F687" s="127">
        <v>69516</v>
      </c>
      <c r="G687" s="137">
        <v>0</v>
      </c>
      <c r="H687" s="127">
        <v>0</v>
      </c>
      <c r="I687" s="128">
        <v>0</v>
      </c>
      <c r="J687" s="128">
        <v>0</v>
      </c>
      <c r="K687" s="137">
        <v>0</v>
      </c>
      <c r="L687" s="124">
        <v>0</v>
      </c>
      <c r="M687" s="124">
        <v>0</v>
      </c>
      <c r="N687" s="124">
        <v>0</v>
      </c>
      <c r="O687" s="124">
        <v>0</v>
      </c>
      <c r="P687" s="124">
        <v>0</v>
      </c>
      <c r="Q687" s="127">
        <v>0</v>
      </c>
      <c r="R687" s="127">
        <v>0</v>
      </c>
      <c r="S687" s="127">
        <v>69516</v>
      </c>
      <c r="T687" s="127">
        <v>0</v>
      </c>
      <c r="U687" s="124">
        <v>0</v>
      </c>
      <c r="V687" s="139">
        <v>0</v>
      </c>
      <c r="W687" s="128">
        <v>0</v>
      </c>
    </row>
    <row r="688" spans="1:23" ht="20.100000000000001" customHeight="1">
      <c r="A688" s="135"/>
      <c r="B688" s="135"/>
      <c r="C688" s="136"/>
      <c r="D688" s="123" t="s">
        <v>1892</v>
      </c>
      <c r="E688" s="92" t="s">
        <v>1893</v>
      </c>
      <c r="F688" s="127">
        <v>1943173</v>
      </c>
      <c r="G688" s="137">
        <v>1250753</v>
      </c>
      <c r="H688" s="127">
        <v>504492</v>
      </c>
      <c r="I688" s="128">
        <v>437820</v>
      </c>
      <c r="J688" s="128">
        <v>308441</v>
      </c>
      <c r="K688" s="137">
        <v>510943</v>
      </c>
      <c r="L688" s="124">
        <v>302462</v>
      </c>
      <c r="M688" s="124">
        <v>113423</v>
      </c>
      <c r="N688" s="124">
        <v>17135</v>
      </c>
      <c r="O688" s="124">
        <v>3401</v>
      </c>
      <c r="P688" s="124">
        <v>4537</v>
      </c>
      <c r="Q688" s="127">
        <v>1080</v>
      </c>
      <c r="R688" s="127">
        <v>0</v>
      </c>
      <c r="S688" s="127">
        <v>181477</v>
      </c>
      <c r="T688" s="127">
        <v>0</v>
      </c>
      <c r="U688" s="124">
        <v>0</v>
      </c>
      <c r="V688" s="139">
        <v>0</v>
      </c>
      <c r="W688" s="128">
        <v>0</v>
      </c>
    </row>
    <row r="689" spans="1:23" ht="20.100000000000001" customHeight="1">
      <c r="A689" s="135"/>
      <c r="B689" s="135"/>
      <c r="C689" s="136"/>
      <c r="D689" s="123" t="s">
        <v>1894</v>
      </c>
      <c r="E689" s="92" t="s">
        <v>1895</v>
      </c>
      <c r="F689" s="127">
        <v>1943173</v>
      </c>
      <c r="G689" s="137">
        <v>1250753</v>
      </c>
      <c r="H689" s="127">
        <v>504492</v>
      </c>
      <c r="I689" s="128">
        <v>437820</v>
      </c>
      <c r="J689" s="128">
        <v>308441</v>
      </c>
      <c r="K689" s="137">
        <v>510943</v>
      </c>
      <c r="L689" s="124">
        <v>302462</v>
      </c>
      <c r="M689" s="124">
        <v>113423</v>
      </c>
      <c r="N689" s="124">
        <v>17135</v>
      </c>
      <c r="O689" s="124">
        <v>3401</v>
      </c>
      <c r="P689" s="124">
        <v>4537</v>
      </c>
      <c r="Q689" s="127">
        <v>1080</v>
      </c>
      <c r="R689" s="127">
        <v>0</v>
      </c>
      <c r="S689" s="127">
        <v>181477</v>
      </c>
      <c r="T689" s="127">
        <v>0</v>
      </c>
      <c r="U689" s="124">
        <v>0</v>
      </c>
      <c r="V689" s="139">
        <v>0</v>
      </c>
      <c r="W689" s="128">
        <v>0</v>
      </c>
    </row>
    <row r="690" spans="1:23" ht="20.100000000000001" customHeight="1">
      <c r="A690" s="135" t="s">
        <v>1589</v>
      </c>
      <c r="B690" s="135" t="s">
        <v>1558</v>
      </c>
      <c r="C690" s="136" t="s">
        <v>1558</v>
      </c>
      <c r="D690" s="123" t="s">
        <v>1623</v>
      </c>
      <c r="E690" s="92" t="s">
        <v>829</v>
      </c>
      <c r="F690" s="127">
        <v>302462</v>
      </c>
      <c r="G690" s="137">
        <v>0</v>
      </c>
      <c r="H690" s="127">
        <v>0</v>
      </c>
      <c r="I690" s="128">
        <v>0</v>
      </c>
      <c r="J690" s="128">
        <v>0</v>
      </c>
      <c r="K690" s="137">
        <v>302462</v>
      </c>
      <c r="L690" s="124">
        <v>302462</v>
      </c>
      <c r="M690" s="124">
        <v>0</v>
      </c>
      <c r="N690" s="124">
        <v>0</v>
      </c>
      <c r="O690" s="124">
        <v>0</v>
      </c>
      <c r="P690" s="124">
        <v>0</v>
      </c>
      <c r="Q690" s="127">
        <v>0</v>
      </c>
      <c r="R690" s="127">
        <v>0</v>
      </c>
      <c r="S690" s="127">
        <v>0</v>
      </c>
      <c r="T690" s="127">
        <v>0</v>
      </c>
      <c r="U690" s="124">
        <v>0</v>
      </c>
      <c r="V690" s="139">
        <v>0</v>
      </c>
      <c r="W690" s="128">
        <v>0</v>
      </c>
    </row>
    <row r="691" spans="1:23" ht="20.100000000000001" customHeight="1">
      <c r="A691" s="135" t="s">
        <v>1591</v>
      </c>
      <c r="B691" s="135" t="s">
        <v>1559</v>
      </c>
      <c r="C691" s="136" t="s">
        <v>1550</v>
      </c>
      <c r="D691" s="123" t="s">
        <v>1623</v>
      </c>
      <c r="E691" s="92" t="s">
        <v>942</v>
      </c>
      <c r="F691" s="127">
        <v>114503</v>
      </c>
      <c r="G691" s="137">
        <v>0</v>
      </c>
      <c r="H691" s="127">
        <v>0</v>
      </c>
      <c r="I691" s="128">
        <v>0</v>
      </c>
      <c r="J691" s="128">
        <v>0</v>
      </c>
      <c r="K691" s="137">
        <v>114503</v>
      </c>
      <c r="L691" s="124">
        <v>0</v>
      </c>
      <c r="M691" s="124">
        <v>113423</v>
      </c>
      <c r="N691" s="124">
        <v>0</v>
      </c>
      <c r="O691" s="124">
        <v>0</v>
      </c>
      <c r="P691" s="124">
        <v>0</v>
      </c>
      <c r="Q691" s="127">
        <v>1080</v>
      </c>
      <c r="R691" s="127">
        <v>0</v>
      </c>
      <c r="S691" s="127">
        <v>0</v>
      </c>
      <c r="T691" s="127">
        <v>0</v>
      </c>
      <c r="U691" s="124">
        <v>0</v>
      </c>
      <c r="V691" s="139">
        <v>0</v>
      </c>
      <c r="W691" s="128">
        <v>0</v>
      </c>
    </row>
    <row r="692" spans="1:23" ht="20.100000000000001" customHeight="1">
      <c r="A692" s="135" t="s">
        <v>1591</v>
      </c>
      <c r="B692" s="135" t="s">
        <v>1559</v>
      </c>
      <c r="C692" s="136" t="s">
        <v>1552</v>
      </c>
      <c r="D692" s="123" t="s">
        <v>1623</v>
      </c>
      <c r="E692" s="92" t="s">
        <v>944</v>
      </c>
      <c r="F692" s="127">
        <v>68905</v>
      </c>
      <c r="G692" s="137">
        <v>0</v>
      </c>
      <c r="H692" s="127">
        <v>0</v>
      </c>
      <c r="I692" s="128">
        <v>0</v>
      </c>
      <c r="J692" s="128">
        <v>0</v>
      </c>
      <c r="K692" s="137">
        <v>68905</v>
      </c>
      <c r="L692" s="124">
        <v>0</v>
      </c>
      <c r="M692" s="124">
        <v>0</v>
      </c>
      <c r="N692" s="124">
        <v>0</v>
      </c>
      <c r="O692" s="124">
        <v>0</v>
      </c>
      <c r="P692" s="124">
        <v>0</v>
      </c>
      <c r="Q692" s="127">
        <v>0</v>
      </c>
      <c r="R692" s="127">
        <v>0</v>
      </c>
      <c r="S692" s="127">
        <v>0</v>
      </c>
      <c r="T692" s="127">
        <v>0</v>
      </c>
      <c r="U692" s="124">
        <v>0</v>
      </c>
      <c r="V692" s="139">
        <v>0</v>
      </c>
      <c r="W692" s="128">
        <v>0</v>
      </c>
    </row>
    <row r="693" spans="1:23" ht="20.100000000000001" customHeight="1">
      <c r="A693" s="135" t="s">
        <v>1597</v>
      </c>
      <c r="B693" s="135" t="s">
        <v>1550</v>
      </c>
      <c r="C693" s="136" t="s">
        <v>1550</v>
      </c>
      <c r="D693" s="123" t="s">
        <v>1623</v>
      </c>
      <c r="E693" s="92" t="s">
        <v>251</v>
      </c>
      <c r="F693" s="127">
        <v>1275826</v>
      </c>
      <c r="G693" s="137">
        <v>1250753</v>
      </c>
      <c r="H693" s="127">
        <v>504492</v>
      </c>
      <c r="I693" s="128">
        <v>437820</v>
      </c>
      <c r="J693" s="128">
        <v>308441</v>
      </c>
      <c r="K693" s="137">
        <v>25073</v>
      </c>
      <c r="L693" s="124">
        <v>0</v>
      </c>
      <c r="M693" s="124">
        <v>0</v>
      </c>
      <c r="N693" s="124">
        <v>17135</v>
      </c>
      <c r="O693" s="124">
        <v>3401</v>
      </c>
      <c r="P693" s="124">
        <v>4537</v>
      </c>
      <c r="Q693" s="127">
        <v>0</v>
      </c>
      <c r="R693" s="127">
        <v>0</v>
      </c>
      <c r="S693" s="127">
        <v>0</v>
      </c>
      <c r="T693" s="127">
        <v>0</v>
      </c>
      <c r="U693" s="124">
        <v>0</v>
      </c>
      <c r="V693" s="139">
        <v>0</v>
      </c>
      <c r="W693" s="128">
        <v>0</v>
      </c>
    </row>
    <row r="694" spans="1:23" ht="20.100000000000001" customHeight="1">
      <c r="A694" s="135" t="s">
        <v>1616</v>
      </c>
      <c r="B694" s="135" t="s">
        <v>1551</v>
      </c>
      <c r="C694" s="136" t="s">
        <v>1550</v>
      </c>
      <c r="D694" s="123" t="s">
        <v>1623</v>
      </c>
      <c r="E694" s="92" t="s">
        <v>1425</v>
      </c>
      <c r="F694" s="127">
        <v>181477</v>
      </c>
      <c r="G694" s="137">
        <v>0</v>
      </c>
      <c r="H694" s="127">
        <v>0</v>
      </c>
      <c r="I694" s="128">
        <v>0</v>
      </c>
      <c r="J694" s="128">
        <v>0</v>
      </c>
      <c r="K694" s="137">
        <v>0</v>
      </c>
      <c r="L694" s="124">
        <v>0</v>
      </c>
      <c r="M694" s="124">
        <v>0</v>
      </c>
      <c r="N694" s="124">
        <v>0</v>
      </c>
      <c r="O694" s="124">
        <v>0</v>
      </c>
      <c r="P694" s="124">
        <v>0</v>
      </c>
      <c r="Q694" s="127">
        <v>0</v>
      </c>
      <c r="R694" s="127">
        <v>0</v>
      </c>
      <c r="S694" s="127">
        <v>181477</v>
      </c>
      <c r="T694" s="127">
        <v>0</v>
      </c>
      <c r="U694" s="124">
        <v>0</v>
      </c>
      <c r="V694" s="139">
        <v>0</v>
      </c>
      <c r="W694" s="128">
        <v>0</v>
      </c>
    </row>
    <row r="695" spans="1:23" ht="20.100000000000001" customHeight="1">
      <c r="A695" s="135"/>
      <c r="B695" s="135"/>
      <c r="C695" s="136"/>
      <c r="D695" s="123" t="s">
        <v>1896</v>
      </c>
      <c r="E695" s="92" t="s">
        <v>1897</v>
      </c>
      <c r="F695" s="127">
        <v>9019531</v>
      </c>
      <c r="G695" s="137">
        <v>4401345</v>
      </c>
      <c r="H695" s="127">
        <v>2433384</v>
      </c>
      <c r="I695" s="128">
        <v>1269372</v>
      </c>
      <c r="J695" s="128">
        <v>698589</v>
      </c>
      <c r="K695" s="137">
        <v>1811798</v>
      </c>
      <c r="L695" s="124">
        <v>1112354</v>
      </c>
      <c r="M695" s="124">
        <v>417139</v>
      </c>
      <c r="N695" s="124">
        <v>62047</v>
      </c>
      <c r="O695" s="124">
        <v>14536</v>
      </c>
      <c r="P695" s="124">
        <v>16692</v>
      </c>
      <c r="Q695" s="127">
        <v>4536</v>
      </c>
      <c r="R695" s="127">
        <v>0</v>
      </c>
      <c r="S695" s="127">
        <v>667411</v>
      </c>
      <c r="T695" s="127">
        <v>0</v>
      </c>
      <c r="U695" s="124">
        <v>0</v>
      </c>
      <c r="V695" s="139">
        <v>669468</v>
      </c>
      <c r="W695" s="128">
        <v>1469509</v>
      </c>
    </row>
    <row r="696" spans="1:23" ht="20.100000000000001" customHeight="1">
      <c r="A696" s="135"/>
      <c r="B696" s="135"/>
      <c r="C696" s="136"/>
      <c r="D696" s="123" t="s">
        <v>1898</v>
      </c>
      <c r="E696" s="92" t="s">
        <v>1899</v>
      </c>
      <c r="F696" s="127">
        <v>2540614</v>
      </c>
      <c r="G696" s="137">
        <v>1431771</v>
      </c>
      <c r="H696" s="127">
        <v>637812</v>
      </c>
      <c r="I696" s="128">
        <v>496008</v>
      </c>
      <c r="J696" s="128">
        <v>297951</v>
      </c>
      <c r="K696" s="137">
        <v>609757</v>
      </c>
      <c r="L696" s="124">
        <v>340764</v>
      </c>
      <c r="M696" s="124">
        <v>127787</v>
      </c>
      <c r="N696" s="124">
        <v>0</v>
      </c>
      <c r="O696" s="124">
        <v>6815</v>
      </c>
      <c r="P696" s="124">
        <v>5111</v>
      </c>
      <c r="Q696" s="127">
        <v>1080</v>
      </c>
      <c r="R696" s="127">
        <v>0</v>
      </c>
      <c r="S696" s="127">
        <v>204458</v>
      </c>
      <c r="T696" s="127">
        <v>0</v>
      </c>
      <c r="U696" s="124">
        <v>0</v>
      </c>
      <c r="V696" s="139">
        <v>0</v>
      </c>
      <c r="W696" s="128">
        <v>294628</v>
      </c>
    </row>
    <row r="697" spans="1:23" ht="20.100000000000001" customHeight="1">
      <c r="A697" s="135" t="s">
        <v>1589</v>
      </c>
      <c r="B697" s="135" t="s">
        <v>1558</v>
      </c>
      <c r="C697" s="136" t="s">
        <v>1558</v>
      </c>
      <c r="D697" s="123" t="s">
        <v>1623</v>
      </c>
      <c r="E697" s="92" t="s">
        <v>829</v>
      </c>
      <c r="F697" s="127">
        <v>340764</v>
      </c>
      <c r="G697" s="137">
        <v>0</v>
      </c>
      <c r="H697" s="127">
        <v>0</v>
      </c>
      <c r="I697" s="128">
        <v>0</v>
      </c>
      <c r="J697" s="128">
        <v>0</v>
      </c>
      <c r="K697" s="137">
        <v>340764</v>
      </c>
      <c r="L697" s="124">
        <v>340764</v>
      </c>
      <c r="M697" s="124">
        <v>0</v>
      </c>
      <c r="N697" s="124">
        <v>0</v>
      </c>
      <c r="O697" s="124">
        <v>0</v>
      </c>
      <c r="P697" s="124">
        <v>0</v>
      </c>
      <c r="Q697" s="127">
        <v>0</v>
      </c>
      <c r="R697" s="127">
        <v>0</v>
      </c>
      <c r="S697" s="127">
        <v>0</v>
      </c>
      <c r="T697" s="127">
        <v>0</v>
      </c>
      <c r="U697" s="124">
        <v>0</v>
      </c>
      <c r="V697" s="139">
        <v>0</v>
      </c>
      <c r="W697" s="128">
        <v>0</v>
      </c>
    </row>
    <row r="698" spans="1:23" ht="20.100000000000001" customHeight="1">
      <c r="A698" s="135" t="s">
        <v>1591</v>
      </c>
      <c r="B698" s="135" t="s">
        <v>1559</v>
      </c>
      <c r="C698" s="136" t="s">
        <v>1550</v>
      </c>
      <c r="D698" s="123" t="s">
        <v>1623</v>
      </c>
      <c r="E698" s="92" t="s">
        <v>942</v>
      </c>
      <c r="F698" s="127">
        <v>128867</v>
      </c>
      <c r="G698" s="137">
        <v>0</v>
      </c>
      <c r="H698" s="127">
        <v>0</v>
      </c>
      <c r="I698" s="128">
        <v>0</v>
      </c>
      <c r="J698" s="128">
        <v>0</v>
      </c>
      <c r="K698" s="137">
        <v>128867</v>
      </c>
      <c r="L698" s="124">
        <v>0</v>
      </c>
      <c r="M698" s="124">
        <v>127787</v>
      </c>
      <c r="N698" s="124">
        <v>0</v>
      </c>
      <c r="O698" s="124">
        <v>0</v>
      </c>
      <c r="P698" s="124">
        <v>0</v>
      </c>
      <c r="Q698" s="127">
        <v>1080</v>
      </c>
      <c r="R698" s="127">
        <v>0</v>
      </c>
      <c r="S698" s="127">
        <v>0</v>
      </c>
      <c r="T698" s="127">
        <v>0</v>
      </c>
      <c r="U698" s="124">
        <v>0</v>
      </c>
      <c r="V698" s="139">
        <v>0</v>
      </c>
      <c r="W698" s="128">
        <v>0</v>
      </c>
    </row>
    <row r="699" spans="1:23" ht="20.100000000000001" customHeight="1">
      <c r="A699" s="135" t="s">
        <v>1591</v>
      </c>
      <c r="B699" s="135" t="s">
        <v>1559</v>
      </c>
      <c r="C699" s="136" t="s">
        <v>1552</v>
      </c>
      <c r="D699" s="123" t="s">
        <v>1623</v>
      </c>
      <c r="E699" s="92" t="s">
        <v>944</v>
      </c>
      <c r="F699" s="127">
        <v>128200</v>
      </c>
      <c r="G699" s="137">
        <v>0</v>
      </c>
      <c r="H699" s="127">
        <v>0</v>
      </c>
      <c r="I699" s="128">
        <v>0</v>
      </c>
      <c r="J699" s="128">
        <v>0</v>
      </c>
      <c r="K699" s="137">
        <v>128200</v>
      </c>
      <c r="L699" s="124">
        <v>0</v>
      </c>
      <c r="M699" s="124">
        <v>0</v>
      </c>
      <c r="N699" s="124">
        <v>0</v>
      </c>
      <c r="O699" s="124">
        <v>0</v>
      </c>
      <c r="P699" s="124">
        <v>0</v>
      </c>
      <c r="Q699" s="127">
        <v>0</v>
      </c>
      <c r="R699" s="127">
        <v>0</v>
      </c>
      <c r="S699" s="127">
        <v>0</v>
      </c>
      <c r="T699" s="127">
        <v>0</v>
      </c>
      <c r="U699" s="124">
        <v>0</v>
      </c>
      <c r="V699" s="139">
        <v>0</v>
      </c>
      <c r="W699" s="128">
        <v>0</v>
      </c>
    </row>
    <row r="700" spans="1:23" ht="20.100000000000001" customHeight="1">
      <c r="A700" s="135" t="s">
        <v>1598</v>
      </c>
      <c r="B700" s="135" t="s">
        <v>1550</v>
      </c>
      <c r="C700" s="136" t="s">
        <v>1550</v>
      </c>
      <c r="D700" s="123" t="s">
        <v>1623</v>
      </c>
      <c r="E700" s="92" t="s">
        <v>251</v>
      </c>
      <c r="F700" s="127">
        <v>1738325</v>
      </c>
      <c r="G700" s="137">
        <v>1431771</v>
      </c>
      <c r="H700" s="127">
        <v>637812</v>
      </c>
      <c r="I700" s="128">
        <v>496008</v>
      </c>
      <c r="J700" s="128">
        <v>297951</v>
      </c>
      <c r="K700" s="137">
        <v>11926</v>
      </c>
      <c r="L700" s="124">
        <v>0</v>
      </c>
      <c r="M700" s="124">
        <v>0</v>
      </c>
      <c r="N700" s="124">
        <v>0</v>
      </c>
      <c r="O700" s="124">
        <v>6815</v>
      </c>
      <c r="P700" s="124">
        <v>5111</v>
      </c>
      <c r="Q700" s="127">
        <v>0</v>
      </c>
      <c r="R700" s="127">
        <v>0</v>
      </c>
      <c r="S700" s="127">
        <v>0</v>
      </c>
      <c r="T700" s="127">
        <v>0</v>
      </c>
      <c r="U700" s="124">
        <v>0</v>
      </c>
      <c r="V700" s="139">
        <v>0</v>
      </c>
      <c r="W700" s="128">
        <v>294628</v>
      </c>
    </row>
    <row r="701" spans="1:23" ht="20.100000000000001" customHeight="1">
      <c r="A701" s="135" t="s">
        <v>1616</v>
      </c>
      <c r="B701" s="135" t="s">
        <v>1551</v>
      </c>
      <c r="C701" s="136" t="s">
        <v>1550</v>
      </c>
      <c r="D701" s="123" t="s">
        <v>1623</v>
      </c>
      <c r="E701" s="92" t="s">
        <v>1425</v>
      </c>
      <c r="F701" s="127">
        <v>204458</v>
      </c>
      <c r="G701" s="137">
        <v>0</v>
      </c>
      <c r="H701" s="127">
        <v>0</v>
      </c>
      <c r="I701" s="128">
        <v>0</v>
      </c>
      <c r="J701" s="128">
        <v>0</v>
      </c>
      <c r="K701" s="137">
        <v>0</v>
      </c>
      <c r="L701" s="124">
        <v>0</v>
      </c>
      <c r="M701" s="124">
        <v>0</v>
      </c>
      <c r="N701" s="124">
        <v>0</v>
      </c>
      <c r="O701" s="124">
        <v>0</v>
      </c>
      <c r="P701" s="124">
        <v>0</v>
      </c>
      <c r="Q701" s="127">
        <v>0</v>
      </c>
      <c r="R701" s="127">
        <v>0</v>
      </c>
      <c r="S701" s="127">
        <v>204458</v>
      </c>
      <c r="T701" s="127">
        <v>0</v>
      </c>
      <c r="U701" s="124">
        <v>0</v>
      </c>
      <c r="V701" s="139">
        <v>0</v>
      </c>
      <c r="W701" s="128">
        <v>0</v>
      </c>
    </row>
    <row r="702" spans="1:23" ht="20.100000000000001" customHeight="1">
      <c r="A702" s="135"/>
      <c r="B702" s="135"/>
      <c r="C702" s="136"/>
      <c r="D702" s="123" t="s">
        <v>1900</v>
      </c>
      <c r="E702" s="92" t="s">
        <v>1901</v>
      </c>
      <c r="F702" s="127">
        <v>1178441</v>
      </c>
      <c r="G702" s="137">
        <v>570768</v>
      </c>
      <c r="H702" s="127">
        <v>387648</v>
      </c>
      <c r="I702" s="128">
        <v>117120</v>
      </c>
      <c r="J702" s="128">
        <v>66000</v>
      </c>
      <c r="K702" s="137">
        <v>231312</v>
      </c>
      <c r="L702" s="124">
        <v>155054</v>
      </c>
      <c r="M702" s="124">
        <v>58145</v>
      </c>
      <c r="N702" s="124">
        <v>13444</v>
      </c>
      <c r="O702" s="124">
        <v>1551</v>
      </c>
      <c r="P702" s="124">
        <v>2326</v>
      </c>
      <c r="Q702" s="127">
        <v>792</v>
      </c>
      <c r="R702" s="127">
        <v>0</v>
      </c>
      <c r="S702" s="127">
        <v>93032</v>
      </c>
      <c r="T702" s="127">
        <v>0</v>
      </c>
      <c r="U702" s="124">
        <v>0</v>
      </c>
      <c r="V702" s="139">
        <v>207360</v>
      </c>
      <c r="W702" s="128">
        <v>75969</v>
      </c>
    </row>
    <row r="703" spans="1:23" ht="20.100000000000001" customHeight="1">
      <c r="A703" s="135" t="s">
        <v>1589</v>
      </c>
      <c r="B703" s="135" t="s">
        <v>1558</v>
      </c>
      <c r="C703" s="136" t="s">
        <v>1558</v>
      </c>
      <c r="D703" s="123" t="s">
        <v>1623</v>
      </c>
      <c r="E703" s="92" t="s">
        <v>829</v>
      </c>
      <c r="F703" s="127">
        <v>155054</v>
      </c>
      <c r="G703" s="137">
        <v>0</v>
      </c>
      <c r="H703" s="127">
        <v>0</v>
      </c>
      <c r="I703" s="128">
        <v>0</v>
      </c>
      <c r="J703" s="128">
        <v>0</v>
      </c>
      <c r="K703" s="137">
        <v>155054</v>
      </c>
      <c r="L703" s="124">
        <v>155054</v>
      </c>
      <c r="M703" s="124">
        <v>0</v>
      </c>
      <c r="N703" s="124">
        <v>0</v>
      </c>
      <c r="O703" s="124">
        <v>0</v>
      </c>
      <c r="P703" s="124">
        <v>0</v>
      </c>
      <c r="Q703" s="127">
        <v>0</v>
      </c>
      <c r="R703" s="127">
        <v>0</v>
      </c>
      <c r="S703" s="127">
        <v>0</v>
      </c>
      <c r="T703" s="127">
        <v>0</v>
      </c>
      <c r="U703" s="124">
        <v>0</v>
      </c>
      <c r="V703" s="139">
        <v>0</v>
      </c>
      <c r="W703" s="128">
        <v>0</v>
      </c>
    </row>
    <row r="704" spans="1:23" ht="20.100000000000001" customHeight="1">
      <c r="A704" s="135" t="s">
        <v>1591</v>
      </c>
      <c r="B704" s="135" t="s">
        <v>1559</v>
      </c>
      <c r="C704" s="136" t="s">
        <v>1551</v>
      </c>
      <c r="D704" s="123" t="s">
        <v>1623</v>
      </c>
      <c r="E704" s="92" t="s">
        <v>943</v>
      </c>
      <c r="F704" s="127">
        <v>58937</v>
      </c>
      <c r="G704" s="137">
        <v>0</v>
      </c>
      <c r="H704" s="127">
        <v>0</v>
      </c>
      <c r="I704" s="128">
        <v>0</v>
      </c>
      <c r="J704" s="128">
        <v>0</v>
      </c>
      <c r="K704" s="137">
        <v>58937</v>
      </c>
      <c r="L704" s="124">
        <v>0</v>
      </c>
      <c r="M704" s="124">
        <v>58145</v>
      </c>
      <c r="N704" s="124">
        <v>0</v>
      </c>
      <c r="O704" s="124">
        <v>0</v>
      </c>
      <c r="P704" s="124">
        <v>0</v>
      </c>
      <c r="Q704" s="127">
        <v>792</v>
      </c>
      <c r="R704" s="127">
        <v>0</v>
      </c>
      <c r="S704" s="127">
        <v>0</v>
      </c>
      <c r="T704" s="127">
        <v>0</v>
      </c>
      <c r="U704" s="124">
        <v>0</v>
      </c>
      <c r="V704" s="139">
        <v>0</v>
      </c>
      <c r="W704" s="128">
        <v>0</v>
      </c>
    </row>
    <row r="705" spans="1:23" ht="20.100000000000001" customHeight="1">
      <c r="A705" s="135" t="s">
        <v>1598</v>
      </c>
      <c r="B705" s="135" t="s">
        <v>1550</v>
      </c>
      <c r="C705" s="136" t="s">
        <v>1550</v>
      </c>
      <c r="D705" s="123" t="s">
        <v>1623</v>
      </c>
      <c r="E705" s="92" t="s">
        <v>251</v>
      </c>
      <c r="F705" s="127">
        <v>871418</v>
      </c>
      <c r="G705" s="137">
        <v>570768</v>
      </c>
      <c r="H705" s="127">
        <v>387648</v>
      </c>
      <c r="I705" s="128">
        <v>117120</v>
      </c>
      <c r="J705" s="128">
        <v>66000</v>
      </c>
      <c r="K705" s="137">
        <v>17321</v>
      </c>
      <c r="L705" s="124">
        <v>0</v>
      </c>
      <c r="M705" s="124">
        <v>0</v>
      </c>
      <c r="N705" s="124">
        <v>13444</v>
      </c>
      <c r="O705" s="124">
        <v>1551</v>
      </c>
      <c r="P705" s="124">
        <v>2326</v>
      </c>
      <c r="Q705" s="127">
        <v>0</v>
      </c>
      <c r="R705" s="127">
        <v>0</v>
      </c>
      <c r="S705" s="127">
        <v>0</v>
      </c>
      <c r="T705" s="127">
        <v>0</v>
      </c>
      <c r="U705" s="124">
        <v>0</v>
      </c>
      <c r="V705" s="139">
        <v>207360</v>
      </c>
      <c r="W705" s="128">
        <v>75969</v>
      </c>
    </row>
    <row r="706" spans="1:23" ht="20.100000000000001" customHeight="1">
      <c r="A706" s="135" t="s">
        <v>1616</v>
      </c>
      <c r="B706" s="135" t="s">
        <v>1551</v>
      </c>
      <c r="C706" s="136" t="s">
        <v>1550</v>
      </c>
      <c r="D706" s="123" t="s">
        <v>1623</v>
      </c>
      <c r="E706" s="92" t="s">
        <v>1425</v>
      </c>
      <c r="F706" s="127">
        <v>93032</v>
      </c>
      <c r="G706" s="137">
        <v>0</v>
      </c>
      <c r="H706" s="127">
        <v>0</v>
      </c>
      <c r="I706" s="128">
        <v>0</v>
      </c>
      <c r="J706" s="128">
        <v>0</v>
      </c>
      <c r="K706" s="137">
        <v>0</v>
      </c>
      <c r="L706" s="124">
        <v>0</v>
      </c>
      <c r="M706" s="124">
        <v>0</v>
      </c>
      <c r="N706" s="124">
        <v>0</v>
      </c>
      <c r="O706" s="124">
        <v>0</v>
      </c>
      <c r="P706" s="124">
        <v>0</v>
      </c>
      <c r="Q706" s="127">
        <v>0</v>
      </c>
      <c r="R706" s="127">
        <v>0</v>
      </c>
      <c r="S706" s="127">
        <v>93032</v>
      </c>
      <c r="T706" s="127">
        <v>0</v>
      </c>
      <c r="U706" s="124">
        <v>0</v>
      </c>
      <c r="V706" s="139">
        <v>0</v>
      </c>
      <c r="W706" s="128">
        <v>0</v>
      </c>
    </row>
    <row r="707" spans="1:23" ht="20.100000000000001" customHeight="1">
      <c r="A707" s="135"/>
      <c r="B707" s="135"/>
      <c r="C707" s="136"/>
      <c r="D707" s="123" t="s">
        <v>1902</v>
      </c>
      <c r="E707" s="92" t="s">
        <v>1903</v>
      </c>
      <c r="F707" s="127">
        <v>654983</v>
      </c>
      <c r="G707" s="137">
        <v>407931</v>
      </c>
      <c r="H707" s="127">
        <v>181476</v>
      </c>
      <c r="I707" s="128">
        <v>139332</v>
      </c>
      <c r="J707" s="128">
        <v>87123</v>
      </c>
      <c r="K707" s="137">
        <v>185755</v>
      </c>
      <c r="L707" s="124">
        <v>102162</v>
      </c>
      <c r="M707" s="124">
        <v>38311</v>
      </c>
      <c r="N707" s="124">
        <v>6612</v>
      </c>
      <c r="O707" s="124">
        <v>1022</v>
      </c>
      <c r="P707" s="124">
        <v>1532</v>
      </c>
      <c r="Q707" s="127">
        <v>360</v>
      </c>
      <c r="R707" s="127">
        <v>0</v>
      </c>
      <c r="S707" s="127">
        <v>61297</v>
      </c>
      <c r="T707" s="127">
        <v>0</v>
      </c>
      <c r="U707" s="124">
        <v>0</v>
      </c>
      <c r="V707" s="139">
        <v>0</v>
      </c>
      <c r="W707" s="128">
        <v>0</v>
      </c>
    </row>
    <row r="708" spans="1:23" ht="20.100000000000001" customHeight="1">
      <c r="A708" s="135" t="s">
        <v>1589</v>
      </c>
      <c r="B708" s="135" t="s">
        <v>1558</v>
      </c>
      <c r="C708" s="136" t="s">
        <v>1558</v>
      </c>
      <c r="D708" s="123" t="s">
        <v>1623</v>
      </c>
      <c r="E708" s="92" t="s">
        <v>829</v>
      </c>
      <c r="F708" s="127">
        <v>102162</v>
      </c>
      <c r="G708" s="137">
        <v>0</v>
      </c>
      <c r="H708" s="127">
        <v>0</v>
      </c>
      <c r="I708" s="128">
        <v>0</v>
      </c>
      <c r="J708" s="128">
        <v>0</v>
      </c>
      <c r="K708" s="137">
        <v>102162</v>
      </c>
      <c r="L708" s="124">
        <v>102162</v>
      </c>
      <c r="M708" s="124">
        <v>0</v>
      </c>
      <c r="N708" s="124">
        <v>0</v>
      </c>
      <c r="O708" s="124">
        <v>0</v>
      </c>
      <c r="P708" s="124">
        <v>0</v>
      </c>
      <c r="Q708" s="127">
        <v>0</v>
      </c>
      <c r="R708" s="127">
        <v>0</v>
      </c>
      <c r="S708" s="127">
        <v>0</v>
      </c>
      <c r="T708" s="127">
        <v>0</v>
      </c>
      <c r="U708" s="124">
        <v>0</v>
      </c>
      <c r="V708" s="139">
        <v>0</v>
      </c>
      <c r="W708" s="128">
        <v>0</v>
      </c>
    </row>
    <row r="709" spans="1:23" ht="20.100000000000001" customHeight="1">
      <c r="A709" s="135" t="s">
        <v>1591</v>
      </c>
      <c r="B709" s="135" t="s">
        <v>1559</v>
      </c>
      <c r="C709" s="136" t="s">
        <v>1550</v>
      </c>
      <c r="D709" s="123" t="s">
        <v>1623</v>
      </c>
      <c r="E709" s="92" t="s">
        <v>942</v>
      </c>
      <c r="F709" s="127">
        <v>38671</v>
      </c>
      <c r="G709" s="137">
        <v>0</v>
      </c>
      <c r="H709" s="127">
        <v>0</v>
      </c>
      <c r="I709" s="128">
        <v>0</v>
      </c>
      <c r="J709" s="128">
        <v>0</v>
      </c>
      <c r="K709" s="137">
        <v>38671</v>
      </c>
      <c r="L709" s="124">
        <v>0</v>
      </c>
      <c r="M709" s="124">
        <v>38311</v>
      </c>
      <c r="N709" s="124">
        <v>0</v>
      </c>
      <c r="O709" s="124">
        <v>0</v>
      </c>
      <c r="P709" s="124">
        <v>0</v>
      </c>
      <c r="Q709" s="127">
        <v>360</v>
      </c>
      <c r="R709" s="127">
        <v>0</v>
      </c>
      <c r="S709" s="127">
        <v>0</v>
      </c>
      <c r="T709" s="127">
        <v>0</v>
      </c>
      <c r="U709" s="124">
        <v>0</v>
      </c>
      <c r="V709" s="139">
        <v>0</v>
      </c>
      <c r="W709" s="128">
        <v>0</v>
      </c>
    </row>
    <row r="710" spans="1:23" ht="20.100000000000001" customHeight="1">
      <c r="A710" s="135" t="s">
        <v>1591</v>
      </c>
      <c r="B710" s="135" t="s">
        <v>1559</v>
      </c>
      <c r="C710" s="136" t="s">
        <v>1552</v>
      </c>
      <c r="D710" s="123" t="s">
        <v>1623</v>
      </c>
      <c r="E710" s="92" t="s">
        <v>944</v>
      </c>
      <c r="F710" s="127">
        <v>35756</v>
      </c>
      <c r="G710" s="137">
        <v>0</v>
      </c>
      <c r="H710" s="127">
        <v>0</v>
      </c>
      <c r="I710" s="128">
        <v>0</v>
      </c>
      <c r="J710" s="128">
        <v>0</v>
      </c>
      <c r="K710" s="137">
        <v>35756</v>
      </c>
      <c r="L710" s="124">
        <v>0</v>
      </c>
      <c r="M710" s="124">
        <v>0</v>
      </c>
      <c r="N710" s="124">
        <v>0</v>
      </c>
      <c r="O710" s="124">
        <v>0</v>
      </c>
      <c r="P710" s="124">
        <v>0</v>
      </c>
      <c r="Q710" s="127">
        <v>0</v>
      </c>
      <c r="R710" s="127">
        <v>0</v>
      </c>
      <c r="S710" s="127">
        <v>0</v>
      </c>
      <c r="T710" s="127">
        <v>0</v>
      </c>
      <c r="U710" s="124">
        <v>0</v>
      </c>
      <c r="V710" s="139">
        <v>0</v>
      </c>
      <c r="W710" s="128">
        <v>0</v>
      </c>
    </row>
    <row r="711" spans="1:23" ht="20.100000000000001" customHeight="1">
      <c r="A711" s="135" t="s">
        <v>1598</v>
      </c>
      <c r="B711" s="135" t="s">
        <v>1554</v>
      </c>
      <c r="C711" s="136" t="s">
        <v>1550</v>
      </c>
      <c r="D711" s="123" t="s">
        <v>1623</v>
      </c>
      <c r="E711" s="92" t="s">
        <v>1602</v>
      </c>
      <c r="F711" s="127">
        <v>417097</v>
      </c>
      <c r="G711" s="137">
        <v>407931</v>
      </c>
      <c r="H711" s="127">
        <v>181476</v>
      </c>
      <c r="I711" s="128">
        <v>139332</v>
      </c>
      <c r="J711" s="128">
        <v>87123</v>
      </c>
      <c r="K711" s="137">
        <v>9166</v>
      </c>
      <c r="L711" s="124">
        <v>0</v>
      </c>
      <c r="M711" s="124">
        <v>0</v>
      </c>
      <c r="N711" s="124">
        <v>6612</v>
      </c>
      <c r="O711" s="124">
        <v>1022</v>
      </c>
      <c r="P711" s="124">
        <v>1532</v>
      </c>
      <c r="Q711" s="127">
        <v>0</v>
      </c>
      <c r="R711" s="127">
        <v>0</v>
      </c>
      <c r="S711" s="127">
        <v>0</v>
      </c>
      <c r="T711" s="127">
        <v>0</v>
      </c>
      <c r="U711" s="124">
        <v>0</v>
      </c>
      <c r="V711" s="139">
        <v>0</v>
      </c>
      <c r="W711" s="128">
        <v>0</v>
      </c>
    </row>
    <row r="712" spans="1:23" ht="20.100000000000001" customHeight="1">
      <c r="A712" s="135" t="s">
        <v>1616</v>
      </c>
      <c r="B712" s="135" t="s">
        <v>1551</v>
      </c>
      <c r="C712" s="136" t="s">
        <v>1550</v>
      </c>
      <c r="D712" s="123" t="s">
        <v>1623</v>
      </c>
      <c r="E712" s="92" t="s">
        <v>1425</v>
      </c>
      <c r="F712" s="127">
        <v>61297</v>
      </c>
      <c r="G712" s="137">
        <v>0</v>
      </c>
      <c r="H712" s="127">
        <v>0</v>
      </c>
      <c r="I712" s="128">
        <v>0</v>
      </c>
      <c r="J712" s="128">
        <v>0</v>
      </c>
      <c r="K712" s="137">
        <v>0</v>
      </c>
      <c r="L712" s="124">
        <v>0</v>
      </c>
      <c r="M712" s="124">
        <v>0</v>
      </c>
      <c r="N712" s="124">
        <v>0</v>
      </c>
      <c r="O712" s="124">
        <v>0</v>
      </c>
      <c r="P712" s="124">
        <v>0</v>
      </c>
      <c r="Q712" s="127">
        <v>0</v>
      </c>
      <c r="R712" s="127">
        <v>0</v>
      </c>
      <c r="S712" s="127">
        <v>61297</v>
      </c>
      <c r="T712" s="127">
        <v>0</v>
      </c>
      <c r="U712" s="124">
        <v>0</v>
      </c>
      <c r="V712" s="139">
        <v>0</v>
      </c>
      <c r="W712" s="128">
        <v>0</v>
      </c>
    </row>
    <row r="713" spans="1:23" ht="20.100000000000001" customHeight="1">
      <c r="A713" s="135"/>
      <c r="B713" s="135"/>
      <c r="C713" s="136"/>
      <c r="D713" s="123" t="s">
        <v>1904</v>
      </c>
      <c r="E713" s="92" t="s">
        <v>1905</v>
      </c>
      <c r="F713" s="127">
        <v>591324</v>
      </c>
      <c r="G713" s="137">
        <v>310968</v>
      </c>
      <c r="H713" s="127">
        <v>210528</v>
      </c>
      <c r="I713" s="128">
        <v>64440</v>
      </c>
      <c r="J713" s="128">
        <v>36000</v>
      </c>
      <c r="K713" s="137">
        <v>124908</v>
      </c>
      <c r="L713" s="124">
        <v>83719</v>
      </c>
      <c r="M713" s="124">
        <v>31395</v>
      </c>
      <c r="N713" s="124">
        <v>7269</v>
      </c>
      <c r="O713" s="124">
        <v>837</v>
      </c>
      <c r="P713" s="124">
        <v>1256</v>
      </c>
      <c r="Q713" s="127">
        <v>432</v>
      </c>
      <c r="R713" s="127">
        <v>0</v>
      </c>
      <c r="S713" s="127">
        <v>50232</v>
      </c>
      <c r="T713" s="127">
        <v>0</v>
      </c>
      <c r="U713" s="124">
        <v>0</v>
      </c>
      <c r="V713" s="139">
        <v>105216</v>
      </c>
      <c r="W713" s="128">
        <v>0</v>
      </c>
    </row>
    <row r="714" spans="1:23" ht="20.100000000000001" customHeight="1">
      <c r="A714" s="135" t="s">
        <v>1589</v>
      </c>
      <c r="B714" s="135" t="s">
        <v>1558</v>
      </c>
      <c r="C714" s="136" t="s">
        <v>1558</v>
      </c>
      <c r="D714" s="123" t="s">
        <v>1623</v>
      </c>
      <c r="E714" s="92" t="s">
        <v>829</v>
      </c>
      <c r="F714" s="127">
        <v>83719</v>
      </c>
      <c r="G714" s="137">
        <v>0</v>
      </c>
      <c r="H714" s="127">
        <v>0</v>
      </c>
      <c r="I714" s="128">
        <v>0</v>
      </c>
      <c r="J714" s="128">
        <v>0</v>
      </c>
      <c r="K714" s="137">
        <v>83719</v>
      </c>
      <c r="L714" s="124">
        <v>83719</v>
      </c>
      <c r="M714" s="124">
        <v>0</v>
      </c>
      <c r="N714" s="124">
        <v>0</v>
      </c>
      <c r="O714" s="124">
        <v>0</v>
      </c>
      <c r="P714" s="124">
        <v>0</v>
      </c>
      <c r="Q714" s="127">
        <v>0</v>
      </c>
      <c r="R714" s="127">
        <v>0</v>
      </c>
      <c r="S714" s="127">
        <v>0</v>
      </c>
      <c r="T714" s="127">
        <v>0</v>
      </c>
      <c r="U714" s="124">
        <v>0</v>
      </c>
      <c r="V714" s="139">
        <v>0</v>
      </c>
      <c r="W714" s="128">
        <v>0</v>
      </c>
    </row>
    <row r="715" spans="1:23" ht="20.100000000000001" customHeight="1">
      <c r="A715" s="135" t="s">
        <v>1591</v>
      </c>
      <c r="B715" s="135" t="s">
        <v>1559</v>
      </c>
      <c r="C715" s="136" t="s">
        <v>1551</v>
      </c>
      <c r="D715" s="123" t="s">
        <v>1623</v>
      </c>
      <c r="E715" s="92" t="s">
        <v>943</v>
      </c>
      <c r="F715" s="127">
        <v>31827</v>
      </c>
      <c r="G715" s="137">
        <v>0</v>
      </c>
      <c r="H715" s="127">
        <v>0</v>
      </c>
      <c r="I715" s="128">
        <v>0</v>
      </c>
      <c r="J715" s="128">
        <v>0</v>
      </c>
      <c r="K715" s="137">
        <v>31827</v>
      </c>
      <c r="L715" s="124">
        <v>0</v>
      </c>
      <c r="M715" s="124">
        <v>31395</v>
      </c>
      <c r="N715" s="124">
        <v>0</v>
      </c>
      <c r="O715" s="124">
        <v>0</v>
      </c>
      <c r="P715" s="124">
        <v>0</v>
      </c>
      <c r="Q715" s="127">
        <v>432</v>
      </c>
      <c r="R715" s="127">
        <v>0</v>
      </c>
      <c r="S715" s="127">
        <v>0</v>
      </c>
      <c r="T715" s="127">
        <v>0</v>
      </c>
      <c r="U715" s="124">
        <v>0</v>
      </c>
      <c r="V715" s="139">
        <v>0</v>
      </c>
      <c r="W715" s="128">
        <v>0</v>
      </c>
    </row>
    <row r="716" spans="1:23" ht="20.100000000000001" customHeight="1">
      <c r="A716" s="135" t="s">
        <v>1598</v>
      </c>
      <c r="B716" s="135" t="s">
        <v>1550</v>
      </c>
      <c r="C716" s="136" t="s">
        <v>1572</v>
      </c>
      <c r="D716" s="123" t="s">
        <v>1623</v>
      </c>
      <c r="E716" s="92" t="s">
        <v>1059</v>
      </c>
      <c r="F716" s="127">
        <v>425546</v>
      </c>
      <c r="G716" s="137">
        <v>310968</v>
      </c>
      <c r="H716" s="127">
        <v>210528</v>
      </c>
      <c r="I716" s="128">
        <v>64440</v>
      </c>
      <c r="J716" s="128">
        <v>36000</v>
      </c>
      <c r="K716" s="137">
        <v>9362</v>
      </c>
      <c r="L716" s="124">
        <v>0</v>
      </c>
      <c r="M716" s="124">
        <v>0</v>
      </c>
      <c r="N716" s="124">
        <v>7269</v>
      </c>
      <c r="O716" s="124">
        <v>837</v>
      </c>
      <c r="P716" s="124">
        <v>1256</v>
      </c>
      <c r="Q716" s="127">
        <v>0</v>
      </c>
      <c r="R716" s="127">
        <v>0</v>
      </c>
      <c r="S716" s="127">
        <v>0</v>
      </c>
      <c r="T716" s="127">
        <v>0</v>
      </c>
      <c r="U716" s="124">
        <v>0</v>
      </c>
      <c r="V716" s="139">
        <v>105216</v>
      </c>
      <c r="W716" s="128">
        <v>0</v>
      </c>
    </row>
    <row r="717" spans="1:23" ht="20.100000000000001" customHeight="1">
      <c r="A717" s="135" t="s">
        <v>1616</v>
      </c>
      <c r="B717" s="135" t="s">
        <v>1551</v>
      </c>
      <c r="C717" s="136" t="s">
        <v>1550</v>
      </c>
      <c r="D717" s="123" t="s">
        <v>1623</v>
      </c>
      <c r="E717" s="92" t="s">
        <v>1425</v>
      </c>
      <c r="F717" s="127">
        <v>50232</v>
      </c>
      <c r="G717" s="137">
        <v>0</v>
      </c>
      <c r="H717" s="127">
        <v>0</v>
      </c>
      <c r="I717" s="128">
        <v>0</v>
      </c>
      <c r="J717" s="128">
        <v>0</v>
      </c>
      <c r="K717" s="137">
        <v>0</v>
      </c>
      <c r="L717" s="124">
        <v>0</v>
      </c>
      <c r="M717" s="124">
        <v>0</v>
      </c>
      <c r="N717" s="124">
        <v>0</v>
      </c>
      <c r="O717" s="124">
        <v>0</v>
      </c>
      <c r="P717" s="124">
        <v>0</v>
      </c>
      <c r="Q717" s="127">
        <v>0</v>
      </c>
      <c r="R717" s="127">
        <v>0</v>
      </c>
      <c r="S717" s="127">
        <v>50232</v>
      </c>
      <c r="T717" s="127">
        <v>0</v>
      </c>
      <c r="U717" s="124">
        <v>0</v>
      </c>
      <c r="V717" s="139">
        <v>0</v>
      </c>
      <c r="W717" s="128">
        <v>0</v>
      </c>
    </row>
    <row r="718" spans="1:23" ht="20.100000000000001" customHeight="1">
      <c r="A718" s="135"/>
      <c r="B718" s="135"/>
      <c r="C718" s="136"/>
      <c r="D718" s="123" t="s">
        <v>1906</v>
      </c>
      <c r="E718" s="92" t="s">
        <v>1907</v>
      </c>
      <c r="F718" s="127">
        <v>181586</v>
      </c>
      <c r="G718" s="137">
        <v>93792</v>
      </c>
      <c r="H718" s="127">
        <v>62112</v>
      </c>
      <c r="I718" s="128">
        <v>19680</v>
      </c>
      <c r="J718" s="128">
        <v>12000</v>
      </c>
      <c r="K718" s="137">
        <v>38490</v>
      </c>
      <c r="L718" s="124">
        <v>25773</v>
      </c>
      <c r="M718" s="124">
        <v>9665</v>
      </c>
      <c r="N718" s="124">
        <v>2263</v>
      </c>
      <c r="O718" s="124">
        <v>258</v>
      </c>
      <c r="P718" s="124">
        <v>387</v>
      </c>
      <c r="Q718" s="127">
        <v>144</v>
      </c>
      <c r="R718" s="127">
        <v>0</v>
      </c>
      <c r="S718" s="127">
        <v>15464</v>
      </c>
      <c r="T718" s="127">
        <v>0</v>
      </c>
      <c r="U718" s="124">
        <v>0</v>
      </c>
      <c r="V718" s="139">
        <v>33840</v>
      </c>
      <c r="W718" s="128">
        <v>0</v>
      </c>
    </row>
    <row r="719" spans="1:23" ht="20.100000000000001" customHeight="1">
      <c r="A719" s="135" t="s">
        <v>1589</v>
      </c>
      <c r="B719" s="135" t="s">
        <v>1558</v>
      </c>
      <c r="C719" s="136" t="s">
        <v>1558</v>
      </c>
      <c r="D719" s="123" t="s">
        <v>1623</v>
      </c>
      <c r="E719" s="92" t="s">
        <v>829</v>
      </c>
      <c r="F719" s="127">
        <v>25773</v>
      </c>
      <c r="G719" s="137">
        <v>0</v>
      </c>
      <c r="H719" s="127">
        <v>0</v>
      </c>
      <c r="I719" s="128">
        <v>0</v>
      </c>
      <c r="J719" s="128">
        <v>0</v>
      </c>
      <c r="K719" s="137">
        <v>25773</v>
      </c>
      <c r="L719" s="124">
        <v>25773</v>
      </c>
      <c r="M719" s="124">
        <v>0</v>
      </c>
      <c r="N719" s="124">
        <v>0</v>
      </c>
      <c r="O719" s="124">
        <v>0</v>
      </c>
      <c r="P719" s="124">
        <v>0</v>
      </c>
      <c r="Q719" s="127">
        <v>0</v>
      </c>
      <c r="R719" s="127">
        <v>0</v>
      </c>
      <c r="S719" s="127">
        <v>0</v>
      </c>
      <c r="T719" s="127">
        <v>0</v>
      </c>
      <c r="U719" s="124">
        <v>0</v>
      </c>
      <c r="V719" s="139">
        <v>0</v>
      </c>
      <c r="W719" s="128">
        <v>0</v>
      </c>
    </row>
    <row r="720" spans="1:23" ht="20.100000000000001" customHeight="1">
      <c r="A720" s="135" t="s">
        <v>1591</v>
      </c>
      <c r="B720" s="135" t="s">
        <v>1559</v>
      </c>
      <c r="C720" s="136" t="s">
        <v>1551</v>
      </c>
      <c r="D720" s="123" t="s">
        <v>1623</v>
      </c>
      <c r="E720" s="92" t="s">
        <v>943</v>
      </c>
      <c r="F720" s="127">
        <v>9809</v>
      </c>
      <c r="G720" s="137">
        <v>0</v>
      </c>
      <c r="H720" s="127">
        <v>0</v>
      </c>
      <c r="I720" s="128">
        <v>0</v>
      </c>
      <c r="J720" s="128">
        <v>0</v>
      </c>
      <c r="K720" s="137">
        <v>9809</v>
      </c>
      <c r="L720" s="124">
        <v>0</v>
      </c>
      <c r="M720" s="124">
        <v>9665</v>
      </c>
      <c r="N720" s="124">
        <v>0</v>
      </c>
      <c r="O720" s="124">
        <v>0</v>
      </c>
      <c r="P720" s="124">
        <v>0</v>
      </c>
      <c r="Q720" s="127">
        <v>144</v>
      </c>
      <c r="R720" s="127">
        <v>0</v>
      </c>
      <c r="S720" s="127">
        <v>0</v>
      </c>
      <c r="T720" s="127">
        <v>0</v>
      </c>
      <c r="U720" s="124">
        <v>0</v>
      </c>
      <c r="V720" s="139">
        <v>0</v>
      </c>
      <c r="W720" s="128">
        <v>0</v>
      </c>
    </row>
    <row r="721" spans="1:23" ht="20.100000000000001" customHeight="1">
      <c r="A721" s="135" t="s">
        <v>1598</v>
      </c>
      <c r="B721" s="135" t="s">
        <v>1550</v>
      </c>
      <c r="C721" s="136" t="s">
        <v>1550</v>
      </c>
      <c r="D721" s="123" t="s">
        <v>1623</v>
      </c>
      <c r="E721" s="92" t="s">
        <v>251</v>
      </c>
      <c r="F721" s="127">
        <v>130540</v>
      </c>
      <c r="G721" s="137">
        <v>93792</v>
      </c>
      <c r="H721" s="127">
        <v>62112</v>
      </c>
      <c r="I721" s="128">
        <v>19680</v>
      </c>
      <c r="J721" s="128">
        <v>12000</v>
      </c>
      <c r="K721" s="137">
        <v>2908</v>
      </c>
      <c r="L721" s="124">
        <v>0</v>
      </c>
      <c r="M721" s="124">
        <v>0</v>
      </c>
      <c r="N721" s="124">
        <v>2263</v>
      </c>
      <c r="O721" s="124">
        <v>258</v>
      </c>
      <c r="P721" s="124">
        <v>387</v>
      </c>
      <c r="Q721" s="127">
        <v>0</v>
      </c>
      <c r="R721" s="127">
        <v>0</v>
      </c>
      <c r="S721" s="127">
        <v>0</v>
      </c>
      <c r="T721" s="127">
        <v>0</v>
      </c>
      <c r="U721" s="124">
        <v>0</v>
      </c>
      <c r="V721" s="139">
        <v>33840</v>
      </c>
      <c r="W721" s="128">
        <v>0</v>
      </c>
    </row>
    <row r="722" spans="1:23" ht="20.100000000000001" customHeight="1">
      <c r="A722" s="135" t="s">
        <v>1616</v>
      </c>
      <c r="B722" s="135" t="s">
        <v>1551</v>
      </c>
      <c r="C722" s="136" t="s">
        <v>1550</v>
      </c>
      <c r="D722" s="123" t="s">
        <v>1623</v>
      </c>
      <c r="E722" s="92" t="s">
        <v>1425</v>
      </c>
      <c r="F722" s="127">
        <v>15464</v>
      </c>
      <c r="G722" s="137">
        <v>0</v>
      </c>
      <c r="H722" s="127">
        <v>0</v>
      </c>
      <c r="I722" s="128">
        <v>0</v>
      </c>
      <c r="J722" s="128">
        <v>0</v>
      </c>
      <c r="K722" s="137">
        <v>0</v>
      </c>
      <c r="L722" s="124">
        <v>0</v>
      </c>
      <c r="M722" s="124">
        <v>0</v>
      </c>
      <c r="N722" s="124">
        <v>0</v>
      </c>
      <c r="O722" s="124">
        <v>0</v>
      </c>
      <c r="P722" s="124">
        <v>0</v>
      </c>
      <c r="Q722" s="127">
        <v>0</v>
      </c>
      <c r="R722" s="127">
        <v>0</v>
      </c>
      <c r="S722" s="127">
        <v>15464</v>
      </c>
      <c r="T722" s="127">
        <v>0</v>
      </c>
      <c r="U722" s="124">
        <v>0</v>
      </c>
      <c r="V722" s="139">
        <v>0</v>
      </c>
      <c r="W722" s="128">
        <v>0</v>
      </c>
    </row>
    <row r="723" spans="1:23" ht="20.100000000000001" customHeight="1">
      <c r="A723" s="135"/>
      <c r="B723" s="135"/>
      <c r="C723" s="136"/>
      <c r="D723" s="123" t="s">
        <v>1908</v>
      </c>
      <c r="E723" s="92" t="s">
        <v>1909</v>
      </c>
      <c r="F723" s="127">
        <v>618068</v>
      </c>
      <c r="G723" s="137">
        <v>392127</v>
      </c>
      <c r="H723" s="127">
        <v>162180</v>
      </c>
      <c r="I723" s="128">
        <v>144432</v>
      </c>
      <c r="J723" s="128">
        <v>85515</v>
      </c>
      <c r="K723" s="137">
        <v>166348</v>
      </c>
      <c r="L723" s="124">
        <v>99322</v>
      </c>
      <c r="M723" s="124">
        <v>37246</v>
      </c>
      <c r="N723" s="124">
        <v>6399</v>
      </c>
      <c r="O723" s="124">
        <v>993</v>
      </c>
      <c r="P723" s="124">
        <v>1490</v>
      </c>
      <c r="Q723" s="127">
        <v>360</v>
      </c>
      <c r="R723" s="127">
        <v>0</v>
      </c>
      <c r="S723" s="127">
        <v>59593</v>
      </c>
      <c r="T723" s="127">
        <v>0</v>
      </c>
      <c r="U723" s="124">
        <v>0</v>
      </c>
      <c r="V723" s="139">
        <v>0</v>
      </c>
      <c r="W723" s="128">
        <v>0</v>
      </c>
    </row>
    <row r="724" spans="1:23" ht="20.100000000000001" customHeight="1">
      <c r="A724" s="135" t="s">
        <v>1589</v>
      </c>
      <c r="B724" s="135" t="s">
        <v>1558</v>
      </c>
      <c r="C724" s="136" t="s">
        <v>1558</v>
      </c>
      <c r="D724" s="123" t="s">
        <v>1623</v>
      </c>
      <c r="E724" s="92" t="s">
        <v>829</v>
      </c>
      <c r="F724" s="127">
        <v>99322</v>
      </c>
      <c r="G724" s="137">
        <v>0</v>
      </c>
      <c r="H724" s="127">
        <v>0</v>
      </c>
      <c r="I724" s="128">
        <v>0</v>
      </c>
      <c r="J724" s="128">
        <v>0</v>
      </c>
      <c r="K724" s="137">
        <v>99322</v>
      </c>
      <c r="L724" s="124">
        <v>99322</v>
      </c>
      <c r="M724" s="124">
        <v>0</v>
      </c>
      <c r="N724" s="124">
        <v>0</v>
      </c>
      <c r="O724" s="124">
        <v>0</v>
      </c>
      <c r="P724" s="124">
        <v>0</v>
      </c>
      <c r="Q724" s="127">
        <v>0</v>
      </c>
      <c r="R724" s="127">
        <v>0</v>
      </c>
      <c r="S724" s="127">
        <v>0</v>
      </c>
      <c r="T724" s="127">
        <v>0</v>
      </c>
      <c r="U724" s="124">
        <v>0</v>
      </c>
      <c r="V724" s="139">
        <v>0</v>
      </c>
      <c r="W724" s="128">
        <v>0</v>
      </c>
    </row>
    <row r="725" spans="1:23" ht="20.100000000000001" customHeight="1">
      <c r="A725" s="135" t="s">
        <v>1591</v>
      </c>
      <c r="B725" s="135" t="s">
        <v>1559</v>
      </c>
      <c r="C725" s="136" t="s">
        <v>1550</v>
      </c>
      <c r="D725" s="123" t="s">
        <v>1623</v>
      </c>
      <c r="E725" s="92" t="s">
        <v>942</v>
      </c>
      <c r="F725" s="127">
        <v>37606</v>
      </c>
      <c r="G725" s="137">
        <v>0</v>
      </c>
      <c r="H725" s="127">
        <v>0</v>
      </c>
      <c r="I725" s="128">
        <v>0</v>
      </c>
      <c r="J725" s="128">
        <v>0</v>
      </c>
      <c r="K725" s="137">
        <v>37606</v>
      </c>
      <c r="L725" s="124">
        <v>0</v>
      </c>
      <c r="M725" s="124">
        <v>37246</v>
      </c>
      <c r="N725" s="124">
        <v>0</v>
      </c>
      <c r="O725" s="124">
        <v>0</v>
      </c>
      <c r="P725" s="124">
        <v>0</v>
      </c>
      <c r="Q725" s="127">
        <v>360</v>
      </c>
      <c r="R725" s="127">
        <v>0</v>
      </c>
      <c r="S725" s="127">
        <v>0</v>
      </c>
      <c r="T725" s="127">
        <v>0</v>
      </c>
      <c r="U725" s="124">
        <v>0</v>
      </c>
      <c r="V725" s="139">
        <v>0</v>
      </c>
      <c r="W725" s="128">
        <v>0</v>
      </c>
    </row>
    <row r="726" spans="1:23" ht="20.100000000000001" customHeight="1">
      <c r="A726" s="135" t="s">
        <v>1591</v>
      </c>
      <c r="B726" s="135" t="s">
        <v>1559</v>
      </c>
      <c r="C726" s="136" t="s">
        <v>1552</v>
      </c>
      <c r="D726" s="123" t="s">
        <v>1623</v>
      </c>
      <c r="E726" s="92" t="s">
        <v>944</v>
      </c>
      <c r="F726" s="127">
        <v>20538</v>
      </c>
      <c r="G726" s="137">
        <v>0</v>
      </c>
      <c r="H726" s="127">
        <v>0</v>
      </c>
      <c r="I726" s="128">
        <v>0</v>
      </c>
      <c r="J726" s="128">
        <v>0</v>
      </c>
      <c r="K726" s="137">
        <v>20538</v>
      </c>
      <c r="L726" s="124">
        <v>0</v>
      </c>
      <c r="M726" s="124">
        <v>0</v>
      </c>
      <c r="N726" s="124">
        <v>0</v>
      </c>
      <c r="O726" s="124">
        <v>0</v>
      </c>
      <c r="P726" s="124">
        <v>0</v>
      </c>
      <c r="Q726" s="127">
        <v>0</v>
      </c>
      <c r="R726" s="127">
        <v>0</v>
      </c>
      <c r="S726" s="127">
        <v>0</v>
      </c>
      <c r="T726" s="127">
        <v>0</v>
      </c>
      <c r="U726" s="124">
        <v>0</v>
      </c>
      <c r="V726" s="139">
        <v>0</v>
      </c>
      <c r="W726" s="128">
        <v>0</v>
      </c>
    </row>
    <row r="727" spans="1:23" ht="20.100000000000001" customHeight="1">
      <c r="A727" s="135" t="s">
        <v>1616</v>
      </c>
      <c r="B727" s="135" t="s">
        <v>1551</v>
      </c>
      <c r="C727" s="136" t="s">
        <v>1550</v>
      </c>
      <c r="D727" s="123" t="s">
        <v>1623</v>
      </c>
      <c r="E727" s="92" t="s">
        <v>1425</v>
      </c>
      <c r="F727" s="127">
        <v>59593</v>
      </c>
      <c r="G727" s="137">
        <v>0</v>
      </c>
      <c r="H727" s="127">
        <v>0</v>
      </c>
      <c r="I727" s="128">
        <v>0</v>
      </c>
      <c r="J727" s="128">
        <v>0</v>
      </c>
      <c r="K727" s="137">
        <v>0</v>
      </c>
      <c r="L727" s="124">
        <v>0</v>
      </c>
      <c r="M727" s="124">
        <v>0</v>
      </c>
      <c r="N727" s="124">
        <v>0</v>
      </c>
      <c r="O727" s="124">
        <v>0</v>
      </c>
      <c r="P727" s="124">
        <v>0</v>
      </c>
      <c r="Q727" s="127">
        <v>0</v>
      </c>
      <c r="R727" s="127">
        <v>0</v>
      </c>
      <c r="S727" s="127">
        <v>59593</v>
      </c>
      <c r="T727" s="127">
        <v>0</v>
      </c>
      <c r="U727" s="124">
        <v>0</v>
      </c>
      <c r="V727" s="139">
        <v>0</v>
      </c>
      <c r="W727" s="128">
        <v>0</v>
      </c>
    </row>
    <row r="728" spans="1:23" ht="20.100000000000001" customHeight="1">
      <c r="A728" s="135" t="s">
        <v>1616</v>
      </c>
      <c r="B728" s="135" t="s">
        <v>1552</v>
      </c>
      <c r="C728" s="136" t="s">
        <v>1572</v>
      </c>
      <c r="D728" s="123" t="s">
        <v>1623</v>
      </c>
      <c r="E728" s="92" t="s">
        <v>1431</v>
      </c>
      <c r="F728" s="127">
        <v>401009</v>
      </c>
      <c r="G728" s="137">
        <v>392127</v>
      </c>
      <c r="H728" s="127">
        <v>162180</v>
      </c>
      <c r="I728" s="128">
        <v>144432</v>
      </c>
      <c r="J728" s="128">
        <v>85515</v>
      </c>
      <c r="K728" s="137">
        <v>8882</v>
      </c>
      <c r="L728" s="124">
        <v>0</v>
      </c>
      <c r="M728" s="124">
        <v>0</v>
      </c>
      <c r="N728" s="124">
        <v>6399</v>
      </c>
      <c r="O728" s="124">
        <v>993</v>
      </c>
      <c r="P728" s="124">
        <v>1490</v>
      </c>
      <c r="Q728" s="127">
        <v>0</v>
      </c>
      <c r="R728" s="127">
        <v>0</v>
      </c>
      <c r="S728" s="127">
        <v>0</v>
      </c>
      <c r="T728" s="127">
        <v>0</v>
      </c>
      <c r="U728" s="124">
        <v>0</v>
      </c>
      <c r="V728" s="139">
        <v>0</v>
      </c>
      <c r="W728" s="128">
        <v>0</v>
      </c>
    </row>
    <row r="729" spans="1:23" ht="20.100000000000001" customHeight="1">
      <c r="A729" s="135"/>
      <c r="B729" s="135"/>
      <c r="C729" s="136"/>
      <c r="D729" s="123" t="s">
        <v>1910</v>
      </c>
      <c r="E729" s="92" t="s">
        <v>1911</v>
      </c>
      <c r="F729" s="127">
        <v>3254515</v>
      </c>
      <c r="G729" s="137">
        <v>1193988</v>
      </c>
      <c r="H729" s="127">
        <v>791628</v>
      </c>
      <c r="I729" s="128">
        <v>288360</v>
      </c>
      <c r="J729" s="128">
        <v>114000</v>
      </c>
      <c r="K729" s="137">
        <v>455228</v>
      </c>
      <c r="L729" s="124">
        <v>305560</v>
      </c>
      <c r="M729" s="124">
        <v>114590</v>
      </c>
      <c r="N729" s="124">
        <v>26060</v>
      </c>
      <c r="O729" s="124">
        <v>3060</v>
      </c>
      <c r="P729" s="124">
        <v>4590</v>
      </c>
      <c r="Q729" s="127">
        <v>1368</v>
      </c>
      <c r="R729" s="127">
        <v>0</v>
      </c>
      <c r="S729" s="127">
        <v>183335</v>
      </c>
      <c r="T729" s="127">
        <v>0</v>
      </c>
      <c r="U729" s="124">
        <v>0</v>
      </c>
      <c r="V729" s="139">
        <v>323052</v>
      </c>
      <c r="W729" s="128">
        <v>1098912</v>
      </c>
    </row>
    <row r="730" spans="1:23" ht="20.100000000000001" customHeight="1">
      <c r="A730" s="135" t="s">
        <v>1589</v>
      </c>
      <c r="B730" s="135" t="s">
        <v>1558</v>
      </c>
      <c r="C730" s="136" t="s">
        <v>1558</v>
      </c>
      <c r="D730" s="123" t="s">
        <v>1623</v>
      </c>
      <c r="E730" s="92" t="s">
        <v>829</v>
      </c>
      <c r="F730" s="127">
        <v>305560</v>
      </c>
      <c r="G730" s="137">
        <v>0</v>
      </c>
      <c r="H730" s="127">
        <v>0</v>
      </c>
      <c r="I730" s="128">
        <v>0</v>
      </c>
      <c r="J730" s="128">
        <v>0</v>
      </c>
      <c r="K730" s="137">
        <v>305560</v>
      </c>
      <c r="L730" s="124">
        <v>305560</v>
      </c>
      <c r="M730" s="124">
        <v>0</v>
      </c>
      <c r="N730" s="124">
        <v>0</v>
      </c>
      <c r="O730" s="124">
        <v>0</v>
      </c>
      <c r="P730" s="124">
        <v>0</v>
      </c>
      <c r="Q730" s="127">
        <v>0</v>
      </c>
      <c r="R730" s="127">
        <v>0</v>
      </c>
      <c r="S730" s="127">
        <v>0</v>
      </c>
      <c r="T730" s="127">
        <v>0</v>
      </c>
      <c r="U730" s="124">
        <v>0</v>
      </c>
      <c r="V730" s="139">
        <v>0</v>
      </c>
      <c r="W730" s="128">
        <v>0</v>
      </c>
    </row>
    <row r="731" spans="1:23" ht="20.100000000000001" customHeight="1">
      <c r="A731" s="135" t="s">
        <v>1591</v>
      </c>
      <c r="B731" s="135" t="s">
        <v>1559</v>
      </c>
      <c r="C731" s="136" t="s">
        <v>1551</v>
      </c>
      <c r="D731" s="123" t="s">
        <v>1623</v>
      </c>
      <c r="E731" s="92" t="s">
        <v>943</v>
      </c>
      <c r="F731" s="127">
        <v>115958</v>
      </c>
      <c r="G731" s="137">
        <v>0</v>
      </c>
      <c r="H731" s="127">
        <v>0</v>
      </c>
      <c r="I731" s="128">
        <v>0</v>
      </c>
      <c r="J731" s="128">
        <v>0</v>
      </c>
      <c r="K731" s="137">
        <v>115958</v>
      </c>
      <c r="L731" s="124">
        <v>0</v>
      </c>
      <c r="M731" s="124">
        <v>114590</v>
      </c>
      <c r="N731" s="124">
        <v>0</v>
      </c>
      <c r="O731" s="124">
        <v>0</v>
      </c>
      <c r="P731" s="124">
        <v>0</v>
      </c>
      <c r="Q731" s="127">
        <v>1368</v>
      </c>
      <c r="R731" s="127">
        <v>0</v>
      </c>
      <c r="S731" s="127">
        <v>0</v>
      </c>
      <c r="T731" s="127">
        <v>0</v>
      </c>
      <c r="U731" s="124">
        <v>0</v>
      </c>
      <c r="V731" s="139">
        <v>0</v>
      </c>
      <c r="W731" s="128">
        <v>0</v>
      </c>
    </row>
    <row r="732" spans="1:23" ht="20.100000000000001" customHeight="1">
      <c r="A732" s="135" t="s">
        <v>1598</v>
      </c>
      <c r="B732" s="135" t="s">
        <v>1572</v>
      </c>
      <c r="C732" s="136" t="s">
        <v>1550</v>
      </c>
      <c r="D732" s="123" t="s">
        <v>1623</v>
      </c>
      <c r="E732" s="92" t="s">
        <v>1073</v>
      </c>
      <c r="F732" s="127">
        <v>2649662</v>
      </c>
      <c r="G732" s="137">
        <v>1193988</v>
      </c>
      <c r="H732" s="127">
        <v>791628</v>
      </c>
      <c r="I732" s="128">
        <v>288360</v>
      </c>
      <c r="J732" s="128">
        <v>114000</v>
      </c>
      <c r="K732" s="137">
        <v>33710</v>
      </c>
      <c r="L732" s="124">
        <v>0</v>
      </c>
      <c r="M732" s="124">
        <v>0</v>
      </c>
      <c r="N732" s="124">
        <v>26060</v>
      </c>
      <c r="O732" s="124">
        <v>3060</v>
      </c>
      <c r="P732" s="124">
        <v>4590</v>
      </c>
      <c r="Q732" s="127">
        <v>0</v>
      </c>
      <c r="R732" s="127">
        <v>0</v>
      </c>
      <c r="S732" s="127">
        <v>0</v>
      </c>
      <c r="T732" s="127">
        <v>0</v>
      </c>
      <c r="U732" s="124">
        <v>0</v>
      </c>
      <c r="V732" s="139">
        <v>323052</v>
      </c>
      <c r="W732" s="128">
        <v>1098912</v>
      </c>
    </row>
    <row r="733" spans="1:23" ht="20.100000000000001" customHeight="1">
      <c r="A733" s="135" t="s">
        <v>1616</v>
      </c>
      <c r="B733" s="135" t="s">
        <v>1551</v>
      </c>
      <c r="C733" s="136" t="s">
        <v>1550</v>
      </c>
      <c r="D733" s="123" t="s">
        <v>1623</v>
      </c>
      <c r="E733" s="92" t="s">
        <v>1425</v>
      </c>
      <c r="F733" s="127">
        <v>183335</v>
      </c>
      <c r="G733" s="137">
        <v>0</v>
      </c>
      <c r="H733" s="127">
        <v>0</v>
      </c>
      <c r="I733" s="128">
        <v>0</v>
      </c>
      <c r="J733" s="128">
        <v>0</v>
      </c>
      <c r="K733" s="137">
        <v>0</v>
      </c>
      <c r="L733" s="124">
        <v>0</v>
      </c>
      <c r="M733" s="124">
        <v>0</v>
      </c>
      <c r="N733" s="124">
        <v>0</v>
      </c>
      <c r="O733" s="124">
        <v>0</v>
      </c>
      <c r="P733" s="124">
        <v>0</v>
      </c>
      <c r="Q733" s="127">
        <v>0</v>
      </c>
      <c r="R733" s="127">
        <v>0</v>
      </c>
      <c r="S733" s="127">
        <v>183335</v>
      </c>
      <c r="T733" s="127">
        <v>0</v>
      </c>
      <c r="U733" s="124">
        <v>0</v>
      </c>
      <c r="V733" s="139">
        <v>0</v>
      </c>
      <c r="W733" s="128">
        <v>0</v>
      </c>
    </row>
    <row r="734" spans="1:23" ht="20.100000000000001" customHeight="1">
      <c r="A734" s="135"/>
      <c r="B734" s="135"/>
      <c r="C734" s="136"/>
      <c r="D734" s="123" t="s">
        <v>1912</v>
      </c>
      <c r="E734" s="92" t="s">
        <v>1913</v>
      </c>
      <c r="F734" s="127">
        <v>22279453</v>
      </c>
      <c r="G734" s="137">
        <v>3930674</v>
      </c>
      <c r="H734" s="127">
        <v>2146514</v>
      </c>
      <c r="I734" s="128">
        <v>1196945</v>
      </c>
      <c r="J734" s="128">
        <v>587215</v>
      </c>
      <c r="K734" s="137">
        <v>1639506</v>
      </c>
      <c r="L734" s="124">
        <v>1023523</v>
      </c>
      <c r="M734" s="124">
        <v>383821</v>
      </c>
      <c r="N734" s="124">
        <v>79119</v>
      </c>
      <c r="O734" s="124">
        <v>10236</v>
      </c>
      <c r="P734" s="124">
        <v>15353</v>
      </c>
      <c r="Q734" s="127">
        <v>4464</v>
      </c>
      <c r="R734" s="127">
        <v>0</v>
      </c>
      <c r="S734" s="127">
        <v>614114</v>
      </c>
      <c r="T734" s="127">
        <v>0</v>
      </c>
      <c r="U734" s="124">
        <v>0</v>
      </c>
      <c r="V734" s="139">
        <v>719004</v>
      </c>
      <c r="W734" s="128">
        <v>15376155</v>
      </c>
    </row>
    <row r="735" spans="1:23" ht="20.100000000000001" customHeight="1">
      <c r="A735" s="135"/>
      <c r="B735" s="135"/>
      <c r="C735" s="136"/>
      <c r="D735" s="123" t="s">
        <v>1914</v>
      </c>
      <c r="E735" s="92" t="s">
        <v>1915</v>
      </c>
      <c r="F735" s="127">
        <v>5788154</v>
      </c>
      <c r="G735" s="137">
        <v>1789082</v>
      </c>
      <c r="H735" s="127">
        <v>799382</v>
      </c>
      <c r="I735" s="128">
        <v>648485</v>
      </c>
      <c r="J735" s="128">
        <v>341215</v>
      </c>
      <c r="K735" s="137">
        <v>782623</v>
      </c>
      <c r="L735" s="124">
        <v>449173</v>
      </c>
      <c r="M735" s="124">
        <v>168440</v>
      </c>
      <c r="N735" s="124">
        <v>29278</v>
      </c>
      <c r="O735" s="124">
        <v>4492</v>
      </c>
      <c r="P735" s="124">
        <v>6738</v>
      </c>
      <c r="Q735" s="127">
        <v>1512</v>
      </c>
      <c r="R735" s="127">
        <v>0</v>
      </c>
      <c r="S735" s="127">
        <v>269504</v>
      </c>
      <c r="T735" s="127">
        <v>0</v>
      </c>
      <c r="U735" s="124">
        <v>0</v>
      </c>
      <c r="V735" s="139">
        <v>0</v>
      </c>
      <c r="W735" s="128">
        <v>2946945</v>
      </c>
    </row>
    <row r="736" spans="1:23" ht="20.100000000000001" customHeight="1">
      <c r="A736" s="135" t="s">
        <v>1589</v>
      </c>
      <c r="B736" s="135" t="s">
        <v>1558</v>
      </c>
      <c r="C736" s="136" t="s">
        <v>1558</v>
      </c>
      <c r="D736" s="123" t="s">
        <v>1623</v>
      </c>
      <c r="E736" s="92" t="s">
        <v>829</v>
      </c>
      <c r="F736" s="127">
        <v>449173</v>
      </c>
      <c r="G736" s="137">
        <v>0</v>
      </c>
      <c r="H736" s="127">
        <v>0</v>
      </c>
      <c r="I736" s="128">
        <v>0</v>
      </c>
      <c r="J736" s="128">
        <v>0</v>
      </c>
      <c r="K736" s="137">
        <v>449173</v>
      </c>
      <c r="L736" s="124">
        <v>449173</v>
      </c>
      <c r="M736" s="124">
        <v>0</v>
      </c>
      <c r="N736" s="124">
        <v>0</v>
      </c>
      <c r="O736" s="124">
        <v>0</v>
      </c>
      <c r="P736" s="124">
        <v>0</v>
      </c>
      <c r="Q736" s="127">
        <v>0</v>
      </c>
      <c r="R736" s="127">
        <v>0</v>
      </c>
      <c r="S736" s="127">
        <v>0</v>
      </c>
      <c r="T736" s="127">
        <v>0</v>
      </c>
      <c r="U736" s="124">
        <v>0</v>
      </c>
      <c r="V736" s="139">
        <v>0</v>
      </c>
      <c r="W736" s="128">
        <v>0</v>
      </c>
    </row>
    <row r="737" spans="1:23" ht="20.100000000000001" customHeight="1">
      <c r="A737" s="135" t="s">
        <v>1591</v>
      </c>
      <c r="B737" s="135" t="s">
        <v>1559</v>
      </c>
      <c r="C737" s="136" t="s">
        <v>1550</v>
      </c>
      <c r="D737" s="123" t="s">
        <v>1623</v>
      </c>
      <c r="E737" s="92" t="s">
        <v>942</v>
      </c>
      <c r="F737" s="127">
        <v>169952</v>
      </c>
      <c r="G737" s="137">
        <v>0</v>
      </c>
      <c r="H737" s="127">
        <v>0</v>
      </c>
      <c r="I737" s="128">
        <v>0</v>
      </c>
      <c r="J737" s="128">
        <v>0</v>
      </c>
      <c r="K737" s="137">
        <v>169952</v>
      </c>
      <c r="L737" s="124">
        <v>0</v>
      </c>
      <c r="M737" s="124">
        <v>168440</v>
      </c>
      <c r="N737" s="124">
        <v>0</v>
      </c>
      <c r="O737" s="124">
        <v>0</v>
      </c>
      <c r="P737" s="124">
        <v>0</v>
      </c>
      <c r="Q737" s="127">
        <v>1512</v>
      </c>
      <c r="R737" s="127">
        <v>0</v>
      </c>
      <c r="S737" s="127">
        <v>0</v>
      </c>
      <c r="T737" s="127">
        <v>0</v>
      </c>
      <c r="U737" s="124">
        <v>0</v>
      </c>
      <c r="V737" s="139">
        <v>0</v>
      </c>
      <c r="W737" s="128">
        <v>0</v>
      </c>
    </row>
    <row r="738" spans="1:23" ht="20.100000000000001" customHeight="1">
      <c r="A738" s="135" t="s">
        <v>1591</v>
      </c>
      <c r="B738" s="135" t="s">
        <v>1559</v>
      </c>
      <c r="C738" s="136" t="s">
        <v>1552</v>
      </c>
      <c r="D738" s="123" t="s">
        <v>1623</v>
      </c>
      <c r="E738" s="92" t="s">
        <v>944</v>
      </c>
      <c r="F738" s="127">
        <v>122990</v>
      </c>
      <c r="G738" s="137">
        <v>0</v>
      </c>
      <c r="H738" s="127">
        <v>0</v>
      </c>
      <c r="I738" s="128">
        <v>0</v>
      </c>
      <c r="J738" s="128">
        <v>0</v>
      </c>
      <c r="K738" s="137">
        <v>122990</v>
      </c>
      <c r="L738" s="124">
        <v>0</v>
      </c>
      <c r="M738" s="124">
        <v>0</v>
      </c>
      <c r="N738" s="124">
        <v>0</v>
      </c>
      <c r="O738" s="124">
        <v>0</v>
      </c>
      <c r="P738" s="124">
        <v>0</v>
      </c>
      <c r="Q738" s="127">
        <v>0</v>
      </c>
      <c r="R738" s="127">
        <v>0</v>
      </c>
      <c r="S738" s="127">
        <v>0</v>
      </c>
      <c r="T738" s="127">
        <v>0</v>
      </c>
      <c r="U738" s="124">
        <v>0</v>
      </c>
      <c r="V738" s="139">
        <v>0</v>
      </c>
      <c r="W738" s="128">
        <v>0</v>
      </c>
    </row>
    <row r="739" spans="1:23" ht="20.100000000000001" customHeight="1">
      <c r="A739" s="135" t="s">
        <v>1598</v>
      </c>
      <c r="B739" s="135" t="s">
        <v>1550</v>
      </c>
      <c r="C739" s="136" t="s">
        <v>1550</v>
      </c>
      <c r="D739" s="123" t="s">
        <v>1623</v>
      </c>
      <c r="E739" s="92" t="s">
        <v>251</v>
      </c>
      <c r="F739" s="127">
        <v>4776535</v>
      </c>
      <c r="G739" s="137">
        <v>1789082</v>
      </c>
      <c r="H739" s="127">
        <v>799382</v>
      </c>
      <c r="I739" s="128">
        <v>648485</v>
      </c>
      <c r="J739" s="128">
        <v>341215</v>
      </c>
      <c r="K739" s="137">
        <v>40508</v>
      </c>
      <c r="L739" s="124">
        <v>0</v>
      </c>
      <c r="M739" s="124">
        <v>0</v>
      </c>
      <c r="N739" s="124">
        <v>29278</v>
      </c>
      <c r="O739" s="124">
        <v>4492</v>
      </c>
      <c r="P739" s="124">
        <v>6738</v>
      </c>
      <c r="Q739" s="127">
        <v>0</v>
      </c>
      <c r="R739" s="127">
        <v>0</v>
      </c>
      <c r="S739" s="127">
        <v>0</v>
      </c>
      <c r="T739" s="127">
        <v>0</v>
      </c>
      <c r="U739" s="124">
        <v>0</v>
      </c>
      <c r="V739" s="139">
        <v>0</v>
      </c>
      <c r="W739" s="128">
        <v>2946945</v>
      </c>
    </row>
    <row r="740" spans="1:23" ht="20.100000000000001" customHeight="1">
      <c r="A740" s="135" t="s">
        <v>1616</v>
      </c>
      <c r="B740" s="135" t="s">
        <v>1551</v>
      </c>
      <c r="C740" s="136" t="s">
        <v>1550</v>
      </c>
      <c r="D740" s="123" t="s">
        <v>1623</v>
      </c>
      <c r="E740" s="92" t="s">
        <v>1425</v>
      </c>
      <c r="F740" s="127">
        <v>269504</v>
      </c>
      <c r="G740" s="137">
        <v>0</v>
      </c>
      <c r="H740" s="127">
        <v>0</v>
      </c>
      <c r="I740" s="128">
        <v>0</v>
      </c>
      <c r="J740" s="128">
        <v>0</v>
      </c>
      <c r="K740" s="137">
        <v>0</v>
      </c>
      <c r="L740" s="124">
        <v>0</v>
      </c>
      <c r="M740" s="124">
        <v>0</v>
      </c>
      <c r="N740" s="124">
        <v>0</v>
      </c>
      <c r="O740" s="124">
        <v>0</v>
      </c>
      <c r="P740" s="124">
        <v>0</v>
      </c>
      <c r="Q740" s="127">
        <v>0</v>
      </c>
      <c r="R740" s="127">
        <v>0</v>
      </c>
      <c r="S740" s="127">
        <v>269504</v>
      </c>
      <c r="T740" s="127">
        <v>0</v>
      </c>
      <c r="U740" s="124">
        <v>0</v>
      </c>
      <c r="V740" s="139">
        <v>0</v>
      </c>
      <c r="W740" s="128">
        <v>0</v>
      </c>
    </row>
    <row r="741" spans="1:23" ht="20.100000000000001" customHeight="1">
      <c r="A741" s="135"/>
      <c r="B741" s="135"/>
      <c r="C741" s="136"/>
      <c r="D741" s="123" t="s">
        <v>1916</v>
      </c>
      <c r="E741" s="92" t="s">
        <v>1917</v>
      </c>
      <c r="F741" s="127">
        <v>15181305</v>
      </c>
      <c r="G741" s="137">
        <v>1631424</v>
      </c>
      <c r="H741" s="127">
        <v>1002804</v>
      </c>
      <c r="I741" s="128">
        <v>442620</v>
      </c>
      <c r="J741" s="128">
        <v>186000</v>
      </c>
      <c r="K741" s="137">
        <v>651136</v>
      </c>
      <c r="L741" s="124">
        <v>436467</v>
      </c>
      <c r="M741" s="124">
        <v>163675</v>
      </c>
      <c r="N741" s="124">
        <v>37850</v>
      </c>
      <c r="O741" s="124">
        <v>4365</v>
      </c>
      <c r="P741" s="124">
        <v>6547</v>
      </c>
      <c r="Q741" s="127">
        <v>2232</v>
      </c>
      <c r="R741" s="127">
        <v>0</v>
      </c>
      <c r="S741" s="127">
        <v>261880</v>
      </c>
      <c r="T741" s="127">
        <v>0</v>
      </c>
      <c r="U741" s="124">
        <v>0</v>
      </c>
      <c r="V741" s="139">
        <v>542700</v>
      </c>
      <c r="W741" s="128">
        <v>12094165</v>
      </c>
    </row>
    <row r="742" spans="1:23" ht="20.100000000000001" customHeight="1">
      <c r="A742" s="135" t="s">
        <v>1589</v>
      </c>
      <c r="B742" s="135" t="s">
        <v>1558</v>
      </c>
      <c r="C742" s="136" t="s">
        <v>1558</v>
      </c>
      <c r="D742" s="123" t="s">
        <v>1623</v>
      </c>
      <c r="E742" s="92" t="s">
        <v>829</v>
      </c>
      <c r="F742" s="127">
        <v>436467</v>
      </c>
      <c r="G742" s="137">
        <v>0</v>
      </c>
      <c r="H742" s="127">
        <v>0</v>
      </c>
      <c r="I742" s="128">
        <v>0</v>
      </c>
      <c r="J742" s="128">
        <v>0</v>
      </c>
      <c r="K742" s="137">
        <v>436467</v>
      </c>
      <c r="L742" s="124">
        <v>436467</v>
      </c>
      <c r="M742" s="124">
        <v>0</v>
      </c>
      <c r="N742" s="124">
        <v>0</v>
      </c>
      <c r="O742" s="124">
        <v>0</v>
      </c>
      <c r="P742" s="124">
        <v>0</v>
      </c>
      <c r="Q742" s="127">
        <v>0</v>
      </c>
      <c r="R742" s="127">
        <v>0</v>
      </c>
      <c r="S742" s="127">
        <v>0</v>
      </c>
      <c r="T742" s="127">
        <v>0</v>
      </c>
      <c r="U742" s="124">
        <v>0</v>
      </c>
      <c r="V742" s="139">
        <v>0</v>
      </c>
      <c r="W742" s="128">
        <v>0</v>
      </c>
    </row>
    <row r="743" spans="1:23" ht="20.100000000000001" customHeight="1">
      <c r="A743" s="135" t="s">
        <v>1591</v>
      </c>
      <c r="B743" s="135" t="s">
        <v>1559</v>
      </c>
      <c r="C743" s="136" t="s">
        <v>1551</v>
      </c>
      <c r="D743" s="123" t="s">
        <v>1623</v>
      </c>
      <c r="E743" s="92" t="s">
        <v>943</v>
      </c>
      <c r="F743" s="127">
        <v>165907</v>
      </c>
      <c r="G743" s="137">
        <v>0</v>
      </c>
      <c r="H743" s="127">
        <v>0</v>
      </c>
      <c r="I743" s="128">
        <v>0</v>
      </c>
      <c r="J743" s="128">
        <v>0</v>
      </c>
      <c r="K743" s="137">
        <v>165907</v>
      </c>
      <c r="L743" s="124">
        <v>0</v>
      </c>
      <c r="M743" s="124">
        <v>163675</v>
      </c>
      <c r="N743" s="124">
        <v>0</v>
      </c>
      <c r="O743" s="124">
        <v>0</v>
      </c>
      <c r="P743" s="124">
        <v>0</v>
      </c>
      <c r="Q743" s="127">
        <v>2232</v>
      </c>
      <c r="R743" s="127">
        <v>0</v>
      </c>
      <c r="S743" s="127">
        <v>0</v>
      </c>
      <c r="T743" s="127">
        <v>0</v>
      </c>
      <c r="U743" s="124">
        <v>0</v>
      </c>
      <c r="V743" s="139">
        <v>0</v>
      </c>
      <c r="W743" s="128">
        <v>0</v>
      </c>
    </row>
    <row r="744" spans="1:23" ht="20.100000000000001" customHeight="1">
      <c r="A744" s="135" t="s">
        <v>1598</v>
      </c>
      <c r="B744" s="135" t="s">
        <v>1558</v>
      </c>
      <c r="C744" s="136" t="s">
        <v>1550</v>
      </c>
      <c r="D744" s="123" t="s">
        <v>1623</v>
      </c>
      <c r="E744" s="92" t="s">
        <v>1600</v>
      </c>
      <c r="F744" s="127">
        <v>14317051</v>
      </c>
      <c r="G744" s="137">
        <v>1631424</v>
      </c>
      <c r="H744" s="127">
        <v>1002804</v>
      </c>
      <c r="I744" s="128">
        <v>442620</v>
      </c>
      <c r="J744" s="128">
        <v>186000</v>
      </c>
      <c r="K744" s="137">
        <v>48762</v>
      </c>
      <c r="L744" s="124">
        <v>0</v>
      </c>
      <c r="M744" s="124">
        <v>0</v>
      </c>
      <c r="N744" s="124">
        <v>37850</v>
      </c>
      <c r="O744" s="124">
        <v>4365</v>
      </c>
      <c r="P744" s="124">
        <v>6547</v>
      </c>
      <c r="Q744" s="127">
        <v>0</v>
      </c>
      <c r="R744" s="127">
        <v>0</v>
      </c>
      <c r="S744" s="127">
        <v>0</v>
      </c>
      <c r="T744" s="127">
        <v>0</v>
      </c>
      <c r="U744" s="124">
        <v>0</v>
      </c>
      <c r="V744" s="139">
        <v>542700</v>
      </c>
      <c r="W744" s="128">
        <v>12094165</v>
      </c>
    </row>
    <row r="745" spans="1:23" ht="20.100000000000001" customHeight="1">
      <c r="A745" s="135" t="s">
        <v>1616</v>
      </c>
      <c r="B745" s="135" t="s">
        <v>1551</v>
      </c>
      <c r="C745" s="136" t="s">
        <v>1550</v>
      </c>
      <c r="D745" s="123" t="s">
        <v>1623</v>
      </c>
      <c r="E745" s="92" t="s">
        <v>1425</v>
      </c>
      <c r="F745" s="127">
        <v>261880</v>
      </c>
      <c r="G745" s="137">
        <v>0</v>
      </c>
      <c r="H745" s="127">
        <v>0</v>
      </c>
      <c r="I745" s="128">
        <v>0</v>
      </c>
      <c r="J745" s="128">
        <v>0</v>
      </c>
      <c r="K745" s="137">
        <v>0</v>
      </c>
      <c r="L745" s="124">
        <v>0</v>
      </c>
      <c r="M745" s="124">
        <v>0</v>
      </c>
      <c r="N745" s="124">
        <v>0</v>
      </c>
      <c r="O745" s="124">
        <v>0</v>
      </c>
      <c r="P745" s="124">
        <v>0</v>
      </c>
      <c r="Q745" s="127">
        <v>0</v>
      </c>
      <c r="R745" s="127">
        <v>0</v>
      </c>
      <c r="S745" s="127">
        <v>261880</v>
      </c>
      <c r="T745" s="127">
        <v>0</v>
      </c>
      <c r="U745" s="124">
        <v>0</v>
      </c>
      <c r="V745" s="139">
        <v>0</v>
      </c>
      <c r="W745" s="128">
        <v>0</v>
      </c>
    </row>
    <row r="746" spans="1:23" ht="20.100000000000001" customHeight="1">
      <c r="A746" s="135"/>
      <c r="B746" s="135"/>
      <c r="C746" s="136"/>
      <c r="D746" s="123" t="s">
        <v>1918</v>
      </c>
      <c r="E746" s="92" t="s">
        <v>1919</v>
      </c>
      <c r="F746" s="127">
        <v>1309994</v>
      </c>
      <c r="G746" s="137">
        <v>510168</v>
      </c>
      <c r="H746" s="127">
        <v>344328</v>
      </c>
      <c r="I746" s="128">
        <v>105840</v>
      </c>
      <c r="J746" s="128">
        <v>60000</v>
      </c>
      <c r="K746" s="137">
        <v>205747</v>
      </c>
      <c r="L746" s="124">
        <v>137883</v>
      </c>
      <c r="M746" s="124">
        <v>51706</v>
      </c>
      <c r="N746" s="124">
        <v>11991</v>
      </c>
      <c r="O746" s="124">
        <v>1379</v>
      </c>
      <c r="P746" s="124">
        <v>2068</v>
      </c>
      <c r="Q746" s="127">
        <v>720</v>
      </c>
      <c r="R746" s="127">
        <v>0</v>
      </c>
      <c r="S746" s="127">
        <v>82730</v>
      </c>
      <c r="T746" s="127">
        <v>0</v>
      </c>
      <c r="U746" s="124">
        <v>0</v>
      </c>
      <c r="V746" s="139">
        <v>176304</v>
      </c>
      <c r="W746" s="128">
        <v>335045</v>
      </c>
    </row>
    <row r="747" spans="1:23" ht="20.100000000000001" customHeight="1">
      <c r="A747" s="135" t="s">
        <v>1589</v>
      </c>
      <c r="B747" s="135" t="s">
        <v>1558</v>
      </c>
      <c r="C747" s="136" t="s">
        <v>1558</v>
      </c>
      <c r="D747" s="123" t="s">
        <v>1623</v>
      </c>
      <c r="E747" s="92" t="s">
        <v>829</v>
      </c>
      <c r="F747" s="127">
        <v>137883</v>
      </c>
      <c r="G747" s="137">
        <v>0</v>
      </c>
      <c r="H747" s="127">
        <v>0</v>
      </c>
      <c r="I747" s="128">
        <v>0</v>
      </c>
      <c r="J747" s="128">
        <v>0</v>
      </c>
      <c r="K747" s="137">
        <v>137883</v>
      </c>
      <c r="L747" s="124">
        <v>137883</v>
      </c>
      <c r="M747" s="124">
        <v>0</v>
      </c>
      <c r="N747" s="124">
        <v>0</v>
      </c>
      <c r="O747" s="124">
        <v>0</v>
      </c>
      <c r="P747" s="124">
        <v>0</v>
      </c>
      <c r="Q747" s="127">
        <v>0</v>
      </c>
      <c r="R747" s="127">
        <v>0</v>
      </c>
      <c r="S747" s="127">
        <v>0</v>
      </c>
      <c r="T747" s="127">
        <v>0</v>
      </c>
      <c r="U747" s="124">
        <v>0</v>
      </c>
      <c r="V747" s="139">
        <v>0</v>
      </c>
      <c r="W747" s="128">
        <v>0</v>
      </c>
    </row>
    <row r="748" spans="1:23" ht="20.100000000000001" customHeight="1">
      <c r="A748" s="135" t="s">
        <v>1591</v>
      </c>
      <c r="B748" s="135" t="s">
        <v>1559</v>
      </c>
      <c r="C748" s="136" t="s">
        <v>1551</v>
      </c>
      <c r="D748" s="123" t="s">
        <v>1623</v>
      </c>
      <c r="E748" s="92" t="s">
        <v>943</v>
      </c>
      <c r="F748" s="127">
        <v>52426</v>
      </c>
      <c r="G748" s="137">
        <v>0</v>
      </c>
      <c r="H748" s="127">
        <v>0</v>
      </c>
      <c r="I748" s="128">
        <v>0</v>
      </c>
      <c r="J748" s="128">
        <v>0</v>
      </c>
      <c r="K748" s="137">
        <v>52426</v>
      </c>
      <c r="L748" s="124">
        <v>0</v>
      </c>
      <c r="M748" s="124">
        <v>51706</v>
      </c>
      <c r="N748" s="124">
        <v>0</v>
      </c>
      <c r="O748" s="124">
        <v>0</v>
      </c>
      <c r="P748" s="124">
        <v>0</v>
      </c>
      <c r="Q748" s="127">
        <v>720</v>
      </c>
      <c r="R748" s="127">
        <v>0</v>
      </c>
      <c r="S748" s="127">
        <v>0</v>
      </c>
      <c r="T748" s="127">
        <v>0</v>
      </c>
      <c r="U748" s="124">
        <v>0</v>
      </c>
      <c r="V748" s="139">
        <v>0</v>
      </c>
      <c r="W748" s="128">
        <v>0</v>
      </c>
    </row>
    <row r="749" spans="1:23" ht="20.100000000000001" customHeight="1">
      <c r="A749" s="135" t="s">
        <v>1598</v>
      </c>
      <c r="B749" s="135" t="s">
        <v>1558</v>
      </c>
      <c r="C749" s="136" t="s">
        <v>1550</v>
      </c>
      <c r="D749" s="123" t="s">
        <v>1623</v>
      </c>
      <c r="E749" s="92" t="s">
        <v>1600</v>
      </c>
      <c r="F749" s="127">
        <v>1036955</v>
      </c>
      <c r="G749" s="137">
        <v>510168</v>
      </c>
      <c r="H749" s="127">
        <v>344328</v>
      </c>
      <c r="I749" s="128">
        <v>105840</v>
      </c>
      <c r="J749" s="128">
        <v>60000</v>
      </c>
      <c r="K749" s="137">
        <v>15438</v>
      </c>
      <c r="L749" s="124">
        <v>0</v>
      </c>
      <c r="M749" s="124">
        <v>0</v>
      </c>
      <c r="N749" s="124">
        <v>11991</v>
      </c>
      <c r="O749" s="124">
        <v>1379</v>
      </c>
      <c r="P749" s="124">
        <v>2068</v>
      </c>
      <c r="Q749" s="127">
        <v>0</v>
      </c>
      <c r="R749" s="127">
        <v>0</v>
      </c>
      <c r="S749" s="127">
        <v>0</v>
      </c>
      <c r="T749" s="127">
        <v>0</v>
      </c>
      <c r="U749" s="124">
        <v>0</v>
      </c>
      <c r="V749" s="139">
        <v>176304</v>
      </c>
      <c r="W749" s="128">
        <v>335045</v>
      </c>
    </row>
    <row r="750" spans="1:23" ht="20.100000000000001" customHeight="1">
      <c r="A750" s="135" t="s">
        <v>1616</v>
      </c>
      <c r="B750" s="135" t="s">
        <v>1551</v>
      </c>
      <c r="C750" s="136" t="s">
        <v>1550</v>
      </c>
      <c r="D750" s="123" t="s">
        <v>1623</v>
      </c>
      <c r="E750" s="92" t="s">
        <v>1425</v>
      </c>
      <c r="F750" s="127">
        <v>82730</v>
      </c>
      <c r="G750" s="137">
        <v>0</v>
      </c>
      <c r="H750" s="127">
        <v>0</v>
      </c>
      <c r="I750" s="128">
        <v>0</v>
      </c>
      <c r="J750" s="128">
        <v>0</v>
      </c>
      <c r="K750" s="137">
        <v>0</v>
      </c>
      <c r="L750" s="124">
        <v>0</v>
      </c>
      <c r="M750" s="124">
        <v>0</v>
      </c>
      <c r="N750" s="124">
        <v>0</v>
      </c>
      <c r="O750" s="124">
        <v>0</v>
      </c>
      <c r="P750" s="124">
        <v>0</v>
      </c>
      <c r="Q750" s="127">
        <v>0</v>
      </c>
      <c r="R750" s="127">
        <v>0</v>
      </c>
      <c r="S750" s="127">
        <v>82730</v>
      </c>
      <c r="T750" s="127">
        <v>0</v>
      </c>
      <c r="U750" s="124">
        <v>0</v>
      </c>
      <c r="V750" s="139">
        <v>0</v>
      </c>
      <c r="W750" s="128">
        <v>0</v>
      </c>
    </row>
    <row r="751" spans="1:23" ht="20.100000000000001" customHeight="1">
      <c r="A751" s="135"/>
      <c r="B751" s="135"/>
      <c r="C751" s="136"/>
      <c r="D751" s="123" t="s">
        <v>1920</v>
      </c>
      <c r="E751" s="92" t="s">
        <v>1921</v>
      </c>
      <c r="F751" s="127">
        <v>14246118</v>
      </c>
      <c r="G751" s="137">
        <v>7892410</v>
      </c>
      <c r="H751" s="127">
        <v>3721308</v>
      </c>
      <c r="I751" s="128">
        <v>2621148</v>
      </c>
      <c r="J751" s="128">
        <v>1549954</v>
      </c>
      <c r="K751" s="137">
        <v>3510653</v>
      </c>
      <c r="L751" s="124">
        <v>2001311</v>
      </c>
      <c r="M751" s="124">
        <v>750492</v>
      </c>
      <c r="N751" s="124">
        <v>119023</v>
      </c>
      <c r="O751" s="124">
        <v>22975</v>
      </c>
      <c r="P751" s="124">
        <v>30020</v>
      </c>
      <c r="Q751" s="127">
        <v>7704</v>
      </c>
      <c r="R751" s="127">
        <v>0</v>
      </c>
      <c r="S751" s="127">
        <v>1200787</v>
      </c>
      <c r="T751" s="127">
        <v>0</v>
      </c>
      <c r="U751" s="124">
        <v>0</v>
      </c>
      <c r="V751" s="139">
        <v>497077</v>
      </c>
      <c r="W751" s="128">
        <v>1145191</v>
      </c>
    </row>
    <row r="752" spans="1:23" ht="20.100000000000001" customHeight="1">
      <c r="A752" s="135"/>
      <c r="B752" s="135"/>
      <c r="C752" s="136"/>
      <c r="D752" s="123" t="s">
        <v>1922</v>
      </c>
      <c r="E752" s="92" t="s">
        <v>1923</v>
      </c>
      <c r="F752" s="127">
        <v>4314746</v>
      </c>
      <c r="G752" s="137">
        <v>2383926</v>
      </c>
      <c r="H752" s="127">
        <v>1035432</v>
      </c>
      <c r="I752" s="128">
        <v>851808</v>
      </c>
      <c r="J752" s="128">
        <v>496686</v>
      </c>
      <c r="K752" s="137">
        <v>1058052</v>
      </c>
      <c r="L752" s="124">
        <v>582648</v>
      </c>
      <c r="M752" s="124">
        <v>218493</v>
      </c>
      <c r="N752" s="124">
        <v>18548</v>
      </c>
      <c r="O752" s="124">
        <v>8788</v>
      </c>
      <c r="P752" s="124">
        <v>8740</v>
      </c>
      <c r="Q752" s="127">
        <v>1944</v>
      </c>
      <c r="R752" s="127">
        <v>0</v>
      </c>
      <c r="S752" s="127">
        <v>349589</v>
      </c>
      <c r="T752" s="127">
        <v>0</v>
      </c>
      <c r="U752" s="124">
        <v>0</v>
      </c>
      <c r="V752" s="139">
        <v>0</v>
      </c>
      <c r="W752" s="128">
        <v>523179</v>
      </c>
    </row>
    <row r="753" spans="1:23" ht="20.100000000000001" customHeight="1">
      <c r="A753" s="135" t="s">
        <v>1589</v>
      </c>
      <c r="B753" s="135" t="s">
        <v>1550</v>
      </c>
      <c r="C753" s="136" t="s">
        <v>1550</v>
      </c>
      <c r="D753" s="123" t="s">
        <v>1623</v>
      </c>
      <c r="E753" s="92" t="s">
        <v>251</v>
      </c>
      <c r="F753" s="127">
        <v>2943181</v>
      </c>
      <c r="G753" s="137">
        <v>2383926</v>
      </c>
      <c r="H753" s="127">
        <v>1035432</v>
      </c>
      <c r="I753" s="128">
        <v>851808</v>
      </c>
      <c r="J753" s="128">
        <v>496686</v>
      </c>
      <c r="K753" s="137">
        <v>36076</v>
      </c>
      <c r="L753" s="124">
        <v>0</v>
      </c>
      <c r="M753" s="124">
        <v>0</v>
      </c>
      <c r="N753" s="124">
        <v>18548</v>
      </c>
      <c r="O753" s="124">
        <v>8788</v>
      </c>
      <c r="P753" s="124">
        <v>8740</v>
      </c>
      <c r="Q753" s="127">
        <v>0</v>
      </c>
      <c r="R753" s="127">
        <v>0</v>
      </c>
      <c r="S753" s="127">
        <v>0</v>
      </c>
      <c r="T753" s="127">
        <v>0</v>
      </c>
      <c r="U753" s="124">
        <v>0</v>
      </c>
      <c r="V753" s="139">
        <v>0</v>
      </c>
      <c r="W753" s="128">
        <v>523179</v>
      </c>
    </row>
    <row r="754" spans="1:23" ht="20.100000000000001" customHeight="1">
      <c r="A754" s="135" t="s">
        <v>1589</v>
      </c>
      <c r="B754" s="135" t="s">
        <v>1558</v>
      </c>
      <c r="C754" s="136" t="s">
        <v>1558</v>
      </c>
      <c r="D754" s="123" t="s">
        <v>1623</v>
      </c>
      <c r="E754" s="92" t="s">
        <v>829</v>
      </c>
      <c r="F754" s="127">
        <v>582648</v>
      </c>
      <c r="G754" s="137">
        <v>0</v>
      </c>
      <c r="H754" s="127">
        <v>0</v>
      </c>
      <c r="I754" s="128">
        <v>0</v>
      </c>
      <c r="J754" s="128">
        <v>0</v>
      </c>
      <c r="K754" s="137">
        <v>582648</v>
      </c>
      <c r="L754" s="124">
        <v>582648</v>
      </c>
      <c r="M754" s="124">
        <v>0</v>
      </c>
      <c r="N754" s="124">
        <v>0</v>
      </c>
      <c r="O754" s="124">
        <v>0</v>
      </c>
      <c r="P754" s="124">
        <v>0</v>
      </c>
      <c r="Q754" s="127">
        <v>0</v>
      </c>
      <c r="R754" s="127">
        <v>0</v>
      </c>
      <c r="S754" s="127">
        <v>0</v>
      </c>
      <c r="T754" s="127">
        <v>0</v>
      </c>
      <c r="U754" s="124">
        <v>0</v>
      </c>
      <c r="V754" s="139">
        <v>0</v>
      </c>
      <c r="W754" s="128">
        <v>0</v>
      </c>
    </row>
    <row r="755" spans="1:23" ht="20.100000000000001" customHeight="1">
      <c r="A755" s="135" t="s">
        <v>1591</v>
      </c>
      <c r="B755" s="135" t="s">
        <v>1559</v>
      </c>
      <c r="C755" s="136" t="s">
        <v>1550</v>
      </c>
      <c r="D755" s="123" t="s">
        <v>1623</v>
      </c>
      <c r="E755" s="92" t="s">
        <v>942</v>
      </c>
      <c r="F755" s="127">
        <v>220437</v>
      </c>
      <c r="G755" s="137">
        <v>0</v>
      </c>
      <c r="H755" s="127">
        <v>0</v>
      </c>
      <c r="I755" s="128">
        <v>0</v>
      </c>
      <c r="J755" s="128">
        <v>0</v>
      </c>
      <c r="K755" s="137">
        <v>220437</v>
      </c>
      <c r="L755" s="124">
        <v>0</v>
      </c>
      <c r="M755" s="124">
        <v>218493</v>
      </c>
      <c r="N755" s="124">
        <v>0</v>
      </c>
      <c r="O755" s="124">
        <v>0</v>
      </c>
      <c r="P755" s="124">
        <v>0</v>
      </c>
      <c r="Q755" s="127">
        <v>1944</v>
      </c>
      <c r="R755" s="127">
        <v>0</v>
      </c>
      <c r="S755" s="127">
        <v>0</v>
      </c>
      <c r="T755" s="127">
        <v>0</v>
      </c>
      <c r="U755" s="124">
        <v>0</v>
      </c>
      <c r="V755" s="139">
        <v>0</v>
      </c>
      <c r="W755" s="128">
        <v>0</v>
      </c>
    </row>
    <row r="756" spans="1:23" ht="20.100000000000001" customHeight="1">
      <c r="A756" s="135" t="s">
        <v>1591</v>
      </c>
      <c r="B756" s="135" t="s">
        <v>1559</v>
      </c>
      <c r="C756" s="136" t="s">
        <v>1552</v>
      </c>
      <c r="D756" s="123" t="s">
        <v>1623</v>
      </c>
      <c r="E756" s="92" t="s">
        <v>944</v>
      </c>
      <c r="F756" s="127">
        <v>218891</v>
      </c>
      <c r="G756" s="137">
        <v>0</v>
      </c>
      <c r="H756" s="127">
        <v>0</v>
      </c>
      <c r="I756" s="128">
        <v>0</v>
      </c>
      <c r="J756" s="128">
        <v>0</v>
      </c>
      <c r="K756" s="137">
        <v>218891</v>
      </c>
      <c r="L756" s="124">
        <v>0</v>
      </c>
      <c r="M756" s="124">
        <v>0</v>
      </c>
      <c r="N756" s="124">
        <v>0</v>
      </c>
      <c r="O756" s="124">
        <v>0</v>
      </c>
      <c r="P756" s="124">
        <v>0</v>
      </c>
      <c r="Q756" s="127">
        <v>0</v>
      </c>
      <c r="R756" s="127">
        <v>0</v>
      </c>
      <c r="S756" s="127">
        <v>0</v>
      </c>
      <c r="T756" s="127">
        <v>0</v>
      </c>
      <c r="U756" s="124">
        <v>0</v>
      </c>
      <c r="V756" s="139">
        <v>0</v>
      </c>
      <c r="W756" s="128">
        <v>0</v>
      </c>
    </row>
    <row r="757" spans="1:23" ht="20.100000000000001" customHeight="1">
      <c r="A757" s="135" t="s">
        <v>1616</v>
      </c>
      <c r="B757" s="135" t="s">
        <v>1551</v>
      </c>
      <c r="C757" s="136" t="s">
        <v>1550</v>
      </c>
      <c r="D757" s="123" t="s">
        <v>1623</v>
      </c>
      <c r="E757" s="92" t="s">
        <v>1425</v>
      </c>
      <c r="F757" s="127">
        <v>349589</v>
      </c>
      <c r="G757" s="137">
        <v>0</v>
      </c>
      <c r="H757" s="127">
        <v>0</v>
      </c>
      <c r="I757" s="128">
        <v>0</v>
      </c>
      <c r="J757" s="128">
        <v>0</v>
      </c>
      <c r="K757" s="137">
        <v>0</v>
      </c>
      <c r="L757" s="124">
        <v>0</v>
      </c>
      <c r="M757" s="124">
        <v>0</v>
      </c>
      <c r="N757" s="124">
        <v>0</v>
      </c>
      <c r="O757" s="124">
        <v>0</v>
      </c>
      <c r="P757" s="124">
        <v>0</v>
      </c>
      <c r="Q757" s="127">
        <v>0</v>
      </c>
      <c r="R757" s="127">
        <v>0</v>
      </c>
      <c r="S757" s="127">
        <v>349589</v>
      </c>
      <c r="T757" s="127">
        <v>0</v>
      </c>
      <c r="U757" s="124">
        <v>0</v>
      </c>
      <c r="V757" s="139">
        <v>0</v>
      </c>
      <c r="W757" s="128">
        <v>0</v>
      </c>
    </row>
    <row r="758" spans="1:23" ht="20.100000000000001" customHeight="1">
      <c r="A758" s="135"/>
      <c r="B758" s="135"/>
      <c r="C758" s="136"/>
      <c r="D758" s="123" t="s">
        <v>1924</v>
      </c>
      <c r="E758" s="92" t="s">
        <v>1925</v>
      </c>
      <c r="F758" s="127">
        <v>8311192</v>
      </c>
      <c r="G758" s="137">
        <v>4639155</v>
      </c>
      <c r="H758" s="127">
        <v>2319960</v>
      </c>
      <c r="I758" s="128">
        <v>1454820</v>
      </c>
      <c r="J758" s="128">
        <v>864375</v>
      </c>
      <c r="K758" s="137">
        <v>2053189</v>
      </c>
      <c r="L758" s="124">
        <v>1198976</v>
      </c>
      <c r="M758" s="124">
        <v>449616</v>
      </c>
      <c r="N758" s="124">
        <v>86308</v>
      </c>
      <c r="O758" s="124">
        <v>11990</v>
      </c>
      <c r="P758" s="124">
        <v>17985</v>
      </c>
      <c r="Q758" s="127">
        <v>4968</v>
      </c>
      <c r="R758" s="127">
        <v>0</v>
      </c>
      <c r="S758" s="127">
        <v>719386</v>
      </c>
      <c r="T758" s="127">
        <v>0</v>
      </c>
      <c r="U758" s="124">
        <v>0</v>
      </c>
      <c r="V758" s="139">
        <v>497077</v>
      </c>
      <c r="W758" s="128">
        <v>402385</v>
      </c>
    </row>
    <row r="759" spans="1:23" ht="20.100000000000001" customHeight="1">
      <c r="A759" s="135" t="s">
        <v>1589</v>
      </c>
      <c r="B759" s="135" t="s">
        <v>1550</v>
      </c>
      <c r="C759" s="136" t="s">
        <v>1585</v>
      </c>
      <c r="D759" s="123" t="s">
        <v>1623</v>
      </c>
      <c r="E759" s="92" t="s">
        <v>801</v>
      </c>
      <c r="F759" s="127">
        <v>5654900</v>
      </c>
      <c r="G759" s="137">
        <v>4639155</v>
      </c>
      <c r="H759" s="127">
        <v>2319960</v>
      </c>
      <c r="I759" s="128">
        <v>1454820</v>
      </c>
      <c r="J759" s="128">
        <v>864375</v>
      </c>
      <c r="K759" s="137">
        <v>116283</v>
      </c>
      <c r="L759" s="124">
        <v>0</v>
      </c>
      <c r="M759" s="124">
        <v>0</v>
      </c>
      <c r="N759" s="124">
        <v>86308</v>
      </c>
      <c r="O759" s="124">
        <v>11990</v>
      </c>
      <c r="P759" s="124">
        <v>17985</v>
      </c>
      <c r="Q759" s="127">
        <v>0</v>
      </c>
      <c r="R759" s="127">
        <v>0</v>
      </c>
      <c r="S759" s="127">
        <v>0</v>
      </c>
      <c r="T759" s="127">
        <v>0</v>
      </c>
      <c r="U759" s="124">
        <v>0</v>
      </c>
      <c r="V759" s="139">
        <v>497077</v>
      </c>
      <c r="W759" s="128">
        <v>402385</v>
      </c>
    </row>
    <row r="760" spans="1:23" ht="20.100000000000001" customHeight="1">
      <c r="A760" s="135" t="s">
        <v>1589</v>
      </c>
      <c r="B760" s="135" t="s">
        <v>1558</v>
      </c>
      <c r="C760" s="136" t="s">
        <v>1558</v>
      </c>
      <c r="D760" s="123" t="s">
        <v>1623</v>
      </c>
      <c r="E760" s="92" t="s">
        <v>829</v>
      </c>
      <c r="F760" s="127">
        <v>1198976</v>
      </c>
      <c r="G760" s="137">
        <v>0</v>
      </c>
      <c r="H760" s="127">
        <v>0</v>
      </c>
      <c r="I760" s="128">
        <v>0</v>
      </c>
      <c r="J760" s="128">
        <v>0</v>
      </c>
      <c r="K760" s="137">
        <v>1198976</v>
      </c>
      <c r="L760" s="124">
        <v>1198976</v>
      </c>
      <c r="M760" s="124">
        <v>0</v>
      </c>
      <c r="N760" s="124">
        <v>0</v>
      </c>
      <c r="O760" s="124">
        <v>0</v>
      </c>
      <c r="P760" s="124">
        <v>0</v>
      </c>
      <c r="Q760" s="127">
        <v>0</v>
      </c>
      <c r="R760" s="127">
        <v>0</v>
      </c>
      <c r="S760" s="127">
        <v>0</v>
      </c>
      <c r="T760" s="127">
        <v>0</v>
      </c>
      <c r="U760" s="124">
        <v>0</v>
      </c>
      <c r="V760" s="139">
        <v>0</v>
      </c>
      <c r="W760" s="128">
        <v>0</v>
      </c>
    </row>
    <row r="761" spans="1:23" ht="20.100000000000001" customHeight="1">
      <c r="A761" s="135" t="s">
        <v>1591</v>
      </c>
      <c r="B761" s="135" t="s">
        <v>1559</v>
      </c>
      <c r="C761" s="136" t="s">
        <v>1551</v>
      </c>
      <c r="D761" s="123" t="s">
        <v>1623</v>
      </c>
      <c r="E761" s="92" t="s">
        <v>943</v>
      </c>
      <c r="F761" s="127">
        <v>454584</v>
      </c>
      <c r="G761" s="137">
        <v>0</v>
      </c>
      <c r="H761" s="127">
        <v>0</v>
      </c>
      <c r="I761" s="128">
        <v>0</v>
      </c>
      <c r="J761" s="128">
        <v>0</v>
      </c>
      <c r="K761" s="137">
        <v>454584</v>
      </c>
      <c r="L761" s="124">
        <v>0</v>
      </c>
      <c r="M761" s="124">
        <v>449616</v>
      </c>
      <c r="N761" s="124">
        <v>0</v>
      </c>
      <c r="O761" s="124">
        <v>0</v>
      </c>
      <c r="P761" s="124">
        <v>0</v>
      </c>
      <c r="Q761" s="127">
        <v>4968</v>
      </c>
      <c r="R761" s="127">
        <v>0</v>
      </c>
      <c r="S761" s="127">
        <v>0</v>
      </c>
      <c r="T761" s="127">
        <v>0</v>
      </c>
      <c r="U761" s="124">
        <v>0</v>
      </c>
      <c r="V761" s="139">
        <v>0</v>
      </c>
      <c r="W761" s="128">
        <v>0</v>
      </c>
    </row>
    <row r="762" spans="1:23" ht="20.100000000000001" customHeight="1">
      <c r="A762" s="135" t="s">
        <v>1591</v>
      </c>
      <c r="B762" s="135" t="s">
        <v>1559</v>
      </c>
      <c r="C762" s="136" t="s">
        <v>1552</v>
      </c>
      <c r="D762" s="123" t="s">
        <v>1623</v>
      </c>
      <c r="E762" s="92" t="s">
        <v>944</v>
      </c>
      <c r="F762" s="127">
        <v>283346</v>
      </c>
      <c r="G762" s="137">
        <v>0</v>
      </c>
      <c r="H762" s="127">
        <v>0</v>
      </c>
      <c r="I762" s="128">
        <v>0</v>
      </c>
      <c r="J762" s="128">
        <v>0</v>
      </c>
      <c r="K762" s="137">
        <v>283346</v>
      </c>
      <c r="L762" s="124">
        <v>0</v>
      </c>
      <c r="M762" s="124">
        <v>0</v>
      </c>
      <c r="N762" s="124">
        <v>0</v>
      </c>
      <c r="O762" s="124">
        <v>0</v>
      </c>
      <c r="P762" s="124">
        <v>0</v>
      </c>
      <c r="Q762" s="127">
        <v>0</v>
      </c>
      <c r="R762" s="127">
        <v>0</v>
      </c>
      <c r="S762" s="127">
        <v>0</v>
      </c>
      <c r="T762" s="127">
        <v>0</v>
      </c>
      <c r="U762" s="124">
        <v>0</v>
      </c>
      <c r="V762" s="139">
        <v>0</v>
      </c>
      <c r="W762" s="128">
        <v>0</v>
      </c>
    </row>
    <row r="763" spans="1:23" ht="20.100000000000001" customHeight="1">
      <c r="A763" s="135" t="s">
        <v>1616</v>
      </c>
      <c r="B763" s="135" t="s">
        <v>1551</v>
      </c>
      <c r="C763" s="136" t="s">
        <v>1550</v>
      </c>
      <c r="D763" s="123" t="s">
        <v>1623</v>
      </c>
      <c r="E763" s="92" t="s">
        <v>1425</v>
      </c>
      <c r="F763" s="127">
        <v>719386</v>
      </c>
      <c r="G763" s="137">
        <v>0</v>
      </c>
      <c r="H763" s="127">
        <v>0</v>
      </c>
      <c r="I763" s="128">
        <v>0</v>
      </c>
      <c r="J763" s="128">
        <v>0</v>
      </c>
      <c r="K763" s="137">
        <v>0</v>
      </c>
      <c r="L763" s="124">
        <v>0</v>
      </c>
      <c r="M763" s="124">
        <v>0</v>
      </c>
      <c r="N763" s="124">
        <v>0</v>
      </c>
      <c r="O763" s="124">
        <v>0</v>
      </c>
      <c r="P763" s="124">
        <v>0</v>
      </c>
      <c r="Q763" s="127">
        <v>0</v>
      </c>
      <c r="R763" s="127">
        <v>0</v>
      </c>
      <c r="S763" s="127">
        <v>719386</v>
      </c>
      <c r="T763" s="127">
        <v>0</v>
      </c>
      <c r="U763" s="124">
        <v>0</v>
      </c>
      <c r="V763" s="139">
        <v>0</v>
      </c>
      <c r="W763" s="128">
        <v>0</v>
      </c>
    </row>
    <row r="764" spans="1:23" ht="20.100000000000001" customHeight="1">
      <c r="A764" s="135"/>
      <c r="B764" s="135"/>
      <c r="C764" s="136"/>
      <c r="D764" s="123" t="s">
        <v>1926</v>
      </c>
      <c r="E764" s="92" t="s">
        <v>1927</v>
      </c>
      <c r="F764" s="127">
        <v>1620180</v>
      </c>
      <c r="G764" s="137">
        <v>869329</v>
      </c>
      <c r="H764" s="127">
        <v>365916</v>
      </c>
      <c r="I764" s="128">
        <v>314520</v>
      </c>
      <c r="J764" s="128">
        <v>188893</v>
      </c>
      <c r="K764" s="137">
        <v>399412</v>
      </c>
      <c r="L764" s="124">
        <v>219687</v>
      </c>
      <c r="M764" s="124">
        <v>82383</v>
      </c>
      <c r="N764" s="124">
        <v>14167</v>
      </c>
      <c r="O764" s="124">
        <v>2197</v>
      </c>
      <c r="P764" s="124">
        <v>3295</v>
      </c>
      <c r="Q764" s="127">
        <v>792</v>
      </c>
      <c r="R764" s="127">
        <v>0</v>
      </c>
      <c r="S764" s="127">
        <v>131812</v>
      </c>
      <c r="T764" s="127">
        <v>0</v>
      </c>
      <c r="U764" s="124">
        <v>0</v>
      </c>
      <c r="V764" s="139">
        <v>0</v>
      </c>
      <c r="W764" s="128">
        <v>219627</v>
      </c>
    </row>
    <row r="765" spans="1:23" ht="20.100000000000001" customHeight="1">
      <c r="A765" s="135" t="s">
        <v>1589</v>
      </c>
      <c r="B765" s="135" t="s">
        <v>1550</v>
      </c>
      <c r="C765" s="136" t="s">
        <v>1585</v>
      </c>
      <c r="D765" s="123" t="s">
        <v>1623</v>
      </c>
      <c r="E765" s="92" t="s">
        <v>801</v>
      </c>
      <c r="F765" s="127">
        <v>1108615</v>
      </c>
      <c r="G765" s="137">
        <v>869329</v>
      </c>
      <c r="H765" s="127">
        <v>365916</v>
      </c>
      <c r="I765" s="128">
        <v>314520</v>
      </c>
      <c r="J765" s="128">
        <v>188893</v>
      </c>
      <c r="K765" s="137">
        <v>19659</v>
      </c>
      <c r="L765" s="124">
        <v>0</v>
      </c>
      <c r="M765" s="124">
        <v>0</v>
      </c>
      <c r="N765" s="124">
        <v>14167</v>
      </c>
      <c r="O765" s="124">
        <v>2197</v>
      </c>
      <c r="P765" s="124">
        <v>3295</v>
      </c>
      <c r="Q765" s="127">
        <v>0</v>
      </c>
      <c r="R765" s="127">
        <v>0</v>
      </c>
      <c r="S765" s="127">
        <v>0</v>
      </c>
      <c r="T765" s="127">
        <v>0</v>
      </c>
      <c r="U765" s="124">
        <v>0</v>
      </c>
      <c r="V765" s="139">
        <v>0</v>
      </c>
      <c r="W765" s="128">
        <v>219627</v>
      </c>
    </row>
    <row r="766" spans="1:23" ht="20.100000000000001" customHeight="1">
      <c r="A766" s="135" t="s">
        <v>1589</v>
      </c>
      <c r="B766" s="135" t="s">
        <v>1558</v>
      </c>
      <c r="C766" s="136" t="s">
        <v>1558</v>
      </c>
      <c r="D766" s="123" t="s">
        <v>1623</v>
      </c>
      <c r="E766" s="92" t="s">
        <v>829</v>
      </c>
      <c r="F766" s="127">
        <v>219687</v>
      </c>
      <c r="G766" s="137">
        <v>0</v>
      </c>
      <c r="H766" s="127">
        <v>0</v>
      </c>
      <c r="I766" s="128">
        <v>0</v>
      </c>
      <c r="J766" s="128">
        <v>0</v>
      </c>
      <c r="K766" s="137">
        <v>219687</v>
      </c>
      <c r="L766" s="124">
        <v>219687</v>
      </c>
      <c r="M766" s="124">
        <v>0</v>
      </c>
      <c r="N766" s="124">
        <v>0</v>
      </c>
      <c r="O766" s="124">
        <v>0</v>
      </c>
      <c r="P766" s="124">
        <v>0</v>
      </c>
      <c r="Q766" s="127">
        <v>0</v>
      </c>
      <c r="R766" s="127">
        <v>0</v>
      </c>
      <c r="S766" s="127">
        <v>0</v>
      </c>
      <c r="T766" s="127">
        <v>0</v>
      </c>
      <c r="U766" s="124">
        <v>0</v>
      </c>
      <c r="V766" s="139">
        <v>0</v>
      </c>
      <c r="W766" s="128">
        <v>0</v>
      </c>
    </row>
    <row r="767" spans="1:23" ht="20.100000000000001" customHeight="1">
      <c r="A767" s="135" t="s">
        <v>1591</v>
      </c>
      <c r="B767" s="135" t="s">
        <v>1559</v>
      </c>
      <c r="C767" s="136" t="s">
        <v>1551</v>
      </c>
      <c r="D767" s="123" t="s">
        <v>1623</v>
      </c>
      <c r="E767" s="92" t="s">
        <v>943</v>
      </c>
      <c r="F767" s="127">
        <v>83175</v>
      </c>
      <c r="G767" s="137">
        <v>0</v>
      </c>
      <c r="H767" s="127">
        <v>0</v>
      </c>
      <c r="I767" s="128">
        <v>0</v>
      </c>
      <c r="J767" s="128">
        <v>0</v>
      </c>
      <c r="K767" s="137">
        <v>83175</v>
      </c>
      <c r="L767" s="124">
        <v>0</v>
      </c>
      <c r="M767" s="124">
        <v>82383</v>
      </c>
      <c r="N767" s="124">
        <v>0</v>
      </c>
      <c r="O767" s="124">
        <v>0</v>
      </c>
      <c r="P767" s="124">
        <v>0</v>
      </c>
      <c r="Q767" s="127">
        <v>792</v>
      </c>
      <c r="R767" s="127">
        <v>0</v>
      </c>
      <c r="S767" s="127">
        <v>0</v>
      </c>
      <c r="T767" s="127">
        <v>0</v>
      </c>
      <c r="U767" s="124">
        <v>0</v>
      </c>
      <c r="V767" s="139">
        <v>0</v>
      </c>
      <c r="W767" s="128">
        <v>0</v>
      </c>
    </row>
    <row r="768" spans="1:23" ht="20.100000000000001" customHeight="1">
      <c r="A768" s="135" t="s">
        <v>1591</v>
      </c>
      <c r="B768" s="135" t="s">
        <v>1559</v>
      </c>
      <c r="C768" s="136" t="s">
        <v>1552</v>
      </c>
      <c r="D768" s="123" t="s">
        <v>1623</v>
      </c>
      <c r="E768" s="92" t="s">
        <v>944</v>
      </c>
      <c r="F768" s="127">
        <v>76891</v>
      </c>
      <c r="G768" s="137">
        <v>0</v>
      </c>
      <c r="H768" s="127">
        <v>0</v>
      </c>
      <c r="I768" s="128">
        <v>0</v>
      </c>
      <c r="J768" s="128">
        <v>0</v>
      </c>
      <c r="K768" s="137">
        <v>76891</v>
      </c>
      <c r="L768" s="124">
        <v>0</v>
      </c>
      <c r="M768" s="124">
        <v>0</v>
      </c>
      <c r="N768" s="124">
        <v>0</v>
      </c>
      <c r="O768" s="124">
        <v>0</v>
      </c>
      <c r="P768" s="124">
        <v>0</v>
      </c>
      <c r="Q768" s="127">
        <v>0</v>
      </c>
      <c r="R768" s="127">
        <v>0</v>
      </c>
      <c r="S768" s="127">
        <v>0</v>
      </c>
      <c r="T768" s="127">
        <v>0</v>
      </c>
      <c r="U768" s="124">
        <v>0</v>
      </c>
      <c r="V768" s="139">
        <v>0</v>
      </c>
      <c r="W768" s="128">
        <v>0</v>
      </c>
    </row>
    <row r="769" spans="1:23" ht="20.100000000000001" customHeight="1">
      <c r="A769" s="135" t="s">
        <v>1616</v>
      </c>
      <c r="B769" s="135" t="s">
        <v>1551</v>
      </c>
      <c r="C769" s="136" t="s">
        <v>1550</v>
      </c>
      <c r="D769" s="123" t="s">
        <v>1623</v>
      </c>
      <c r="E769" s="92" t="s">
        <v>1425</v>
      </c>
      <c r="F769" s="127">
        <v>131812</v>
      </c>
      <c r="G769" s="137">
        <v>0</v>
      </c>
      <c r="H769" s="127">
        <v>0</v>
      </c>
      <c r="I769" s="128">
        <v>0</v>
      </c>
      <c r="J769" s="128">
        <v>0</v>
      </c>
      <c r="K769" s="137">
        <v>0</v>
      </c>
      <c r="L769" s="124">
        <v>0</v>
      </c>
      <c r="M769" s="124">
        <v>0</v>
      </c>
      <c r="N769" s="124">
        <v>0</v>
      </c>
      <c r="O769" s="124">
        <v>0</v>
      </c>
      <c r="P769" s="124">
        <v>0</v>
      </c>
      <c r="Q769" s="127">
        <v>0</v>
      </c>
      <c r="R769" s="127">
        <v>0</v>
      </c>
      <c r="S769" s="127">
        <v>131812</v>
      </c>
      <c r="T769" s="127">
        <v>0</v>
      </c>
      <c r="U769" s="124">
        <v>0</v>
      </c>
      <c r="V769" s="139">
        <v>0</v>
      </c>
      <c r="W769" s="128">
        <v>0</v>
      </c>
    </row>
    <row r="770" spans="1:23" ht="20.100000000000001" customHeight="1">
      <c r="A770" s="135"/>
      <c r="B770" s="135"/>
      <c r="C770" s="136"/>
      <c r="D770" s="123" t="s">
        <v>1928</v>
      </c>
      <c r="E770" s="92" t="s">
        <v>1929</v>
      </c>
      <c r="F770" s="127">
        <v>4916596</v>
      </c>
      <c r="G770" s="137">
        <v>1857224</v>
      </c>
      <c r="H770" s="127">
        <v>1042680</v>
      </c>
      <c r="I770" s="128">
        <v>506892</v>
      </c>
      <c r="J770" s="128">
        <v>307652</v>
      </c>
      <c r="K770" s="137">
        <v>824402</v>
      </c>
      <c r="L770" s="124">
        <v>471410</v>
      </c>
      <c r="M770" s="124">
        <v>176779</v>
      </c>
      <c r="N770" s="124">
        <v>21674</v>
      </c>
      <c r="O770" s="124">
        <v>6935</v>
      </c>
      <c r="P770" s="124">
        <v>7072</v>
      </c>
      <c r="Q770" s="127">
        <v>2016</v>
      </c>
      <c r="R770" s="127">
        <v>0</v>
      </c>
      <c r="S770" s="127">
        <v>282846</v>
      </c>
      <c r="T770" s="127">
        <v>0</v>
      </c>
      <c r="U770" s="124">
        <v>0</v>
      </c>
      <c r="V770" s="139">
        <v>313860</v>
      </c>
      <c r="W770" s="128">
        <v>1638264</v>
      </c>
    </row>
    <row r="771" spans="1:23" ht="20.100000000000001" customHeight="1">
      <c r="A771" s="135"/>
      <c r="B771" s="135"/>
      <c r="C771" s="136"/>
      <c r="D771" s="123" t="s">
        <v>1930</v>
      </c>
      <c r="E771" s="92" t="s">
        <v>1931</v>
      </c>
      <c r="F771" s="127">
        <v>4249930</v>
      </c>
      <c r="G771" s="137">
        <v>1508996</v>
      </c>
      <c r="H771" s="127">
        <v>806052</v>
      </c>
      <c r="I771" s="128">
        <v>437292</v>
      </c>
      <c r="J771" s="128">
        <v>265652</v>
      </c>
      <c r="K771" s="137">
        <v>683538</v>
      </c>
      <c r="L771" s="124">
        <v>377034</v>
      </c>
      <c r="M771" s="124">
        <v>141388</v>
      </c>
      <c r="N771" s="124">
        <v>13441</v>
      </c>
      <c r="O771" s="124">
        <v>5991</v>
      </c>
      <c r="P771" s="124">
        <v>5656</v>
      </c>
      <c r="Q771" s="127">
        <v>1512</v>
      </c>
      <c r="R771" s="127">
        <v>0</v>
      </c>
      <c r="S771" s="127">
        <v>226220</v>
      </c>
      <c r="T771" s="127">
        <v>0</v>
      </c>
      <c r="U771" s="124">
        <v>0</v>
      </c>
      <c r="V771" s="139">
        <v>192912</v>
      </c>
      <c r="W771" s="128">
        <v>1638264</v>
      </c>
    </row>
    <row r="772" spans="1:23" ht="20.100000000000001" customHeight="1">
      <c r="A772" s="135" t="s">
        <v>1589</v>
      </c>
      <c r="B772" s="135" t="s">
        <v>1551</v>
      </c>
      <c r="C772" s="136" t="s">
        <v>1550</v>
      </c>
      <c r="D772" s="123" t="s">
        <v>1623</v>
      </c>
      <c r="E772" s="92" t="s">
        <v>251</v>
      </c>
      <c r="F772" s="127">
        <v>1726996</v>
      </c>
      <c r="G772" s="137">
        <v>1508996</v>
      </c>
      <c r="H772" s="127">
        <v>806052</v>
      </c>
      <c r="I772" s="128">
        <v>437292</v>
      </c>
      <c r="J772" s="128">
        <v>265652</v>
      </c>
      <c r="K772" s="137">
        <v>25088</v>
      </c>
      <c r="L772" s="124">
        <v>0</v>
      </c>
      <c r="M772" s="124">
        <v>0</v>
      </c>
      <c r="N772" s="124">
        <v>13441</v>
      </c>
      <c r="O772" s="124">
        <v>5991</v>
      </c>
      <c r="P772" s="124">
        <v>5656</v>
      </c>
      <c r="Q772" s="127">
        <v>0</v>
      </c>
      <c r="R772" s="127">
        <v>0</v>
      </c>
      <c r="S772" s="127">
        <v>0</v>
      </c>
      <c r="T772" s="127">
        <v>0</v>
      </c>
      <c r="U772" s="124">
        <v>0</v>
      </c>
      <c r="V772" s="139">
        <v>192912</v>
      </c>
      <c r="W772" s="128">
        <v>0</v>
      </c>
    </row>
    <row r="773" spans="1:23" ht="20.100000000000001" customHeight="1">
      <c r="A773" s="135" t="s">
        <v>1589</v>
      </c>
      <c r="B773" s="135" t="s">
        <v>1558</v>
      </c>
      <c r="C773" s="136" t="s">
        <v>1558</v>
      </c>
      <c r="D773" s="123" t="s">
        <v>1623</v>
      </c>
      <c r="E773" s="92" t="s">
        <v>829</v>
      </c>
      <c r="F773" s="127">
        <v>377034</v>
      </c>
      <c r="G773" s="137">
        <v>0</v>
      </c>
      <c r="H773" s="127">
        <v>0</v>
      </c>
      <c r="I773" s="128">
        <v>0</v>
      </c>
      <c r="J773" s="128">
        <v>0</v>
      </c>
      <c r="K773" s="137">
        <v>377034</v>
      </c>
      <c r="L773" s="124">
        <v>377034</v>
      </c>
      <c r="M773" s="124">
        <v>0</v>
      </c>
      <c r="N773" s="124">
        <v>0</v>
      </c>
      <c r="O773" s="124">
        <v>0</v>
      </c>
      <c r="P773" s="124">
        <v>0</v>
      </c>
      <c r="Q773" s="127">
        <v>0</v>
      </c>
      <c r="R773" s="127">
        <v>0</v>
      </c>
      <c r="S773" s="127">
        <v>0</v>
      </c>
      <c r="T773" s="127">
        <v>0</v>
      </c>
      <c r="U773" s="124">
        <v>0</v>
      </c>
      <c r="V773" s="139">
        <v>0</v>
      </c>
      <c r="W773" s="128">
        <v>0</v>
      </c>
    </row>
    <row r="774" spans="1:23" ht="20.100000000000001" customHeight="1">
      <c r="A774" s="135" t="s">
        <v>1589</v>
      </c>
      <c r="B774" s="135" t="s">
        <v>1586</v>
      </c>
      <c r="C774" s="136" t="s">
        <v>1572</v>
      </c>
      <c r="D774" s="123" t="s">
        <v>1623</v>
      </c>
      <c r="E774" s="92" t="s">
        <v>868</v>
      </c>
      <c r="F774" s="127">
        <v>1638264</v>
      </c>
      <c r="G774" s="137">
        <v>0</v>
      </c>
      <c r="H774" s="127">
        <v>0</v>
      </c>
      <c r="I774" s="128">
        <v>0</v>
      </c>
      <c r="J774" s="128">
        <v>0</v>
      </c>
      <c r="K774" s="137">
        <v>0</v>
      </c>
      <c r="L774" s="124">
        <v>0</v>
      </c>
      <c r="M774" s="124">
        <v>0</v>
      </c>
      <c r="N774" s="124">
        <v>0</v>
      </c>
      <c r="O774" s="124">
        <v>0</v>
      </c>
      <c r="P774" s="124">
        <v>0</v>
      </c>
      <c r="Q774" s="127">
        <v>0</v>
      </c>
      <c r="R774" s="127">
        <v>0</v>
      </c>
      <c r="S774" s="127">
        <v>0</v>
      </c>
      <c r="T774" s="127">
        <v>0</v>
      </c>
      <c r="U774" s="124">
        <v>0</v>
      </c>
      <c r="V774" s="139">
        <v>0</v>
      </c>
      <c r="W774" s="128">
        <v>1638264</v>
      </c>
    </row>
    <row r="775" spans="1:23" ht="20.100000000000001" customHeight="1">
      <c r="A775" s="135" t="s">
        <v>1591</v>
      </c>
      <c r="B775" s="135" t="s">
        <v>1559</v>
      </c>
      <c r="C775" s="136" t="s">
        <v>1550</v>
      </c>
      <c r="D775" s="123" t="s">
        <v>1623</v>
      </c>
      <c r="E775" s="92" t="s">
        <v>942</v>
      </c>
      <c r="F775" s="127">
        <v>142900</v>
      </c>
      <c r="G775" s="137">
        <v>0</v>
      </c>
      <c r="H775" s="127">
        <v>0</v>
      </c>
      <c r="I775" s="128">
        <v>0</v>
      </c>
      <c r="J775" s="128">
        <v>0</v>
      </c>
      <c r="K775" s="137">
        <v>142900</v>
      </c>
      <c r="L775" s="124">
        <v>0</v>
      </c>
      <c r="M775" s="124">
        <v>141388</v>
      </c>
      <c r="N775" s="124">
        <v>0</v>
      </c>
      <c r="O775" s="124">
        <v>0</v>
      </c>
      <c r="P775" s="124">
        <v>0</v>
      </c>
      <c r="Q775" s="127">
        <v>1512</v>
      </c>
      <c r="R775" s="127">
        <v>0</v>
      </c>
      <c r="S775" s="127">
        <v>0</v>
      </c>
      <c r="T775" s="127">
        <v>0</v>
      </c>
      <c r="U775" s="124">
        <v>0</v>
      </c>
      <c r="V775" s="139">
        <v>0</v>
      </c>
      <c r="W775" s="128">
        <v>0</v>
      </c>
    </row>
    <row r="776" spans="1:23" ht="20.100000000000001" customHeight="1">
      <c r="A776" s="135" t="s">
        <v>1591</v>
      </c>
      <c r="B776" s="135" t="s">
        <v>1559</v>
      </c>
      <c r="C776" s="136" t="s">
        <v>1552</v>
      </c>
      <c r="D776" s="123" t="s">
        <v>1623</v>
      </c>
      <c r="E776" s="92" t="s">
        <v>944</v>
      </c>
      <c r="F776" s="127">
        <v>138516</v>
      </c>
      <c r="G776" s="137">
        <v>0</v>
      </c>
      <c r="H776" s="127">
        <v>0</v>
      </c>
      <c r="I776" s="128">
        <v>0</v>
      </c>
      <c r="J776" s="128">
        <v>0</v>
      </c>
      <c r="K776" s="137">
        <v>138516</v>
      </c>
      <c r="L776" s="124">
        <v>0</v>
      </c>
      <c r="M776" s="124">
        <v>0</v>
      </c>
      <c r="N776" s="124">
        <v>0</v>
      </c>
      <c r="O776" s="124">
        <v>0</v>
      </c>
      <c r="P776" s="124">
        <v>0</v>
      </c>
      <c r="Q776" s="127">
        <v>0</v>
      </c>
      <c r="R776" s="127">
        <v>0</v>
      </c>
      <c r="S776" s="127">
        <v>0</v>
      </c>
      <c r="T776" s="127">
        <v>0</v>
      </c>
      <c r="U776" s="124">
        <v>0</v>
      </c>
      <c r="V776" s="139">
        <v>0</v>
      </c>
      <c r="W776" s="128">
        <v>0</v>
      </c>
    </row>
    <row r="777" spans="1:23" ht="20.100000000000001" customHeight="1">
      <c r="A777" s="135" t="s">
        <v>1616</v>
      </c>
      <c r="B777" s="135" t="s">
        <v>1551</v>
      </c>
      <c r="C777" s="136" t="s">
        <v>1550</v>
      </c>
      <c r="D777" s="123" t="s">
        <v>1623</v>
      </c>
      <c r="E777" s="92" t="s">
        <v>1425</v>
      </c>
      <c r="F777" s="127">
        <v>226220</v>
      </c>
      <c r="G777" s="137">
        <v>0</v>
      </c>
      <c r="H777" s="127">
        <v>0</v>
      </c>
      <c r="I777" s="128">
        <v>0</v>
      </c>
      <c r="J777" s="128">
        <v>0</v>
      </c>
      <c r="K777" s="137">
        <v>0</v>
      </c>
      <c r="L777" s="124">
        <v>0</v>
      </c>
      <c r="M777" s="124">
        <v>0</v>
      </c>
      <c r="N777" s="124">
        <v>0</v>
      </c>
      <c r="O777" s="124">
        <v>0</v>
      </c>
      <c r="P777" s="124">
        <v>0</v>
      </c>
      <c r="Q777" s="127">
        <v>0</v>
      </c>
      <c r="R777" s="127">
        <v>0</v>
      </c>
      <c r="S777" s="127">
        <v>226220</v>
      </c>
      <c r="T777" s="127">
        <v>0</v>
      </c>
      <c r="U777" s="124">
        <v>0</v>
      </c>
      <c r="V777" s="139">
        <v>0</v>
      </c>
      <c r="W777" s="128">
        <v>0</v>
      </c>
    </row>
    <row r="778" spans="1:23" ht="20.100000000000001" customHeight="1">
      <c r="A778" s="135"/>
      <c r="B778" s="135"/>
      <c r="C778" s="136"/>
      <c r="D778" s="123" t="s">
        <v>1932</v>
      </c>
      <c r="E778" s="92" t="s">
        <v>1933</v>
      </c>
      <c r="F778" s="127">
        <v>666666</v>
      </c>
      <c r="G778" s="137">
        <v>348228</v>
      </c>
      <c r="H778" s="127">
        <v>236628</v>
      </c>
      <c r="I778" s="128">
        <v>69600</v>
      </c>
      <c r="J778" s="128">
        <v>42000</v>
      </c>
      <c r="K778" s="137">
        <v>140864</v>
      </c>
      <c r="L778" s="124">
        <v>94376</v>
      </c>
      <c r="M778" s="124">
        <v>35391</v>
      </c>
      <c r="N778" s="124">
        <v>8233</v>
      </c>
      <c r="O778" s="124">
        <v>944</v>
      </c>
      <c r="P778" s="124">
        <v>1416</v>
      </c>
      <c r="Q778" s="127">
        <v>504</v>
      </c>
      <c r="R778" s="127">
        <v>0</v>
      </c>
      <c r="S778" s="127">
        <v>56626</v>
      </c>
      <c r="T778" s="127">
        <v>0</v>
      </c>
      <c r="U778" s="124">
        <v>0</v>
      </c>
      <c r="V778" s="139">
        <v>120948</v>
      </c>
      <c r="W778" s="128">
        <v>0</v>
      </c>
    </row>
    <row r="779" spans="1:23" ht="20.100000000000001" customHeight="1">
      <c r="A779" s="135" t="s">
        <v>1589</v>
      </c>
      <c r="B779" s="135" t="s">
        <v>1558</v>
      </c>
      <c r="C779" s="136" t="s">
        <v>1558</v>
      </c>
      <c r="D779" s="123" t="s">
        <v>1623</v>
      </c>
      <c r="E779" s="92" t="s">
        <v>829</v>
      </c>
      <c r="F779" s="127">
        <v>94376</v>
      </c>
      <c r="G779" s="137">
        <v>0</v>
      </c>
      <c r="H779" s="127">
        <v>0</v>
      </c>
      <c r="I779" s="128">
        <v>0</v>
      </c>
      <c r="J779" s="128">
        <v>0</v>
      </c>
      <c r="K779" s="137">
        <v>94376</v>
      </c>
      <c r="L779" s="124">
        <v>94376</v>
      </c>
      <c r="M779" s="124">
        <v>0</v>
      </c>
      <c r="N779" s="124">
        <v>0</v>
      </c>
      <c r="O779" s="124">
        <v>0</v>
      </c>
      <c r="P779" s="124">
        <v>0</v>
      </c>
      <c r="Q779" s="127">
        <v>0</v>
      </c>
      <c r="R779" s="127">
        <v>0</v>
      </c>
      <c r="S779" s="127">
        <v>0</v>
      </c>
      <c r="T779" s="127">
        <v>0</v>
      </c>
      <c r="U779" s="124">
        <v>0</v>
      </c>
      <c r="V779" s="139">
        <v>0</v>
      </c>
      <c r="W779" s="128">
        <v>0</v>
      </c>
    </row>
    <row r="780" spans="1:23" ht="20.100000000000001" customHeight="1">
      <c r="A780" s="135" t="s">
        <v>1589</v>
      </c>
      <c r="B780" s="135" t="s">
        <v>1586</v>
      </c>
      <c r="C780" s="136" t="s">
        <v>1558</v>
      </c>
      <c r="D780" s="123" t="s">
        <v>1623</v>
      </c>
      <c r="E780" s="92" t="s">
        <v>867</v>
      </c>
      <c r="F780" s="127">
        <v>479769</v>
      </c>
      <c r="G780" s="137">
        <v>348228</v>
      </c>
      <c r="H780" s="127">
        <v>236628</v>
      </c>
      <c r="I780" s="128">
        <v>69600</v>
      </c>
      <c r="J780" s="128">
        <v>42000</v>
      </c>
      <c r="K780" s="137">
        <v>10593</v>
      </c>
      <c r="L780" s="124">
        <v>0</v>
      </c>
      <c r="M780" s="124">
        <v>0</v>
      </c>
      <c r="N780" s="124">
        <v>8233</v>
      </c>
      <c r="O780" s="124">
        <v>944</v>
      </c>
      <c r="P780" s="124">
        <v>1416</v>
      </c>
      <c r="Q780" s="127">
        <v>0</v>
      </c>
      <c r="R780" s="127">
        <v>0</v>
      </c>
      <c r="S780" s="127">
        <v>0</v>
      </c>
      <c r="T780" s="127">
        <v>0</v>
      </c>
      <c r="U780" s="124">
        <v>0</v>
      </c>
      <c r="V780" s="139">
        <v>120948</v>
      </c>
      <c r="W780" s="128">
        <v>0</v>
      </c>
    </row>
    <row r="781" spans="1:23" ht="20.100000000000001" customHeight="1">
      <c r="A781" s="135" t="s">
        <v>1591</v>
      </c>
      <c r="B781" s="135" t="s">
        <v>1559</v>
      </c>
      <c r="C781" s="136" t="s">
        <v>1551</v>
      </c>
      <c r="D781" s="123" t="s">
        <v>1623</v>
      </c>
      <c r="E781" s="92" t="s">
        <v>943</v>
      </c>
      <c r="F781" s="127">
        <v>35895</v>
      </c>
      <c r="G781" s="137">
        <v>0</v>
      </c>
      <c r="H781" s="127">
        <v>0</v>
      </c>
      <c r="I781" s="128">
        <v>0</v>
      </c>
      <c r="J781" s="128">
        <v>0</v>
      </c>
      <c r="K781" s="137">
        <v>35895</v>
      </c>
      <c r="L781" s="124">
        <v>0</v>
      </c>
      <c r="M781" s="124">
        <v>35391</v>
      </c>
      <c r="N781" s="124">
        <v>0</v>
      </c>
      <c r="O781" s="124">
        <v>0</v>
      </c>
      <c r="P781" s="124">
        <v>0</v>
      </c>
      <c r="Q781" s="127">
        <v>504</v>
      </c>
      <c r="R781" s="127">
        <v>0</v>
      </c>
      <c r="S781" s="127">
        <v>0</v>
      </c>
      <c r="T781" s="127">
        <v>0</v>
      </c>
      <c r="U781" s="124">
        <v>0</v>
      </c>
      <c r="V781" s="139">
        <v>0</v>
      </c>
      <c r="W781" s="128">
        <v>0</v>
      </c>
    </row>
    <row r="782" spans="1:23" ht="20.100000000000001" customHeight="1">
      <c r="A782" s="135" t="s">
        <v>1616</v>
      </c>
      <c r="B782" s="135" t="s">
        <v>1551</v>
      </c>
      <c r="C782" s="136" t="s">
        <v>1550</v>
      </c>
      <c r="D782" s="123" t="s">
        <v>1623</v>
      </c>
      <c r="E782" s="92" t="s">
        <v>1425</v>
      </c>
      <c r="F782" s="127">
        <v>56626</v>
      </c>
      <c r="G782" s="137">
        <v>0</v>
      </c>
      <c r="H782" s="127">
        <v>0</v>
      </c>
      <c r="I782" s="128">
        <v>0</v>
      </c>
      <c r="J782" s="128">
        <v>0</v>
      </c>
      <c r="K782" s="137">
        <v>0</v>
      </c>
      <c r="L782" s="124">
        <v>0</v>
      </c>
      <c r="M782" s="124">
        <v>0</v>
      </c>
      <c r="N782" s="124">
        <v>0</v>
      </c>
      <c r="O782" s="124">
        <v>0</v>
      </c>
      <c r="P782" s="124">
        <v>0</v>
      </c>
      <c r="Q782" s="127">
        <v>0</v>
      </c>
      <c r="R782" s="127">
        <v>0</v>
      </c>
      <c r="S782" s="127">
        <v>56626</v>
      </c>
      <c r="T782" s="127">
        <v>0</v>
      </c>
      <c r="U782" s="124">
        <v>0</v>
      </c>
      <c r="V782" s="139">
        <v>0</v>
      </c>
      <c r="W782" s="128">
        <v>0</v>
      </c>
    </row>
    <row r="783" spans="1:23" ht="20.100000000000001" customHeight="1">
      <c r="A783" s="135"/>
      <c r="B783" s="135"/>
      <c r="C783" s="136"/>
      <c r="D783" s="123" t="s">
        <v>1934</v>
      </c>
      <c r="E783" s="92" t="s">
        <v>1935</v>
      </c>
      <c r="F783" s="127">
        <v>2699664</v>
      </c>
      <c r="G783" s="137">
        <v>702722</v>
      </c>
      <c r="H783" s="127">
        <v>289896</v>
      </c>
      <c r="I783" s="128">
        <v>273468</v>
      </c>
      <c r="J783" s="128">
        <v>139358</v>
      </c>
      <c r="K783" s="137">
        <v>303996</v>
      </c>
      <c r="L783" s="124">
        <v>165873</v>
      </c>
      <c r="M783" s="124">
        <v>62202</v>
      </c>
      <c r="N783" s="124">
        <v>10970</v>
      </c>
      <c r="O783" s="124">
        <v>1659</v>
      </c>
      <c r="P783" s="124">
        <v>2488</v>
      </c>
      <c r="Q783" s="127">
        <v>504</v>
      </c>
      <c r="R783" s="127">
        <v>0</v>
      </c>
      <c r="S783" s="127">
        <v>99524</v>
      </c>
      <c r="T783" s="127">
        <v>0</v>
      </c>
      <c r="U783" s="124">
        <v>0</v>
      </c>
      <c r="V783" s="139">
        <v>0</v>
      </c>
      <c r="W783" s="128">
        <v>1593422</v>
      </c>
    </row>
    <row r="784" spans="1:23" ht="20.100000000000001" customHeight="1">
      <c r="A784" s="135"/>
      <c r="B784" s="135"/>
      <c r="C784" s="136"/>
      <c r="D784" s="123" t="s">
        <v>1936</v>
      </c>
      <c r="E784" s="92" t="s">
        <v>1937</v>
      </c>
      <c r="F784" s="127">
        <v>2699664</v>
      </c>
      <c r="G784" s="137">
        <v>702722</v>
      </c>
      <c r="H784" s="127">
        <v>289896</v>
      </c>
      <c r="I784" s="128">
        <v>273468</v>
      </c>
      <c r="J784" s="128">
        <v>139358</v>
      </c>
      <c r="K784" s="137">
        <v>303996</v>
      </c>
      <c r="L784" s="124">
        <v>165873</v>
      </c>
      <c r="M784" s="124">
        <v>62202</v>
      </c>
      <c r="N784" s="124">
        <v>10970</v>
      </c>
      <c r="O784" s="124">
        <v>1659</v>
      </c>
      <c r="P784" s="124">
        <v>2488</v>
      </c>
      <c r="Q784" s="127">
        <v>504</v>
      </c>
      <c r="R784" s="127">
        <v>0</v>
      </c>
      <c r="S784" s="127">
        <v>99524</v>
      </c>
      <c r="T784" s="127">
        <v>0</v>
      </c>
      <c r="U784" s="124">
        <v>0</v>
      </c>
      <c r="V784" s="139">
        <v>0</v>
      </c>
      <c r="W784" s="128">
        <v>1593422</v>
      </c>
    </row>
    <row r="785" spans="1:23" ht="20.100000000000001" customHeight="1">
      <c r="A785" s="135" t="s">
        <v>1589</v>
      </c>
      <c r="B785" s="135" t="s">
        <v>1558</v>
      </c>
      <c r="C785" s="136" t="s">
        <v>1558</v>
      </c>
      <c r="D785" s="123" t="s">
        <v>1623</v>
      </c>
      <c r="E785" s="92" t="s">
        <v>829</v>
      </c>
      <c r="F785" s="127">
        <v>165873</v>
      </c>
      <c r="G785" s="137">
        <v>0</v>
      </c>
      <c r="H785" s="127">
        <v>0</v>
      </c>
      <c r="I785" s="128">
        <v>0</v>
      </c>
      <c r="J785" s="128">
        <v>0</v>
      </c>
      <c r="K785" s="137">
        <v>165873</v>
      </c>
      <c r="L785" s="124">
        <v>165873</v>
      </c>
      <c r="M785" s="124">
        <v>0</v>
      </c>
      <c r="N785" s="124">
        <v>0</v>
      </c>
      <c r="O785" s="124">
        <v>0</v>
      </c>
      <c r="P785" s="124">
        <v>0</v>
      </c>
      <c r="Q785" s="127">
        <v>0</v>
      </c>
      <c r="R785" s="127">
        <v>0</v>
      </c>
      <c r="S785" s="127">
        <v>0</v>
      </c>
      <c r="T785" s="127">
        <v>0</v>
      </c>
      <c r="U785" s="124">
        <v>0</v>
      </c>
      <c r="V785" s="139">
        <v>0</v>
      </c>
      <c r="W785" s="128">
        <v>0</v>
      </c>
    </row>
    <row r="786" spans="1:23" ht="20.100000000000001" customHeight="1">
      <c r="A786" s="135" t="s">
        <v>1589</v>
      </c>
      <c r="B786" s="135" t="s">
        <v>1559</v>
      </c>
      <c r="C786" s="136" t="s">
        <v>1550</v>
      </c>
      <c r="D786" s="123" t="s">
        <v>1623</v>
      </c>
      <c r="E786" s="92" t="s">
        <v>251</v>
      </c>
      <c r="F786" s="127">
        <v>2311261</v>
      </c>
      <c r="G786" s="137">
        <v>702722</v>
      </c>
      <c r="H786" s="127">
        <v>289896</v>
      </c>
      <c r="I786" s="128">
        <v>273468</v>
      </c>
      <c r="J786" s="128">
        <v>139358</v>
      </c>
      <c r="K786" s="137">
        <v>15117</v>
      </c>
      <c r="L786" s="124">
        <v>0</v>
      </c>
      <c r="M786" s="124">
        <v>0</v>
      </c>
      <c r="N786" s="124">
        <v>10970</v>
      </c>
      <c r="O786" s="124">
        <v>1659</v>
      </c>
      <c r="P786" s="124">
        <v>2488</v>
      </c>
      <c r="Q786" s="127">
        <v>0</v>
      </c>
      <c r="R786" s="127">
        <v>0</v>
      </c>
      <c r="S786" s="127">
        <v>0</v>
      </c>
      <c r="T786" s="127">
        <v>0</v>
      </c>
      <c r="U786" s="124">
        <v>0</v>
      </c>
      <c r="V786" s="139">
        <v>0</v>
      </c>
      <c r="W786" s="128">
        <v>1593422</v>
      </c>
    </row>
    <row r="787" spans="1:23" ht="20.100000000000001" customHeight="1">
      <c r="A787" s="135" t="s">
        <v>1591</v>
      </c>
      <c r="B787" s="135" t="s">
        <v>1559</v>
      </c>
      <c r="C787" s="136" t="s">
        <v>1550</v>
      </c>
      <c r="D787" s="123" t="s">
        <v>1623</v>
      </c>
      <c r="E787" s="92" t="s">
        <v>942</v>
      </c>
      <c r="F787" s="127">
        <v>62706</v>
      </c>
      <c r="G787" s="137">
        <v>0</v>
      </c>
      <c r="H787" s="127">
        <v>0</v>
      </c>
      <c r="I787" s="128">
        <v>0</v>
      </c>
      <c r="J787" s="128">
        <v>0</v>
      </c>
      <c r="K787" s="137">
        <v>62706</v>
      </c>
      <c r="L787" s="124">
        <v>0</v>
      </c>
      <c r="M787" s="124">
        <v>62202</v>
      </c>
      <c r="N787" s="124">
        <v>0</v>
      </c>
      <c r="O787" s="124">
        <v>0</v>
      </c>
      <c r="P787" s="124">
        <v>0</v>
      </c>
      <c r="Q787" s="127">
        <v>504</v>
      </c>
      <c r="R787" s="127">
        <v>0</v>
      </c>
      <c r="S787" s="127">
        <v>0</v>
      </c>
      <c r="T787" s="127">
        <v>0</v>
      </c>
      <c r="U787" s="124">
        <v>0</v>
      </c>
      <c r="V787" s="139">
        <v>0</v>
      </c>
      <c r="W787" s="128">
        <v>0</v>
      </c>
    </row>
    <row r="788" spans="1:23" ht="20.100000000000001" customHeight="1">
      <c r="A788" s="135" t="s">
        <v>1591</v>
      </c>
      <c r="B788" s="135" t="s">
        <v>1559</v>
      </c>
      <c r="C788" s="136" t="s">
        <v>1552</v>
      </c>
      <c r="D788" s="123" t="s">
        <v>1623</v>
      </c>
      <c r="E788" s="92" t="s">
        <v>944</v>
      </c>
      <c r="F788" s="127">
        <v>60300</v>
      </c>
      <c r="G788" s="137">
        <v>0</v>
      </c>
      <c r="H788" s="127">
        <v>0</v>
      </c>
      <c r="I788" s="128">
        <v>0</v>
      </c>
      <c r="J788" s="128">
        <v>0</v>
      </c>
      <c r="K788" s="137">
        <v>60300</v>
      </c>
      <c r="L788" s="124">
        <v>0</v>
      </c>
      <c r="M788" s="124">
        <v>0</v>
      </c>
      <c r="N788" s="124">
        <v>0</v>
      </c>
      <c r="O788" s="124">
        <v>0</v>
      </c>
      <c r="P788" s="124">
        <v>0</v>
      </c>
      <c r="Q788" s="127">
        <v>0</v>
      </c>
      <c r="R788" s="127">
        <v>0</v>
      </c>
      <c r="S788" s="127">
        <v>0</v>
      </c>
      <c r="T788" s="127">
        <v>0</v>
      </c>
      <c r="U788" s="124">
        <v>0</v>
      </c>
      <c r="V788" s="139">
        <v>0</v>
      </c>
      <c r="W788" s="128">
        <v>0</v>
      </c>
    </row>
    <row r="789" spans="1:23" ht="20.100000000000001" customHeight="1">
      <c r="A789" s="135" t="s">
        <v>1616</v>
      </c>
      <c r="B789" s="135" t="s">
        <v>1551</v>
      </c>
      <c r="C789" s="136" t="s">
        <v>1550</v>
      </c>
      <c r="D789" s="123" t="s">
        <v>1623</v>
      </c>
      <c r="E789" s="92" t="s">
        <v>1425</v>
      </c>
      <c r="F789" s="127">
        <v>99524</v>
      </c>
      <c r="G789" s="137">
        <v>0</v>
      </c>
      <c r="H789" s="127">
        <v>0</v>
      </c>
      <c r="I789" s="128">
        <v>0</v>
      </c>
      <c r="J789" s="128">
        <v>0</v>
      </c>
      <c r="K789" s="137">
        <v>0</v>
      </c>
      <c r="L789" s="124">
        <v>0</v>
      </c>
      <c r="M789" s="124">
        <v>0</v>
      </c>
      <c r="N789" s="124">
        <v>0</v>
      </c>
      <c r="O789" s="124">
        <v>0</v>
      </c>
      <c r="P789" s="124">
        <v>0</v>
      </c>
      <c r="Q789" s="127">
        <v>0</v>
      </c>
      <c r="R789" s="127">
        <v>0</v>
      </c>
      <c r="S789" s="127">
        <v>99524</v>
      </c>
      <c r="T789" s="127">
        <v>0</v>
      </c>
      <c r="U789" s="124">
        <v>0</v>
      </c>
      <c r="V789" s="139">
        <v>0</v>
      </c>
      <c r="W789" s="128">
        <v>0</v>
      </c>
    </row>
    <row r="790" spans="1:23" ht="20.100000000000001" customHeight="1">
      <c r="A790" s="135"/>
      <c r="B790" s="135"/>
      <c r="C790" s="136"/>
      <c r="D790" s="123" t="s">
        <v>1938</v>
      </c>
      <c r="E790" s="92" t="s">
        <v>1939</v>
      </c>
      <c r="F790" s="127">
        <v>76583444</v>
      </c>
      <c r="G790" s="137">
        <v>52560143</v>
      </c>
      <c r="H790" s="127">
        <v>36667930</v>
      </c>
      <c r="I790" s="128">
        <v>14812880</v>
      </c>
      <c r="J790" s="128">
        <v>1079333</v>
      </c>
      <c r="K790" s="137">
        <v>3176983</v>
      </c>
      <c r="L790" s="124">
        <v>1903813</v>
      </c>
      <c r="M790" s="124">
        <v>713930</v>
      </c>
      <c r="N790" s="124">
        <v>117778</v>
      </c>
      <c r="O790" s="124">
        <v>23781</v>
      </c>
      <c r="P790" s="124">
        <v>28557</v>
      </c>
      <c r="Q790" s="127">
        <v>7992</v>
      </c>
      <c r="R790" s="127">
        <v>0</v>
      </c>
      <c r="S790" s="127">
        <v>1142286</v>
      </c>
      <c r="T790" s="127">
        <v>0</v>
      </c>
      <c r="U790" s="124">
        <v>0</v>
      </c>
      <c r="V790" s="139">
        <v>18953152</v>
      </c>
      <c r="W790" s="128">
        <v>750880</v>
      </c>
    </row>
    <row r="791" spans="1:23" ht="20.100000000000001" customHeight="1">
      <c r="A791" s="135"/>
      <c r="B791" s="135"/>
      <c r="C791" s="136"/>
      <c r="D791" s="123" t="s">
        <v>1940</v>
      </c>
      <c r="E791" s="92" t="s">
        <v>1941</v>
      </c>
      <c r="F791" s="127">
        <v>3180940</v>
      </c>
      <c r="G791" s="137">
        <v>1951279</v>
      </c>
      <c r="H791" s="127">
        <v>845220</v>
      </c>
      <c r="I791" s="128">
        <v>690024</v>
      </c>
      <c r="J791" s="128">
        <v>416035</v>
      </c>
      <c r="K791" s="137">
        <v>945112</v>
      </c>
      <c r="L791" s="124">
        <v>474249</v>
      </c>
      <c r="M791" s="124">
        <v>177843</v>
      </c>
      <c r="N791" s="124">
        <v>0</v>
      </c>
      <c r="O791" s="124">
        <v>9485</v>
      </c>
      <c r="P791" s="124">
        <v>7114</v>
      </c>
      <c r="Q791" s="127">
        <v>1584</v>
      </c>
      <c r="R791" s="127">
        <v>0</v>
      </c>
      <c r="S791" s="127">
        <v>284549</v>
      </c>
      <c r="T791" s="127">
        <v>0</v>
      </c>
      <c r="U791" s="124">
        <v>0</v>
      </c>
      <c r="V791" s="139">
        <v>0</v>
      </c>
      <c r="W791" s="128">
        <v>0</v>
      </c>
    </row>
    <row r="792" spans="1:23" ht="20.100000000000001" customHeight="1">
      <c r="A792" s="135" t="s">
        <v>1589</v>
      </c>
      <c r="B792" s="135" t="s">
        <v>1558</v>
      </c>
      <c r="C792" s="136" t="s">
        <v>1558</v>
      </c>
      <c r="D792" s="123" t="s">
        <v>1787</v>
      </c>
      <c r="E792" s="92" t="s">
        <v>829</v>
      </c>
      <c r="F792" s="127">
        <v>474249</v>
      </c>
      <c r="G792" s="137">
        <v>0</v>
      </c>
      <c r="H792" s="127">
        <v>0</v>
      </c>
      <c r="I792" s="128">
        <v>0</v>
      </c>
      <c r="J792" s="128">
        <v>0</v>
      </c>
      <c r="K792" s="137">
        <v>474249</v>
      </c>
      <c r="L792" s="124">
        <v>474249</v>
      </c>
      <c r="M792" s="124">
        <v>0</v>
      </c>
      <c r="N792" s="124">
        <v>0</v>
      </c>
      <c r="O792" s="124">
        <v>0</v>
      </c>
      <c r="P792" s="124">
        <v>0</v>
      </c>
      <c r="Q792" s="127">
        <v>0</v>
      </c>
      <c r="R792" s="127">
        <v>0</v>
      </c>
      <c r="S792" s="127">
        <v>0</v>
      </c>
      <c r="T792" s="127">
        <v>0</v>
      </c>
      <c r="U792" s="124">
        <v>0</v>
      </c>
      <c r="V792" s="139">
        <v>0</v>
      </c>
      <c r="W792" s="128">
        <v>0</v>
      </c>
    </row>
    <row r="793" spans="1:23" ht="20.100000000000001" customHeight="1">
      <c r="A793" s="135" t="s">
        <v>1591</v>
      </c>
      <c r="B793" s="135" t="s">
        <v>1550</v>
      </c>
      <c r="C793" s="136" t="s">
        <v>1550</v>
      </c>
      <c r="D793" s="123" t="s">
        <v>1787</v>
      </c>
      <c r="E793" s="92" t="s">
        <v>251</v>
      </c>
      <c r="F793" s="127">
        <v>1967878</v>
      </c>
      <c r="G793" s="137">
        <v>1951279</v>
      </c>
      <c r="H793" s="127">
        <v>845220</v>
      </c>
      <c r="I793" s="128">
        <v>690024</v>
      </c>
      <c r="J793" s="128">
        <v>416035</v>
      </c>
      <c r="K793" s="137">
        <v>16599</v>
      </c>
      <c r="L793" s="124">
        <v>0</v>
      </c>
      <c r="M793" s="124">
        <v>0</v>
      </c>
      <c r="N793" s="124">
        <v>0</v>
      </c>
      <c r="O793" s="124">
        <v>9485</v>
      </c>
      <c r="P793" s="124">
        <v>7114</v>
      </c>
      <c r="Q793" s="127">
        <v>0</v>
      </c>
      <c r="R793" s="127">
        <v>0</v>
      </c>
      <c r="S793" s="127">
        <v>0</v>
      </c>
      <c r="T793" s="127">
        <v>0</v>
      </c>
      <c r="U793" s="124">
        <v>0</v>
      </c>
      <c r="V793" s="139">
        <v>0</v>
      </c>
      <c r="W793" s="128">
        <v>0</v>
      </c>
    </row>
    <row r="794" spans="1:23" ht="20.100000000000001" customHeight="1">
      <c r="A794" s="135" t="s">
        <v>1591</v>
      </c>
      <c r="B794" s="135" t="s">
        <v>1559</v>
      </c>
      <c r="C794" s="136" t="s">
        <v>1550</v>
      </c>
      <c r="D794" s="123" t="s">
        <v>1787</v>
      </c>
      <c r="E794" s="92" t="s">
        <v>942</v>
      </c>
      <c r="F794" s="127">
        <v>179427</v>
      </c>
      <c r="G794" s="137">
        <v>0</v>
      </c>
      <c r="H794" s="127">
        <v>0</v>
      </c>
      <c r="I794" s="128">
        <v>0</v>
      </c>
      <c r="J794" s="128">
        <v>0</v>
      </c>
      <c r="K794" s="137">
        <v>179427</v>
      </c>
      <c r="L794" s="124">
        <v>0</v>
      </c>
      <c r="M794" s="124">
        <v>177843</v>
      </c>
      <c r="N794" s="124">
        <v>0</v>
      </c>
      <c r="O794" s="124">
        <v>0</v>
      </c>
      <c r="P794" s="124">
        <v>0</v>
      </c>
      <c r="Q794" s="127">
        <v>1584</v>
      </c>
      <c r="R794" s="127">
        <v>0</v>
      </c>
      <c r="S794" s="127">
        <v>0</v>
      </c>
      <c r="T794" s="127">
        <v>0</v>
      </c>
      <c r="U794" s="124">
        <v>0</v>
      </c>
      <c r="V794" s="139">
        <v>0</v>
      </c>
      <c r="W794" s="128">
        <v>0</v>
      </c>
    </row>
    <row r="795" spans="1:23" ht="20.100000000000001" customHeight="1">
      <c r="A795" s="135" t="s">
        <v>1591</v>
      </c>
      <c r="B795" s="135" t="s">
        <v>1559</v>
      </c>
      <c r="C795" s="136" t="s">
        <v>1552</v>
      </c>
      <c r="D795" s="123" t="s">
        <v>1787</v>
      </c>
      <c r="E795" s="92" t="s">
        <v>944</v>
      </c>
      <c r="F795" s="127">
        <v>274837</v>
      </c>
      <c r="G795" s="137">
        <v>0</v>
      </c>
      <c r="H795" s="127">
        <v>0</v>
      </c>
      <c r="I795" s="128">
        <v>0</v>
      </c>
      <c r="J795" s="128">
        <v>0</v>
      </c>
      <c r="K795" s="137">
        <v>274837</v>
      </c>
      <c r="L795" s="124">
        <v>0</v>
      </c>
      <c r="M795" s="124">
        <v>0</v>
      </c>
      <c r="N795" s="124">
        <v>0</v>
      </c>
      <c r="O795" s="124">
        <v>0</v>
      </c>
      <c r="P795" s="124">
        <v>0</v>
      </c>
      <c r="Q795" s="127">
        <v>0</v>
      </c>
      <c r="R795" s="127">
        <v>0</v>
      </c>
      <c r="S795" s="127">
        <v>0</v>
      </c>
      <c r="T795" s="127">
        <v>0</v>
      </c>
      <c r="U795" s="124">
        <v>0</v>
      </c>
      <c r="V795" s="139">
        <v>0</v>
      </c>
      <c r="W795" s="128">
        <v>0</v>
      </c>
    </row>
    <row r="796" spans="1:23" ht="20.100000000000001" customHeight="1">
      <c r="A796" s="135" t="s">
        <v>1616</v>
      </c>
      <c r="B796" s="135" t="s">
        <v>1551</v>
      </c>
      <c r="C796" s="136" t="s">
        <v>1550</v>
      </c>
      <c r="D796" s="123" t="s">
        <v>1787</v>
      </c>
      <c r="E796" s="92" t="s">
        <v>1425</v>
      </c>
      <c r="F796" s="127">
        <v>284549</v>
      </c>
      <c r="G796" s="137">
        <v>0</v>
      </c>
      <c r="H796" s="127">
        <v>0</v>
      </c>
      <c r="I796" s="128">
        <v>0</v>
      </c>
      <c r="J796" s="128">
        <v>0</v>
      </c>
      <c r="K796" s="137">
        <v>0</v>
      </c>
      <c r="L796" s="124">
        <v>0</v>
      </c>
      <c r="M796" s="124">
        <v>0</v>
      </c>
      <c r="N796" s="124">
        <v>0</v>
      </c>
      <c r="O796" s="124">
        <v>0</v>
      </c>
      <c r="P796" s="124">
        <v>0</v>
      </c>
      <c r="Q796" s="127">
        <v>0</v>
      </c>
      <c r="R796" s="127">
        <v>0</v>
      </c>
      <c r="S796" s="127">
        <v>284549</v>
      </c>
      <c r="T796" s="127">
        <v>0</v>
      </c>
      <c r="U796" s="124">
        <v>0</v>
      </c>
      <c r="V796" s="139">
        <v>0</v>
      </c>
      <c r="W796" s="128">
        <v>0</v>
      </c>
    </row>
    <row r="797" spans="1:23" ht="20.100000000000001" customHeight="1">
      <c r="A797" s="135"/>
      <c r="B797" s="135"/>
      <c r="C797" s="136"/>
      <c r="D797" s="123" t="s">
        <v>1942</v>
      </c>
      <c r="E797" s="92" t="s">
        <v>1943</v>
      </c>
      <c r="F797" s="127">
        <v>1862760</v>
      </c>
      <c r="G797" s="137">
        <v>989280</v>
      </c>
      <c r="H797" s="127">
        <v>682260</v>
      </c>
      <c r="I797" s="128">
        <v>199020</v>
      </c>
      <c r="J797" s="128">
        <v>108000</v>
      </c>
      <c r="K797" s="137">
        <v>392229</v>
      </c>
      <c r="L797" s="124">
        <v>263026</v>
      </c>
      <c r="M797" s="124">
        <v>98635</v>
      </c>
      <c r="N797" s="124">
        <v>22697</v>
      </c>
      <c r="O797" s="124">
        <v>2630</v>
      </c>
      <c r="P797" s="124">
        <v>3945</v>
      </c>
      <c r="Q797" s="127">
        <v>1296</v>
      </c>
      <c r="R797" s="127">
        <v>0</v>
      </c>
      <c r="S797" s="127">
        <v>157815</v>
      </c>
      <c r="T797" s="127">
        <v>0</v>
      </c>
      <c r="U797" s="124">
        <v>0</v>
      </c>
      <c r="V797" s="139">
        <v>323436</v>
      </c>
      <c r="W797" s="128">
        <v>0</v>
      </c>
    </row>
    <row r="798" spans="1:23" ht="20.100000000000001" customHeight="1">
      <c r="A798" s="135" t="s">
        <v>1589</v>
      </c>
      <c r="B798" s="135" t="s">
        <v>1558</v>
      </c>
      <c r="C798" s="136" t="s">
        <v>1558</v>
      </c>
      <c r="D798" s="123" t="s">
        <v>1787</v>
      </c>
      <c r="E798" s="92" t="s">
        <v>829</v>
      </c>
      <c r="F798" s="127">
        <v>263026</v>
      </c>
      <c r="G798" s="137">
        <v>0</v>
      </c>
      <c r="H798" s="127">
        <v>0</v>
      </c>
      <c r="I798" s="128">
        <v>0</v>
      </c>
      <c r="J798" s="128">
        <v>0</v>
      </c>
      <c r="K798" s="137">
        <v>263026</v>
      </c>
      <c r="L798" s="124">
        <v>263026</v>
      </c>
      <c r="M798" s="124">
        <v>0</v>
      </c>
      <c r="N798" s="124">
        <v>0</v>
      </c>
      <c r="O798" s="124">
        <v>0</v>
      </c>
      <c r="P798" s="124">
        <v>0</v>
      </c>
      <c r="Q798" s="127">
        <v>0</v>
      </c>
      <c r="R798" s="127">
        <v>0</v>
      </c>
      <c r="S798" s="127">
        <v>0</v>
      </c>
      <c r="T798" s="127">
        <v>0</v>
      </c>
      <c r="U798" s="124">
        <v>0</v>
      </c>
      <c r="V798" s="139">
        <v>0</v>
      </c>
      <c r="W798" s="128">
        <v>0</v>
      </c>
    </row>
    <row r="799" spans="1:23" ht="20.100000000000001" customHeight="1">
      <c r="A799" s="135" t="s">
        <v>1591</v>
      </c>
      <c r="B799" s="135" t="s">
        <v>1550</v>
      </c>
      <c r="C799" s="136" t="s">
        <v>1572</v>
      </c>
      <c r="D799" s="123" t="s">
        <v>1787</v>
      </c>
      <c r="E799" s="92" t="s">
        <v>1594</v>
      </c>
      <c r="F799" s="127">
        <v>1341988</v>
      </c>
      <c r="G799" s="137">
        <v>989280</v>
      </c>
      <c r="H799" s="127">
        <v>682260</v>
      </c>
      <c r="I799" s="128">
        <v>199020</v>
      </c>
      <c r="J799" s="128">
        <v>108000</v>
      </c>
      <c r="K799" s="137">
        <v>29272</v>
      </c>
      <c r="L799" s="124">
        <v>0</v>
      </c>
      <c r="M799" s="124">
        <v>0</v>
      </c>
      <c r="N799" s="124">
        <v>22697</v>
      </c>
      <c r="O799" s="124">
        <v>2630</v>
      </c>
      <c r="P799" s="124">
        <v>3945</v>
      </c>
      <c r="Q799" s="127">
        <v>0</v>
      </c>
      <c r="R799" s="127">
        <v>0</v>
      </c>
      <c r="S799" s="127">
        <v>0</v>
      </c>
      <c r="T799" s="127">
        <v>0</v>
      </c>
      <c r="U799" s="124">
        <v>0</v>
      </c>
      <c r="V799" s="139">
        <v>323436</v>
      </c>
      <c r="W799" s="128">
        <v>0</v>
      </c>
    </row>
    <row r="800" spans="1:23" ht="20.100000000000001" customHeight="1">
      <c r="A800" s="135" t="s">
        <v>1591</v>
      </c>
      <c r="B800" s="135" t="s">
        <v>1559</v>
      </c>
      <c r="C800" s="136" t="s">
        <v>1551</v>
      </c>
      <c r="D800" s="123" t="s">
        <v>1787</v>
      </c>
      <c r="E800" s="92" t="s">
        <v>943</v>
      </c>
      <c r="F800" s="127">
        <v>99931</v>
      </c>
      <c r="G800" s="137">
        <v>0</v>
      </c>
      <c r="H800" s="127">
        <v>0</v>
      </c>
      <c r="I800" s="128">
        <v>0</v>
      </c>
      <c r="J800" s="128">
        <v>0</v>
      </c>
      <c r="K800" s="137">
        <v>99931</v>
      </c>
      <c r="L800" s="124">
        <v>0</v>
      </c>
      <c r="M800" s="124">
        <v>98635</v>
      </c>
      <c r="N800" s="124">
        <v>0</v>
      </c>
      <c r="O800" s="124">
        <v>0</v>
      </c>
      <c r="P800" s="124">
        <v>0</v>
      </c>
      <c r="Q800" s="127">
        <v>1296</v>
      </c>
      <c r="R800" s="127">
        <v>0</v>
      </c>
      <c r="S800" s="127">
        <v>0</v>
      </c>
      <c r="T800" s="127">
        <v>0</v>
      </c>
      <c r="U800" s="124">
        <v>0</v>
      </c>
      <c r="V800" s="139">
        <v>0</v>
      </c>
      <c r="W800" s="128">
        <v>0</v>
      </c>
    </row>
    <row r="801" spans="1:23" ht="20.100000000000001" customHeight="1">
      <c r="A801" s="135" t="s">
        <v>1616</v>
      </c>
      <c r="B801" s="135" t="s">
        <v>1551</v>
      </c>
      <c r="C801" s="136" t="s">
        <v>1550</v>
      </c>
      <c r="D801" s="123" t="s">
        <v>1787</v>
      </c>
      <c r="E801" s="92" t="s">
        <v>1425</v>
      </c>
      <c r="F801" s="127">
        <v>157815</v>
      </c>
      <c r="G801" s="137">
        <v>0</v>
      </c>
      <c r="H801" s="127">
        <v>0</v>
      </c>
      <c r="I801" s="128">
        <v>0</v>
      </c>
      <c r="J801" s="128">
        <v>0</v>
      </c>
      <c r="K801" s="137">
        <v>0</v>
      </c>
      <c r="L801" s="124">
        <v>0</v>
      </c>
      <c r="M801" s="124">
        <v>0</v>
      </c>
      <c r="N801" s="124">
        <v>0</v>
      </c>
      <c r="O801" s="124">
        <v>0</v>
      </c>
      <c r="P801" s="124">
        <v>0</v>
      </c>
      <c r="Q801" s="127">
        <v>0</v>
      </c>
      <c r="R801" s="127">
        <v>0</v>
      </c>
      <c r="S801" s="127">
        <v>157815</v>
      </c>
      <c r="T801" s="127">
        <v>0</v>
      </c>
      <c r="U801" s="124">
        <v>0</v>
      </c>
      <c r="V801" s="139">
        <v>0</v>
      </c>
      <c r="W801" s="128">
        <v>0</v>
      </c>
    </row>
    <row r="802" spans="1:23" ht="20.100000000000001" customHeight="1">
      <c r="A802" s="135"/>
      <c r="B802" s="135"/>
      <c r="C802" s="136"/>
      <c r="D802" s="123" t="s">
        <v>1944</v>
      </c>
      <c r="E802" s="92" t="s">
        <v>1945</v>
      </c>
      <c r="F802" s="127">
        <v>14321010</v>
      </c>
      <c r="G802" s="137">
        <v>10219398</v>
      </c>
      <c r="H802" s="127">
        <v>8150016</v>
      </c>
      <c r="I802" s="128">
        <v>2069382</v>
      </c>
      <c r="J802" s="128">
        <v>0</v>
      </c>
      <c r="K802" s="137">
        <v>0</v>
      </c>
      <c r="L802" s="124">
        <v>0</v>
      </c>
      <c r="M802" s="124">
        <v>0</v>
      </c>
      <c r="N802" s="124">
        <v>0</v>
      </c>
      <c r="O802" s="124">
        <v>0</v>
      </c>
      <c r="P802" s="124">
        <v>0</v>
      </c>
      <c r="Q802" s="127">
        <v>0</v>
      </c>
      <c r="R802" s="127">
        <v>0</v>
      </c>
      <c r="S802" s="127">
        <v>0</v>
      </c>
      <c r="T802" s="127">
        <v>0</v>
      </c>
      <c r="U802" s="124">
        <v>0</v>
      </c>
      <c r="V802" s="139">
        <v>4101612</v>
      </c>
      <c r="W802" s="128">
        <v>0</v>
      </c>
    </row>
    <row r="803" spans="1:23" ht="20.100000000000001" customHeight="1">
      <c r="A803" s="135" t="s">
        <v>1591</v>
      </c>
      <c r="B803" s="135" t="s">
        <v>1551</v>
      </c>
      <c r="C803" s="136" t="s">
        <v>1550</v>
      </c>
      <c r="D803" s="123" t="s">
        <v>1623</v>
      </c>
      <c r="E803" s="92" t="s">
        <v>913</v>
      </c>
      <c r="F803" s="127">
        <v>14321010</v>
      </c>
      <c r="G803" s="137">
        <v>10219398</v>
      </c>
      <c r="H803" s="127">
        <v>8150016</v>
      </c>
      <c r="I803" s="128">
        <v>2069382</v>
      </c>
      <c r="J803" s="128">
        <v>0</v>
      </c>
      <c r="K803" s="137">
        <v>0</v>
      </c>
      <c r="L803" s="124">
        <v>0</v>
      </c>
      <c r="M803" s="124">
        <v>0</v>
      </c>
      <c r="N803" s="124">
        <v>0</v>
      </c>
      <c r="O803" s="124">
        <v>0</v>
      </c>
      <c r="P803" s="124">
        <v>0</v>
      </c>
      <c r="Q803" s="127">
        <v>0</v>
      </c>
      <c r="R803" s="127">
        <v>0</v>
      </c>
      <c r="S803" s="127">
        <v>0</v>
      </c>
      <c r="T803" s="127">
        <v>0</v>
      </c>
      <c r="U803" s="124">
        <v>0</v>
      </c>
      <c r="V803" s="139">
        <v>4101612</v>
      </c>
      <c r="W803" s="128">
        <v>0</v>
      </c>
    </row>
    <row r="804" spans="1:23" ht="20.100000000000001" customHeight="1">
      <c r="A804" s="135"/>
      <c r="B804" s="135"/>
      <c r="C804" s="136"/>
      <c r="D804" s="123" t="s">
        <v>1946</v>
      </c>
      <c r="E804" s="92" t="s">
        <v>1947</v>
      </c>
      <c r="F804" s="127">
        <v>9962795</v>
      </c>
      <c r="G804" s="137">
        <v>7093414</v>
      </c>
      <c r="H804" s="127">
        <v>5619550</v>
      </c>
      <c r="I804" s="128">
        <v>1473864</v>
      </c>
      <c r="J804" s="128">
        <v>0</v>
      </c>
      <c r="K804" s="137">
        <v>0</v>
      </c>
      <c r="L804" s="124">
        <v>0</v>
      </c>
      <c r="M804" s="124">
        <v>0</v>
      </c>
      <c r="N804" s="124">
        <v>0</v>
      </c>
      <c r="O804" s="124">
        <v>0</v>
      </c>
      <c r="P804" s="124">
        <v>0</v>
      </c>
      <c r="Q804" s="127">
        <v>0</v>
      </c>
      <c r="R804" s="127">
        <v>0</v>
      </c>
      <c r="S804" s="127">
        <v>0</v>
      </c>
      <c r="T804" s="127">
        <v>0</v>
      </c>
      <c r="U804" s="124">
        <v>0</v>
      </c>
      <c r="V804" s="139">
        <v>2869381</v>
      </c>
      <c r="W804" s="128">
        <v>0</v>
      </c>
    </row>
    <row r="805" spans="1:23" ht="20.100000000000001" customHeight="1">
      <c r="A805" s="135" t="s">
        <v>1591</v>
      </c>
      <c r="B805" s="135" t="s">
        <v>1551</v>
      </c>
      <c r="C805" s="136" t="s">
        <v>1551</v>
      </c>
      <c r="D805" s="123" t="s">
        <v>1623</v>
      </c>
      <c r="E805" s="92" t="s">
        <v>1595</v>
      </c>
      <c r="F805" s="127">
        <v>9962795</v>
      </c>
      <c r="G805" s="137">
        <v>7093414</v>
      </c>
      <c r="H805" s="127">
        <v>5619550</v>
      </c>
      <c r="I805" s="128">
        <v>1473864</v>
      </c>
      <c r="J805" s="128">
        <v>0</v>
      </c>
      <c r="K805" s="137">
        <v>0</v>
      </c>
      <c r="L805" s="124">
        <v>0</v>
      </c>
      <c r="M805" s="124">
        <v>0</v>
      </c>
      <c r="N805" s="124">
        <v>0</v>
      </c>
      <c r="O805" s="124">
        <v>0</v>
      </c>
      <c r="P805" s="124">
        <v>0</v>
      </c>
      <c r="Q805" s="127">
        <v>0</v>
      </c>
      <c r="R805" s="127">
        <v>0</v>
      </c>
      <c r="S805" s="127">
        <v>0</v>
      </c>
      <c r="T805" s="127">
        <v>0</v>
      </c>
      <c r="U805" s="124">
        <v>0</v>
      </c>
      <c r="V805" s="139">
        <v>2869381</v>
      </c>
      <c r="W805" s="128">
        <v>0</v>
      </c>
    </row>
    <row r="806" spans="1:23" ht="20.100000000000001" customHeight="1">
      <c r="A806" s="135"/>
      <c r="B806" s="135"/>
      <c r="C806" s="136"/>
      <c r="D806" s="123" t="s">
        <v>1948</v>
      </c>
      <c r="E806" s="92" t="s">
        <v>1949</v>
      </c>
      <c r="F806" s="127">
        <v>5657267</v>
      </c>
      <c r="G806" s="137">
        <v>2594340</v>
      </c>
      <c r="H806" s="127">
        <v>1859184</v>
      </c>
      <c r="I806" s="128">
        <v>465156</v>
      </c>
      <c r="J806" s="128">
        <v>270000</v>
      </c>
      <c r="K806" s="137">
        <v>1042016</v>
      </c>
      <c r="L806" s="124">
        <v>691356</v>
      </c>
      <c r="M806" s="124">
        <v>259259</v>
      </c>
      <c r="N806" s="124">
        <v>59277</v>
      </c>
      <c r="O806" s="124">
        <v>6914</v>
      </c>
      <c r="P806" s="124">
        <v>10370</v>
      </c>
      <c r="Q806" s="127">
        <v>3240</v>
      </c>
      <c r="R806" s="127">
        <v>0</v>
      </c>
      <c r="S806" s="127">
        <v>414814</v>
      </c>
      <c r="T806" s="127">
        <v>0</v>
      </c>
      <c r="U806" s="124">
        <v>0</v>
      </c>
      <c r="V806" s="139">
        <v>891804</v>
      </c>
      <c r="W806" s="128">
        <v>714293</v>
      </c>
    </row>
    <row r="807" spans="1:23" ht="20.100000000000001" customHeight="1">
      <c r="A807" s="135" t="s">
        <v>1589</v>
      </c>
      <c r="B807" s="135" t="s">
        <v>1558</v>
      </c>
      <c r="C807" s="136" t="s">
        <v>1558</v>
      </c>
      <c r="D807" s="123" t="s">
        <v>1623</v>
      </c>
      <c r="E807" s="92" t="s">
        <v>829</v>
      </c>
      <c r="F807" s="127">
        <v>691356</v>
      </c>
      <c r="G807" s="137">
        <v>0</v>
      </c>
      <c r="H807" s="127">
        <v>0</v>
      </c>
      <c r="I807" s="128">
        <v>0</v>
      </c>
      <c r="J807" s="128">
        <v>0</v>
      </c>
      <c r="K807" s="137">
        <v>691356</v>
      </c>
      <c r="L807" s="124">
        <v>691356</v>
      </c>
      <c r="M807" s="124">
        <v>0</v>
      </c>
      <c r="N807" s="124">
        <v>0</v>
      </c>
      <c r="O807" s="124">
        <v>0</v>
      </c>
      <c r="P807" s="124">
        <v>0</v>
      </c>
      <c r="Q807" s="127">
        <v>0</v>
      </c>
      <c r="R807" s="127">
        <v>0</v>
      </c>
      <c r="S807" s="127">
        <v>0</v>
      </c>
      <c r="T807" s="127">
        <v>0</v>
      </c>
      <c r="U807" s="124">
        <v>0</v>
      </c>
      <c r="V807" s="139">
        <v>0</v>
      </c>
      <c r="W807" s="128">
        <v>0</v>
      </c>
    </row>
    <row r="808" spans="1:23" ht="20.100000000000001" customHeight="1">
      <c r="A808" s="135" t="s">
        <v>1591</v>
      </c>
      <c r="B808" s="135" t="s">
        <v>1557</v>
      </c>
      <c r="C808" s="136" t="s">
        <v>1550</v>
      </c>
      <c r="D808" s="123" t="s">
        <v>1623</v>
      </c>
      <c r="E808" s="92" t="s">
        <v>930</v>
      </c>
      <c r="F808" s="127">
        <v>4288598</v>
      </c>
      <c r="G808" s="137">
        <v>2594340</v>
      </c>
      <c r="H808" s="127">
        <v>1859184</v>
      </c>
      <c r="I808" s="128">
        <v>465156</v>
      </c>
      <c r="J808" s="128">
        <v>270000</v>
      </c>
      <c r="K808" s="137">
        <v>88161</v>
      </c>
      <c r="L808" s="124">
        <v>0</v>
      </c>
      <c r="M808" s="124">
        <v>0</v>
      </c>
      <c r="N808" s="124">
        <v>59277</v>
      </c>
      <c r="O808" s="124">
        <v>6914</v>
      </c>
      <c r="P808" s="124">
        <v>10370</v>
      </c>
      <c r="Q808" s="127">
        <v>0</v>
      </c>
      <c r="R808" s="127">
        <v>0</v>
      </c>
      <c r="S808" s="127">
        <v>0</v>
      </c>
      <c r="T808" s="127">
        <v>0</v>
      </c>
      <c r="U808" s="124">
        <v>0</v>
      </c>
      <c r="V808" s="139">
        <v>891804</v>
      </c>
      <c r="W808" s="128">
        <v>714293</v>
      </c>
    </row>
    <row r="809" spans="1:23" ht="20.100000000000001" customHeight="1">
      <c r="A809" s="135" t="s">
        <v>1591</v>
      </c>
      <c r="B809" s="135" t="s">
        <v>1559</v>
      </c>
      <c r="C809" s="136" t="s">
        <v>1551</v>
      </c>
      <c r="D809" s="123" t="s">
        <v>1623</v>
      </c>
      <c r="E809" s="92" t="s">
        <v>943</v>
      </c>
      <c r="F809" s="127">
        <v>262499</v>
      </c>
      <c r="G809" s="137">
        <v>0</v>
      </c>
      <c r="H809" s="127">
        <v>0</v>
      </c>
      <c r="I809" s="128">
        <v>0</v>
      </c>
      <c r="J809" s="128">
        <v>0</v>
      </c>
      <c r="K809" s="137">
        <v>262499</v>
      </c>
      <c r="L809" s="124">
        <v>0</v>
      </c>
      <c r="M809" s="124">
        <v>259259</v>
      </c>
      <c r="N809" s="124">
        <v>0</v>
      </c>
      <c r="O809" s="124">
        <v>0</v>
      </c>
      <c r="P809" s="124">
        <v>0</v>
      </c>
      <c r="Q809" s="127">
        <v>3240</v>
      </c>
      <c r="R809" s="127">
        <v>0</v>
      </c>
      <c r="S809" s="127">
        <v>0</v>
      </c>
      <c r="T809" s="127">
        <v>0</v>
      </c>
      <c r="U809" s="124">
        <v>0</v>
      </c>
      <c r="V809" s="139">
        <v>0</v>
      </c>
      <c r="W809" s="128">
        <v>0</v>
      </c>
    </row>
    <row r="810" spans="1:23" ht="20.100000000000001" customHeight="1">
      <c r="A810" s="135" t="s">
        <v>1616</v>
      </c>
      <c r="B810" s="135" t="s">
        <v>1551</v>
      </c>
      <c r="C810" s="136" t="s">
        <v>1550</v>
      </c>
      <c r="D810" s="123" t="s">
        <v>1623</v>
      </c>
      <c r="E810" s="92" t="s">
        <v>1425</v>
      </c>
      <c r="F810" s="127">
        <v>414814</v>
      </c>
      <c r="G810" s="137">
        <v>0</v>
      </c>
      <c r="H810" s="127">
        <v>0</v>
      </c>
      <c r="I810" s="128">
        <v>0</v>
      </c>
      <c r="J810" s="128">
        <v>0</v>
      </c>
      <c r="K810" s="137">
        <v>0</v>
      </c>
      <c r="L810" s="124">
        <v>0</v>
      </c>
      <c r="M810" s="124">
        <v>0</v>
      </c>
      <c r="N810" s="124">
        <v>0</v>
      </c>
      <c r="O810" s="124">
        <v>0</v>
      </c>
      <c r="P810" s="124">
        <v>0</v>
      </c>
      <c r="Q810" s="127">
        <v>0</v>
      </c>
      <c r="R810" s="127">
        <v>0</v>
      </c>
      <c r="S810" s="127">
        <v>414814</v>
      </c>
      <c r="T810" s="127">
        <v>0</v>
      </c>
      <c r="U810" s="124">
        <v>0</v>
      </c>
      <c r="V810" s="139">
        <v>0</v>
      </c>
      <c r="W810" s="128">
        <v>0</v>
      </c>
    </row>
    <row r="811" spans="1:23" ht="20.100000000000001" customHeight="1">
      <c r="A811" s="135"/>
      <c r="B811" s="135"/>
      <c r="C811" s="136"/>
      <c r="D811" s="123" t="s">
        <v>1950</v>
      </c>
      <c r="E811" s="92" t="s">
        <v>1951</v>
      </c>
      <c r="F811" s="127">
        <v>1582524</v>
      </c>
      <c r="G811" s="137">
        <v>987226</v>
      </c>
      <c r="H811" s="127">
        <v>442776</v>
      </c>
      <c r="I811" s="128">
        <v>349152</v>
      </c>
      <c r="J811" s="128">
        <v>195298</v>
      </c>
      <c r="K811" s="137">
        <v>450107</v>
      </c>
      <c r="L811" s="124">
        <v>241986</v>
      </c>
      <c r="M811" s="124">
        <v>90745</v>
      </c>
      <c r="N811" s="124">
        <v>15839</v>
      </c>
      <c r="O811" s="124">
        <v>2420</v>
      </c>
      <c r="P811" s="124">
        <v>3630</v>
      </c>
      <c r="Q811" s="127">
        <v>792</v>
      </c>
      <c r="R811" s="127">
        <v>0</v>
      </c>
      <c r="S811" s="127">
        <v>145191</v>
      </c>
      <c r="T811" s="127">
        <v>0</v>
      </c>
      <c r="U811" s="124">
        <v>0</v>
      </c>
      <c r="V811" s="139">
        <v>0</v>
      </c>
      <c r="W811" s="128">
        <v>0</v>
      </c>
    </row>
    <row r="812" spans="1:23" ht="20.100000000000001" customHeight="1">
      <c r="A812" s="135" t="s">
        <v>1589</v>
      </c>
      <c r="B812" s="135" t="s">
        <v>1558</v>
      </c>
      <c r="C812" s="136" t="s">
        <v>1558</v>
      </c>
      <c r="D812" s="123" t="s">
        <v>1623</v>
      </c>
      <c r="E812" s="92" t="s">
        <v>829</v>
      </c>
      <c r="F812" s="127">
        <v>241986</v>
      </c>
      <c r="G812" s="137">
        <v>0</v>
      </c>
      <c r="H812" s="127">
        <v>0</v>
      </c>
      <c r="I812" s="128">
        <v>0</v>
      </c>
      <c r="J812" s="128">
        <v>0</v>
      </c>
      <c r="K812" s="137">
        <v>241986</v>
      </c>
      <c r="L812" s="124">
        <v>241986</v>
      </c>
      <c r="M812" s="124">
        <v>0</v>
      </c>
      <c r="N812" s="124">
        <v>0</v>
      </c>
      <c r="O812" s="124">
        <v>0</v>
      </c>
      <c r="P812" s="124">
        <v>0</v>
      </c>
      <c r="Q812" s="127">
        <v>0</v>
      </c>
      <c r="R812" s="127">
        <v>0</v>
      </c>
      <c r="S812" s="127">
        <v>0</v>
      </c>
      <c r="T812" s="127">
        <v>0</v>
      </c>
      <c r="U812" s="124">
        <v>0</v>
      </c>
      <c r="V812" s="139">
        <v>0</v>
      </c>
      <c r="W812" s="128">
        <v>0</v>
      </c>
    </row>
    <row r="813" spans="1:23" ht="20.100000000000001" customHeight="1">
      <c r="A813" s="135" t="s">
        <v>1591</v>
      </c>
      <c r="B813" s="135" t="s">
        <v>1557</v>
      </c>
      <c r="C813" s="136" t="s">
        <v>1551</v>
      </c>
      <c r="D813" s="123" t="s">
        <v>1623</v>
      </c>
      <c r="E813" s="92" t="s">
        <v>931</v>
      </c>
      <c r="F813" s="127">
        <v>1009115</v>
      </c>
      <c r="G813" s="137">
        <v>987226</v>
      </c>
      <c r="H813" s="127">
        <v>442776</v>
      </c>
      <c r="I813" s="128">
        <v>349152</v>
      </c>
      <c r="J813" s="128">
        <v>195298</v>
      </c>
      <c r="K813" s="137">
        <v>21889</v>
      </c>
      <c r="L813" s="124">
        <v>0</v>
      </c>
      <c r="M813" s="124">
        <v>0</v>
      </c>
      <c r="N813" s="124">
        <v>15839</v>
      </c>
      <c r="O813" s="124">
        <v>2420</v>
      </c>
      <c r="P813" s="124">
        <v>3630</v>
      </c>
      <c r="Q813" s="127">
        <v>0</v>
      </c>
      <c r="R813" s="127">
        <v>0</v>
      </c>
      <c r="S813" s="127">
        <v>0</v>
      </c>
      <c r="T813" s="127">
        <v>0</v>
      </c>
      <c r="U813" s="124">
        <v>0</v>
      </c>
      <c r="V813" s="139">
        <v>0</v>
      </c>
      <c r="W813" s="128">
        <v>0</v>
      </c>
    </row>
    <row r="814" spans="1:23" ht="20.100000000000001" customHeight="1">
      <c r="A814" s="135" t="s">
        <v>1591</v>
      </c>
      <c r="B814" s="135" t="s">
        <v>1559</v>
      </c>
      <c r="C814" s="136" t="s">
        <v>1550</v>
      </c>
      <c r="D814" s="123" t="s">
        <v>1623</v>
      </c>
      <c r="E814" s="92" t="s">
        <v>942</v>
      </c>
      <c r="F814" s="127">
        <v>91537</v>
      </c>
      <c r="G814" s="137">
        <v>0</v>
      </c>
      <c r="H814" s="127">
        <v>0</v>
      </c>
      <c r="I814" s="128">
        <v>0</v>
      </c>
      <c r="J814" s="128">
        <v>0</v>
      </c>
      <c r="K814" s="137">
        <v>91537</v>
      </c>
      <c r="L814" s="124">
        <v>0</v>
      </c>
      <c r="M814" s="124">
        <v>90745</v>
      </c>
      <c r="N814" s="124">
        <v>0</v>
      </c>
      <c r="O814" s="124">
        <v>0</v>
      </c>
      <c r="P814" s="124">
        <v>0</v>
      </c>
      <c r="Q814" s="127">
        <v>792</v>
      </c>
      <c r="R814" s="127">
        <v>0</v>
      </c>
      <c r="S814" s="127">
        <v>0</v>
      </c>
      <c r="T814" s="127">
        <v>0</v>
      </c>
      <c r="U814" s="124">
        <v>0</v>
      </c>
      <c r="V814" s="139">
        <v>0</v>
      </c>
      <c r="W814" s="128">
        <v>0</v>
      </c>
    </row>
    <row r="815" spans="1:23" ht="20.100000000000001" customHeight="1">
      <c r="A815" s="135" t="s">
        <v>1591</v>
      </c>
      <c r="B815" s="135" t="s">
        <v>1559</v>
      </c>
      <c r="C815" s="136" t="s">
        <v>1552</v>
      </c>
      <c r="D815" s="123" t="s">
        <v>1623</v>
      </c>
      <c r="E815" s="92" t="s">
        <v>944</v>
      </c>
      <c r="F815" s="127">
        <v>94695</v>
      </c>
      <c r="G815" s="137">
        <v>0</v>
      </c>
      <c r="H815" s="127">
        <v>0</v>
      </c>
      <c r="I815" s="128">
        <v>0</v>
      </c>
      <c r="J815" s="128">
        <v>0</v>
      </c>
      <c r="K815" s="137">
        <v>94695</v>
      </c>
      <c r="L815" s="124">
        <v>0</v>
      </c>
      <c r="M815" s="124">
        <v>0</v>
      </c>
      <c r="N815" s="124">
        <v>0</v>
      </c>
      <c r="O815" s="124">
        <v>0</v>
      </c>
      <c r="P815" s="124">
        <v>0</v>
      </c>
      <c r="Q815" s="127">
        <v>0</v>
      </c>
      <c r="R815" s="127">
        <v>0</v>
      </c>
      <c r="S815" s="127">
        <v>0</v>
      </c>
      <c r="T815" s="127">
        <v>0</v>
      </c>
      <c r="U815" s="124">
        <v>0</v>
      </c>
      <c r="V815" s="139">
        <v>0</v>
      </c>
      <c r="W815" s="128">
        <v>0</v>
      </c>
    </row>
    <row r="816" spans="1:23" ht="20.100000000000001" customHeight="1">
      <c r="A816" s="135" t="s">
        <v>1616</v>
      </c>
      <c r="B816" s="135" t="s">
        <v>1551</v>
      </c>
      <c r="C816" s="136" t="s">
        <v>1550</v>
      </c>
      <c r="D816" s="123" t="s">
        <v>1623</v>
      </c>
      <c r="E816" s="92" t="s">
        <v>1425</v>
      </c>
      <c r="F816" s="127">
        <v>145191</v>
      </c>
      <c r="G816" s="137">
        <v>0</v>
      </c>
      <c r="H816" s="127">
        <v>0</v>
      </c>
      <c r="I816" s="128">
        <v>0</v>
      </c>
      <c r="J816" s="128">
        <v>0</v>
      </c>
      <c r="K816" s="137">
        <v>0</v>
      </c>
      <c r="L816" s="124">
        <v>0</v>
      </c>
      <c r="M816" s="124">
        <v>0</v>
      </c>
      <c r="N816" s="124">
        <v>0</v>
      </c>
      <c r="O816" s="124">
        <v>0</v>
      </c>
      <c r="P816" s="124">
        <v>0</v>
      </c>
      <c r="Q816" s="127">
        <v>0</v>
      </c>
      <c r="R816" s="127">
        <v>0</v>
      </c>
      <c r="S816" s="127">
        <v>145191</v>
      </c>
      <c r="T816" s="127">
        <v>0</v>
      </c>
      <c r="U816" s="124">
        <v>0</v>
      </c>
      <c r="V816" s="139">
        <v>0</v>
      </c>
      <c r="W816" s="128">
        <v>0</v>
      </c>
    </row>
    <row r="817" spans="1:23" ht="20.100000000000001" customHeight="1">
      <c r="A817" s="135"/>
      <c r="B817" s="135"/>
      <c r="C817" s="136"/>
      <c r="D817" s="123" t="s">
        <v>1952</v>
      </c>
      <c r="E817" s="92" t="s">
        <v>1953</v>
      </c>
      <c r="F817" s="127">
        <v>5887911</v>
      </c>
      <c r="G817" s="137">
        <v>4160678</v>
      </c>
      <c r="H817" s="127">
        <v>3263616</v>
      </c>
      <c r="I817" s="128">
        <v>897062</v>
      </c>
      <c r="J817" s="128">
        <v>0</v>
      </c>
      <c r="K817" s="137">
        <v>0</v>
      </c>
      <c r="L817" s="124">
        <v>0</v>
      </c>
      <c r="M817" s="124">
        <v>0</v>
      </c>
      <c r="N817" s="124">
        <v>0</v>
      </c>
      <c r="O817" s="124">
        <v>0</v>
      </c>
      <c r="P817" s="124">
        <v>0</v>
      </c>
      <c r="Q817" s="127">
        <v>0</v>
      </c>
      <c r="R817" s="127">
        <v>0</v>
      </c>
      <c r="S817" s="127">
        <v>0</v>
      </c>
      <c r="T817" s="127">
        <v>0</v>
      </c>
      <c r="U817" s="124">
        <v>0</v>
      </c>
      <c r="V817" s="139">
        <v>1690646</v>
      </c>
      <c r="W817" s="128">
        <v>36587</v>
      </c>
    </row>
    <row r="818" spans="1:23" ht="20.100000000000001" customHeight="1">
      <c r="A818" s="135" t="s">
        <v>1591</v>
      </c>
      <c r="B818" s="135" t="s">
        <v>1557</v>
      </c>
      <c r="C818" s="136" t="s">
        <v>1552</v>
      </c>
      <c r="D818" s="123" t="s">
        <v>1623</v>
      </c>
      <c r="E818" s="92" t="s">
        <v>932</v>
      </c>
      <c r="F818" s="127">
        <v>5887911</v>
      </c>
      <c r="G818" s="137">
        <v>4160678</v>
      </c>
      <c r="H818" s="127">
        <v>3263616</v>
      </c>
      <c r="I818" s="128">
        <v>897062</v>
      </c>
      <c r="J818" s="128">
        <v>0</v>
      </c>
      <c r="K818" s="137">
        <v>0</v>
      </c>
      <c r="L818" s="124">
        <v>0</v>
      </c>
      <c r="M818" s="124">
        <v>0</v>
      </c>
      <c r="N818" s="124">
        <v>0</v>
      </c>
      <c r="O818" s="124">
        <v>0</v>
      </c>
      <c r="P818" s="124">
        <v>0</v>
      </c>
      <c r="Q818" s="127">
        <v>0</v>
      </c>
      <c r="R818" s="127">
        <v>0</v>
      </c>
      <c r="S818" s="127">
        <v>0</v>
      </c>
      <c r="T818" s="127">
        <v>0</v>
      </c>
      <c r="U818" s="124">
        <v>0</v>
      </c>
      <c r="V818" s="139">
        <v>1690646</v>
      </c>
      <c r="W818" s="128">
        <v>36587</v>
      </c>
    </row>
    <row r="819" spans="1:23" ht="20.100000000000001" customHeight="1">
      <c r="A819" s="135"/>
      <c r="B819" s="135"/>
      <c r="C819" s="136"/>
      <c r="D819" s="123" t="s">
        <v>1954</v>
      </c>
      <c r="E819" s="92" t="s">
        <v>1955</v>
      </c>
      <c r="F819" s="127">
        <v>2721840</v>
      </c>
      <c r="G819" s="137">
        <v>2021076</v>
      </c>
      <c r="H819" s="127">
        <v>1460556</v>
      </c>
      <c r="I819" s="128">
        <v>560520</v>
      </c>
      <c r="J819" s="128">
        <v>0</v>
      </c>
      <c r="K819" s="137">
        <v>0</v>
      </c>
      <c r="L819" s="124">
        <v>0</v>
      </c>
      <c r="M819" s="124">
        <v>0</v>
      </c>
      <c r="N819" s="124">
        <v>0</v>
      </c>
      <c r="O819" s="124">
        <v>0</v>
      </c>
      <c r="P819" s="124">
        <v>0</v>
      </c>
      <c r="Q819" s="127">
        <v>0</v>
      </c>
      <c r="R819" s="127">
        <v>0</v>
      </c>
      <c r="S819" s="127">
        <v>0</v>
      </c>
      <c r="T819" s="127">
        <v>0</v>
      </c>
      <c r="U819" s="124">
        <v>0</v>
      </c>
      <c r="V819" s="139">
        <v>700764</v>
      </c>
      <c r="W819" s="128">
        <v>0</v>
      </c>
    </row>
    <row r="820" spans="1:23" ht="20.100000000000001" customHeight="1">
      <c r="A820" s="135" t="s">
        <v>1591</v>
      </c>
      <c r="B820" s="135" t="s">
        <v>1552</v>
      </c>
      <c r="C820" s="136" t="s">
        <v>1551</v>
      </c>
      <c r="D820" s="123" t="s">
        <v>1787</v>
      </c>
      <c r="E820" s="92" t="s">
        <v>927</v>
      </c>
      <c r="F820" s="127">
        <v>2721840</v>
      </c>
      <c r="G820" s="137">
        <v>2021076</v>
      </c>
      <c r="H820" s="127">
        <v>1460556</v>
      </c>
      <c r="I820" s="128">
        <v>560520</v>
      </c>
      <c r="J820" s="128">
        <v>0</v>
      </c>
      <c r="K820" s="137">
        <v>0</v>
      </c>
      <c r="L820" s="124">
        <v>0</v>
      </c>
      <c r="M820" s="124">
        <v>0</v>
      </c>
      <c r="N820" s="124">
        <v>0</v>
      </c>
      <c r="O820" s="124">
        <v>0</v>
      </c>
      <c r="P820" s="124">
        <v>0</v>
      </c>
      <c r="Q820" s="127">
        <v>0</v>
      </c>
      <c r="R820" s="127">
        <v>0</v>
      </c>
      <c r="S820" s="127">
        <v>0</v>
      </c>
      <c r="T820" s="127">
        <v>0</v>
      </c>
      <c r="U820" s="124">
        <v>0</v>
      </c>
      <c r="V820" s="139">
        <v>700764</v>
      </c>
      <c r="W820" s="128">
        <v>0</v>
      </c>
    </row>
    <row r="821" spans="1:23" ht="20.100000000000001" customHeight="1">
      <c r="A821" s="135"/>
      <c r="B821" s="135"/>
      <c r="C821" s="136"/>
      <c r="D821" s="123" t="s">
        <v>1956</v>
      </c>
      <c r="E821" s="92" t="s">
        <v>1957</v>
      </c>
      <c r="F821" s="127">
        <v>2706576</v>
      </c>
      <c r="G821" s="137">
        <v>1998288</v>
      </c>
      <c r="H821" s="127">
        <v>1423428</v>
      </c>
      <c r="I821" s="128">
        <v>574860</v>
      </c>
      <c r="J821" s="128">
        <v>0</v>
      </c>
      <c r="K821" s="137">
        <v>0</v>
      </c>
      <c r="L821" s="124">
        <v>0</v>
      </c>
      <c r="M821" s="124">
        <v>0</v>
      </c>
      <c r="N821" s="124">
        <v>0</v>
      </c>
      <c r="O821" s="124">
        <v>0</v>
      </c>
      <c r="P821" s="124">
        <v>0</v>
      </c>
      <c r="Q821" s="127">
        <v>0</v>
      </c>
      <c r="R821" s="127">
        <v>0</v>
      </c>
      <c r="S821" s="127">
        <v>0</v>
      </c>
      <c r="T821" s="127">
        <v>0</v>
      </c>
      <c r="U821" s="124">
        <v>0</v>
      </c>
      <c r="V821" s="139">
        <v>708288</v>
      </c>
      <c r="W821" s="128">
        <v>0</v>
      </c>
    </row>
    <row r="822" spans="1:23" ht="20.100000000000001" customHeight="1">
      <c r="A822" s="135" t="s">
        <v>1591</v>
      </c>
      <c r="B822" s="135" t="s">
        <v>1552</v>
      </c>
      <c r="C822" s="136" t="s">
        <v>1551</v>
      </c>
      <c r="D822" s="123" t="s">
        <v>1787</v>
      </c>
      <c r="E822" s="92" t="s">
        <v>927</v>
      </c>
      <c r="F822" s="127">
        <v>2706576</v>
      </c>
      <c r="G822" s="137">
        <v>1998288</v>
      </c>
      <c r="H822" s="127">
        <v>1423428</v>
      </c>
      <c r="I822" s="128">
        <v>574860</v>
      </c>
      <c r="J822" s="128">
        <v>0</v>
      </c>
      <c r="K822" s="137">
        <v>0</v>
      </c>
      <c r="L822" s="124">
        <v>0</v>
      </c>
      <c r="M822" s="124">
        <v>0</v>
      </c>
      <c r="N822" s="124">
        <v>0</v>
      </c>
      <c r="O822" s="124">
        <v>0</v>
      </c>
      <c r="P822" s="124">
        <v>0</v>
      </c>
      <c r="Q822" s="127">
        <v>0</v>
      </c>
      <c r="R822" s="127">
        <v>0</v>
      </c>
      <c r="S822" s="127">
        <v>0</v>
      </c>
      <c r="T822" s="127">
        <v>0</v>
      </c>
      <c r="U822" s="124">
        <v>0</v>
      </c>
      <c r="V822" s="139">
        <v>708288</v>
      </c>
      <c r="W822" s="128">
        <v>0</v>
      </c>
    </row>
    <row r="823" spans="1:23" ht="20.100000000000001" customHeight="1">
      <c r="A823" s="135"/>
      <c r="B823" s="135"/>
      <c r="C823" s="136"/>
      <c r="D823" s="123" t="s">
        <v>1958</v>
      </c>
      <c r="E823" s="92" t="s">
        <v>1959</v>
      </c>
      <c r="F823" s="127">
        <v>1810128</v>
      </c>
      <c r="G823" s="137">
        <v>1305144</v>
      </c>
      <c r="H823" s="127">
        <v>871452</v>
      </c>
      <c r="I823" s="128">
        <v>433692</v>
      </c>
      <c r="J823" s="128">
        <v>0</v>
      </c>
      <c r="K823" s="137">
        <v>0</v>
      </c>
      <c r="L823" s="124">
        <v>0</v>
      </c>
      <c r="M823" s="124">
        <v>0</v>
      </c>
      <c r="N823" s="124">
        <v>0</v>
      </c>
      <c r="O823" s="124">
        <v>0</v>
      </c>
      <c r="P823" s="124">
        <v>0</v>
      </c>
      <c r="Q823" s="127">
        <v>0</v>
      </c>
      <c r="R823" s="127">
        <v>0</v>
      </c>
      <c r="S823" s="127">
        <v>0</v>
      </c>
      <c r="T823" s="127">
        <v>0</v>
      </c>
      <c r="U823" s="124">
        <v>0</v>
      </c>
      <c r="V823" s="139">
        <v>504984</v>
      </c>
      <c r="W823" s="128">
        <v>0</v>
      </c>
    </row>
    <row r="824" spans="1:23" ht="20.100000000000001" customHeight="1">
      <c r="A824" s="135" t="s">
        <v>1591</v>
      </c>
      <c r="B824" s="135" t="s">
        <v>1552</v>
      </c>
      <c r="C824" s="136" t="s">
        <v>1551</v>
      </c>
      <c r="D824" s="123" t="s">
        <v>1787</v>
      </c>
      <c r="E824" s="92" t="s">
        <v>927</v>
      </c>
      <c r="F824" s="127">
        <v>1810128</v>
      </c>
      <c r="G824" s="137">
        <v>1305144</v>
      </c>
      <c r="H824" s="127">
        <v>871452</v>
      </c>
      <c r="I824" s="128">
        <v>433692</v>
      </c>
      <c r="J824" s="128">
        <v>0</v>
      </c>
      <c r="K824" s="137">
        <v>0</v>
      </c>
      <c r="L824" s="124">
        <v>0</v>
      </c>
      <c r="M824" s="124">
        <v>0</v>
      </c>
      <c r="N824" s="124">
        <v>0</v>
      </c>
      <c r="O824" s="124">
        <v>0</v>
      </c>
      <c r="P824" s="124">
        <v>0</v>
      </c>
      <c r="Q824" s="127">
        <v>0</v>
      </c>
      <c r="R824" s="127">
        <v>0</v>
      </c>
      <c r="S824" s="127">
        <v>0</v>
      </c>
      <c r="T824" s="127">
        <v>0</v>
      </c>
      <c r="U824" s="124">
        <v>0</v>
      </c>
      <c r="V824" s="139">
        <v>504984</v>
      </c>
      <c r="W824" s="128">
        <v>0</v>
      </c>
    </row>
    <row r="825" spans="1:23" ht="20.100000000000001" customHeight="1">
      <c r="A825" s="135"/>
      <c r="B825" s="135"/>
      <c r="C825" s="136"/>
      <c r="D825" s="123" t="s">
        <v>1960</v>
      </c>
      <c r="E825" s="92" t="s">
        <v>1961</v>
      </c>
      <c r="F825" s="127">
        <v>1730412</v>
      </c>
      <c r="G825" s="137">
        <v>1246080</v>
      </c>
      <c r="H825" s="127">
        <v>847404</v>
      </c>
      <c r="I825" s="128">
        <v>398676</v>
      </c>
      <c r="J825" s="128">
        <v>0</v>
      </c>
      <c r="K825" s="137">
        <v>0</v>
      </c>
      <c r="L825" s="124">
        <v>0</v>
      </c>
      <c r="M825" s="124">
        <v>0</v>
      </c>
      <c r="N825" s="124">
        <v>0</v>
      </c>
      <c r="O825" s="124">
        <v>0</v>
      </c>
      <c r="P825" s="124">
        <v>0</v>
      </c>
      <c r="Q825" s="127">
        <v>0</v>
      </c>
      <c r="R825" s="127">
        <v>0</v>
      </c>
      <c r="S825" s="127">
        <v>0</v>
      </c>
      <c r="T825" s="127">
        <v>0</v>
      </c>
      <c r="U825" s="124">
        <v>0</v>
      </c>
      <c r="V825" s="139">
        <v>484332</v>
      </c>
      <c r="W825" s="128">
        <v>0</v>
      </c>
    </row>
    <row r="826" spans="1:23" ht="20.100000000000001" customHeight="1">
      <c r="A826" s="135" t="s">
        <v>1591</v>
      </c>
      <c r="B826" s="135" t="s">
        <v>1552</v>
      </c>
      <c r="C826" s="136" t="s">
        <v>1551</v>
      </c>
      <c r="D826" s="123" t="s">
        <v>1787</v>
      </c>
      <c r="E826" s="92" t="s">
        <v>927</v>
      </c>
      <c r="F826" s="127">
        <v>1730412</v>
      </c>
      <c r="G826" s="137">
        <v>1246080</v>
      </c>
      <c r="H826" s="127">
        <v>847404</v>
      </c>
      <c r="I826" s="128">
        <v>398676</v>
      </c>
      <c r="J826" s="128">
        <v>0</v>
      </c>
      <c r="K826" s="137">
        <v>0</v>
      </c>
      <c r="L826" s="124">
        <v>0</v>
      </c>
      <c r="M826" s="124">
        <v>0</v>
      </c>
      <c r="N826" s="124">
        <v>0</v>
      </c>
      <c r="O826" s="124">
        <v>0</v>
      </c>
      <c r="P826" s="124">
        <v>0</v>
      </c>
      <c r="Q826" s="127">
        <v>0</v>
      </c>
      <c r="R826" s="127">
        <v>0</v>
      </c>
      <c r="S826" s="127">
        <v>0</v>
      </c>
      <c r="T826" s="127">
        <v>0</v>
      </c>
      <c r="U826" s="124">
        <v>0</v>
      </c>
      <c r="V826" s="139">
        <v>484332</v>
      </c>
      <c r="W826" s="128">
        <v>0</v>
      </c>
    </row>
    <row r="827" spans="1:23" ht="20.100000000000001" customHeight="1">
      <c r="A827" s="135"/>
      <c r="B827" s="135"/>
      <c r="C827" s="136"/>
      <c r="D827" s="123" t="s">
        <v>1962</v>
      </c>
      <c r="E827" s="92" t="s">
        <v>1963</v>
      </c>
      <c r="F827" s="127">
        <v>1809636</v>
      </c>
      <c r="G827" s="137">
        <v>1342968</v>
      </c>
      <c r="H827" s="127">
        <v>968688</v>
      </c>
      <c r="I827" s="128">
        <v>374280</v>
      </c>
      <c r="J827" s="128">
        <v>0</v>
      </c>
      <c r="K827" s="137">
        <v>0</v>
      </c>
      <c r="L827" s="124">
        <v>0</v>
      </c>
      <c r="M827" s="124">
        <v>0</v>
      </c>
      <c r="N827" s="124">
        <v>0</v>
      </c>
      <c r="O827" s="124">
        <v>0</v>
      </c>
      <c r="P827" s="124">
        <v>0</v>
      </c>
      <c r="Q827" s="127">
        <v>0</v>
      </c>
      <c r="R827" s="127">
        <v>0</v>
      </c>
      <c r="S827" s="127">
        <v>0</v>
      </c>
      <c r="T827" s="127">
        <v>0</v>
      </c>
      <c r="U827" s="124">
        <v>0</v>
      </c>
      <c r="V827" s="139">
        <v>466668</v>
      </c>
      <c r="W827" s="128">
        <v>0</v>
      </c>
    </row>
    <row r="828" spans="1:23" ht="20.100000000000001" customHeight="1">
      <c r="A828" s="135" t="s">
        <v>1591</v>
      </c>
      <c r="B828" s="135" t="s">
        <v>1552</v>
      </c>
      <c r="C828" s="136" t="s">
        <v>1551</v>
      </c>
      <c r="D828" s="123" t="s">
        <v>1787</v>
      </c>
      <c r="E828" s="92" t="s">
        <v>927</v>
      </c>
      <c r="F828" s="127">
        <v>1809636</v>
      </c>
      <c r="G828" s="137">
        <v>1342968</v>
      </c>
      <c r="H828" s="127">
        <v>968688</v>
      </c>
      <c r="I828" s="128">
        <v>374280</v>
      </c>
      <c r="J828" s="128">
        <v>0</v>
      </c>
      <c r="K828" s="137">
        <v>0</v>
      </c>
      <c r="L828" s="124">
        <v>0</v>
      </c>
      <c r="M828" s="124">
        <v>0</v>
      </c>
      <c r="N828" s="124">
        <v>0</v>
      </c>
      <c r="O828" s="124">
        <v>0</v>
      </c>
      <c r="P828" s="124">
        <v>0</v>
      </c>
      <c r="Q828" s="127">
        <v>0</v>
      </c>
      <c r="R828" s="127">
        <v>0</v>
      </c>
      <c r="S828" s="127">
        <v>0</v>
      </c>
      <c r="T828" s="127">
        <v>0</v>
      </c>
      <c r="U828" s="124">
        <v>0</v>
      </c>
      <c r="V828" s="139">
        <v>466668</v>
      </c>
      <c r="W828" s="128">
        <v>0</v>
      </c>
    </row>
    <row r="829" spans="1:23" ht="20.100000000000001" customHeight="1">
      <c r="A829" s="135"/>
      <c r="B829" s="135"/>
      <c r="C829" s="136"/>
      <c r="D829" s="123" t="s">
        <v>1964</v>
      </c>
      <c r="E829" s="92" t="s">
        <v>1965</v>
      </c>
      <c r="F829" s="127">
        <v>1243884</v>
      </c>
      <c r="G829" s="137">
        <v>897420</v>
      </c>
      <c r="H829" s="127">
        <v>680364</v>
      </c>
      <c r="I829" s="128">
        <v>217056</v>
      </c>
      <c r="J829" s="128">
        <v>0</v>
      </c>
      <c r="K829" s="137">
        <v>0</v>
      </c>
      <c r="L829" s="124">
        <v>0</v>
      </c>
      <c r="M829" s="124">
        <v>0</v>
      </c>
      <c r="N829" s="124">
        <v>0</v>
      </c>
      <c r="O829" s="124">
        <v>0</v>
      </c>
      <c r="P829" s="124">
        <v>0</v>
      </c>
      <c r="Q829" s="127">
        <v>0</v>
      </c>
      <c r="R829" s="127">
        <v>0</v>
      </c>
      <c r="S829" s="127">
        <v>0</v>
      </c>
      <c r="T829" s="127">
        <v>0</v>
      </c>
      <c r="U829" s="124">
        <v>0</v>
      </c>
      <c r="V829" s="139">
        <v>346464</v>
      </c>
      <c r="W829" s="128">
        <v>0</v>
      </c>
    </row>
    <row r="830" spans="1:23" ht="20.100000000000001" customHeight="1">
      <c r="A830" s="135" t="s">
        <v>1591</v>
      </c>
      <c r="B830" s="135" t="s">
        <v>1552</v>
      </c>
      <c r="C830" s="136" t="s">
        <v>1551</v>
      </c>
      <c r="D830" s="123" t="s">
        <v>1787</v>
      </c>
      <c r="E830" s="92" t="s">
        <v>927</v>
      </c>
      <c r="F830" s="127">
        <v>1243884</v>
      </c>
      <c r="G830" s="137">
        <v>897420</v>
      </c>
      <c r="H830" s="127">
        <v>680364</v>
      </c>
      <c r="I830" s="128">
        <v>217056</v>
      </c>
      <c r="J830" s="128">
        <v>0</v>
      </c>
      <c r="K830" s="137">
        <v>0</v>
      </c>
      <c r="L830" s="124">
        <v>0</v>
      </c>
      <c r="M830" s="124">
        <v>0</v>
      </c>
      <c r="N830" s="124">
        <v>0</v>
      </c>
      <c r="O830" s="124">
        <v>0</v>
      </c>
      <c r="P830" s="124">
        <v>0</v>
      </c>
      <c r="Q830" s="127">
        <v>0</v>
      </c>
      <c r="R830" s="127">
        <v>0</v>
      </c>
      <c r="S830" s="127">
        <v>0</v>
      </c>
      <c r="T830" s="127">
        <v>0</v>
      </c>
      <c r="U830" s="124">
        <v>0</v>
      </c>
      <c r="V830" s="139">
        <v>346464</v>
      </c>
      <c r="W830" s="128">
        <v>0</v>
      </c>
    </row>
    <row r="831" spans="1:23" ht="20.100000000000001" customHeight="1">
      <c r="A831" s="135"/>
      <c r="B831" s="135"/>
      <c r="C831" s="136"/>
      <c r="D831" s="123" t="s">
        <v>1966</v>
      </c>
      <c r="E831" s="92" t="s">
        <v>1967</v>
      </c>
      <c r="F831" s="127">
        <v>1529676</v>
      </c>
      <c r="G831" s="137">
        <v>1112628</v>
      </c>
      <c r="H831" s="127">
        <v>764280</v>
      </c>
      <c r="I831" s="128">
        <v>348348</v>
      </c>
      <c r="J831" s="128">
        <v>0</v>
      </c>
      <c r="K831" s="137">
        <v>0</v>
      </c>
      <c r="L831" s="124">
        <v>0</v>
      </c>
      <c r="M831" s="124">
        <v>0</v>
      </c>
      <c r="N831" s="124">
        <v>0</v>
      </c>
      <c r="O831" s="124">
        <v>0</v>
      </c>
      <c r="P831" s="124">
        <v>0</v>
      </c>
      <c r="Q831" s="127">
        <v>0</v>
      </c>
      <c r="R831" s="127">
        <v>0</v>
      </c>
      <c r="S831" s="127">
        <v>0</v>
      </c>
      <c r="T831" s="127">
        <v>0</v>
      </c>
      <c r="U831" s="124">
        <v>0</v>
      </c>
      <c r="V831" s="139">
        <v>417048</v>
      </c>
      <c r="W831" s="128">
        <v>0</v>
      </c>
    </row>
    <row r="832" spans="1:23" ht="20.100000000000001" customHeight="1">
      <c r="A832" s="135" t="s">
        <v>1591</v>
      </c>
      <c r="B832" s="135" t="s">
        <v>1552</v>
      </c>
      <c r="C832" s="136" t="s">
        <v>1551</v>
      </c>
      <c r="D832" s="123" t="s">
        <v>1787</v>
      </c>
      <c r="E832" s="92" t="s">
        <v>927</v>
      </c>
      <c r="F832" s="127">
        <v>1529676</v>
      </c>
      <c r="G832" s="137">
        <v>1112628</v>
      </c>
      <c r="H832" s="127">
        <v>764280</v>
      </c>
      <c r="I832" s="128">
        <v>348348</v>
      </c>
      <c r="J832" s="128">
        <v>0</v>
      </c>
      <c r="K832" s="137">
        <v>0</v>
      </c>
      <c r="L832" s="124">
        <v>0</v>
      </c>
      <c r="M832" s="124">
        <v>0</v>
      </c>
      <c r="N832" s="124">
        <v>0</v>
      </c>
      <c r="O832" s="124">
        <v>0</v>
      </c>
      <c r="P832" s="124">
        <v>0</v>
      </c>
      <c r="Q832" s="127">
        <v>0</v>
      </c>
      <c r="R832" s="127">
        <v>0</v>
      </c>
      <c r="S832" s="127">
        <v>0</v>
      </c>
      <c r="T832" s="127">
        <v>0</v>
      </c>
      <c r="U832" s="124">
        <v>0</v>
      </c>
      <c r="V832" s="139">
        <v>417048</v>
      </c>
      <c r="W832" s="128">
        <v>0</v>
      </c>
    </row>
    <row r="833" spans="1:23" ht="20.100000000000001" customHeight="1">
      <c r="A833" s="135"/>
      <c r="B833" s="135"/>
      <c r="C833" s="136"/>
      <c r="D833" s="123" t="s">
        <v>1968</v>
      </c>
      <c r="E833" s="92" t="s">
        <v>1969</v>
      </c>
      <c r="F833" s="127">
        <v>1380336</v>
      </c>
      <c r="G833" s="137">
        <v>990936</v>
      </c>
      <c r="H833" s="127">
        <v>672288</v>
      </c>
      <c r="I833" s="128">
        <v>318648</v>
      </c>
      <c r="J833" s="128">
        <v>0</v>
      </c>
      <c r="K833" s="137">
        <v>0</v>
      </c>
      <c r="L833" s="124">
        <v>0</v>
      </c>
      <c r="M833" s="124">
        <v>0</v>
      </c>
      <c r="N833" s="124">
        <v>0</v>
      </c>
      <c r="O833" s="124">
        <v>0</v>
      </c>
      <c r="P833" s="124">
        <v>0</v>
      </c>
      <c r="Q833" s="127">
        <v>0</v>
      </c>
      <c r="R833" s="127">
        <v>0</v>
      </c>
      <c r="S833" s="127">
        <v>0</v>
      </c>
      <c r="T833" s="127">
        <v>0</v>
      </c>
      <c r="U833" s="124">
        <v>0</v>
      </c>
      <c r="V833" s="139">
        <v>389400</v>
      </c>
      <c r="W833" s="128">
        <v>0</v>
      </c>
    </row>
    <row r="834" spans="1:23" ht="20.100000000000001" customHeight="1">
      <c r="A834" s="135" t="s">
        <v>1591</v>
      </c>
      <c r="B834" s="135" t="s">
        <v>1552</v>
      </c>
      <c r="C834" s="136" t="s">
        <v>1551</v>
      </c>
      <c r="D834" s="123" t="s">
        <v>1787</v>
      </c>
      <c r="E834" s="92" t="s">
        <v>927</v>
      </c>
      <c r="F834" s="127">
        <v>1380336</v>
      </c>
      <c r="G834" s="137">
        <v>990936</v>
      </c>
      <c r="H834" s="127">
        <v>672288</v>
      </c>
      <c r="I834" s="128">
        <v>318648</v>
      </c>
      <c r="J834" s="128">
        <v>0</v>
      </c>
      <c r="K834" s="137">
        <v>0</v>
      </c>
      <c r="L834" s="124">
        <v>0</v>
      </c>
      <c r="M834" s="124">
        <v>0</v>
      </c>
      <c r="N834" s="124">
        <v>0</v>
      </c>
      <c r="O834" s="124">
        <v>0</v>
      </c>
      <c r="P834" s="124">
        <v>0</v>
      </c>
      <c r="Q834" s="127">
        <v>0</v>
      </c>
      <c r="R834" s="127">
        <v>0</v>
      </c>
      <c r="S834" s="127">
        <v>0</v>
      </c>
      <c r="T834" s="127">
        <v>0</v>
      </c>
      <c r="U834" s="124">
        <v>0</v>
      </c>
      <c r="V834" s="139">
        <v>389400</v>
      </c>
      <c r="W834" s="128">
        <v>0</v>
      </c>
    </row>
    <row r="835" spans="1:23" ht="20.100000000000001" customHeight="1">
      <c r="A835" s="135"/>
      <c r="B835" s="135"/>
      <c r="C835" s="136"/>
      <c r="D835" s="123" t="s">
        <v>1970</v>
      </c>
      <c r="E835" s="92" t="s">
        <v>1971</v>
      </c>
      <c r="F835" s="127">
        <v>1805112</v>
      </c>
      <c r="G835" s="137">
        <v>1311900</v>
      </c>
      <c r="H835" s="127">
        <v>877968</v>
      </c>
      <c r="I835" s="128">
        <v>433932</v>
      </c>
      <c r="J835" s="128">
        <v>0</v>
      </c>
      <c r="K835" s="137">
        <v>0</v>
      </c>
      <c r="L835" s="124">
        <v>0</v>
      </c>
      <c r="M835" s="124">
        <v>0</v>
      </c>
      <c r="N835" s="124">
        <v>0</v>
      </c>
      <c r="O835" s="124">
        <v>0</v>
      </c>
      <c r="P835" s="124">
        <v>0</v>
      </c>
      <c r="Q835" s="127">
        <v>0</v>
      </c>
      <c r="R835" s="127">
        <v>0</v>
      </c>
      <c r="S835" s="127">
        <v>0</v>
      </c>
      <c r="T835" s="127">
        <v>0</v>
      </c>
      <c r="U835" s="124">
        <v>0</v>
      </c>
      <c r="V835" s="139">
        <v>493212</v>
      </c>
      <c r="W835" s="128">
        <v>0</v>
      </c>
    </row>
    <row r="836" spans="1:23" ht="20.100000000000001" customHeight="1">
      <c r="A836" s="135" t="s">
        <v>1591</v>
      </c>
      <c r="B836" s="135" t="s">
        <v>1552</v>
      </c>
      <c r="C836" s="136" t="s">
        <v>1551</v>
      </c>
      <c r="D836" s="123" t="s">
        <v>1787</v>
      </c>
      <c r="E836" s="92" t="s">
        <v>927</v>
      </c>
      <c r="F836" s="127">
        <v>1805112</v>
      </c>
      <c r="G836" s="137">
        <v>1311900</v>
      </c>
      <c r="H836" s="127">
        <v>877968</v>
      </c>
      <c r="I836" s="128">
        <v>433932</v>
      </c>
      <c r="J836" s="128">
        <v>0</v>
      </c>
      <c r="K836" s="137">
        <v>0</v>
      </c>
      <c r="L836" s="124">
        <v>0</v>
      </c>
      <c r="M836" s="124">
        <v>0</v>
      </c>
      <c r="N836" s="124">
        <v>0</v>
      </c>
      <c r="O836" s="124">
        <v>0</v>
      </c>
      <c r="P836" s="124">
        <v>0</v>
      </c>
      <c r="Q836" s="127">
        <v>0</v>
      </c>
      <c r="R836" s="127">
        <v>0</v>
      </c>
      <c r="S836" s="127">
        <v>0</v>
      </c>
      <c r="T836" s="127">
        <v>0</v>
      </c>
      <c r="U836" s="124">
        <v>0</v>
      </c>
      <c r="V836" s="139">
        <v>493212</v>
      </c>
      <c r="W836" s="128">
        <v>0</v>
      </c>
    </row>
    <row r="837" spans="1:23" ht="20.100000000000001" customHeight="1">
      <c r="A837" s="135"/>
      <c r="B837" s="135"/>
      <c r="C837" s="136"/>
      <c r="D837" s="123" t="s">
        <v>1972</v>
      </c>
      <c r="E837" s="92" t="s">
        <v>1973</v>
      </c>
      <c r="F837" s="127">
        <v>1186920</v>
      </c>
      <c r="G837" s="137">
        <v>861456</v>
      </c>
      <c r="H837" s="127">
        <v>564600</v>
      </c>
      <c r="I837" s="128">
        <v>296856</v>
      </c>
      <c r="J837" s="128">
        <v>0</v>
      </c>
      <c r="K837" s="137">
        <v>0</v>
      </c>
      <c r="L837" s="124">
        <v>0</v>
      </c>
      <c r="M837" s="124">
        <v>0</v>
      </c>
      <c r="N837" s="124">
        <v>0</v>
      </c>
      <c r="O837" s="124">
        <v>0</v>
      </c>
      <c r="P837" s="124">
        <v>0</v>
      </c>
      <c r="Q837" s="127">
        <v>0</v>
      </c>
      <c r="R837" s="127">
        <v>0</v>
      </c>
      <c r="S837" s="127">
        <v>0</v>
      </c>
      <c r="T837" s="127">
        <v>0</v>
      </c>
      <c r="U837" s="124">
        <v>0</v>
      </c>
      <c r="V837" s="139">
        <v>325464</v>
      </c>
      <c r="W837" s="128">
        <v>0</v>
      </c>
    </row>
    <row r="838" spans="1:23" ht="20.100000000000001" customHeight="1">
      <c r="A838" s="135" t="s">
        <v>1591</v>
      </c>
      <c r="B838" s="135" t="s">
        <v>1552</v>
      </c>
      <c r="C838" s="136" t="s">
        <v>1551</v>
      </c>
      <c r="D838" s="123" t="s">
        <v>1787</v>
      </c>
      <c r="E838" s="92" t="s">
        <v>927</v>
      </c>
      <c r="F838" s="127">
        <v>1186920</v>
      </c>
      <c r="G838" s="137">
        <v>861456</v>
      </c>
      <c r="H838" s="127">
        <v>564600</v>
      </c>
      <c r="I838" s="128">
        <v>296856</v>
      </c>
      <c r="J838" s="128">
        <v>0</v>
      </c>
      <c r="K838" s="137">
        <v>0</v>
      </c>
      <c r="L838" s="124">
        <v>0</v>
      </c>
      <c r="M838" s="124">
        <v>0</v>
      </c>
      <c r="N838" s="124">
        <v>0</v>
      </c>
      <c r="O838" s="124">
        <v>0</v>
      </c>
      <c r="P838" s="124">
        <v>0</v>
      </c>
      <c r="Q838" s="127">
        <v>0</v>
      </c>
      <c r="R838" s="127">
        <v>0</v>
      </c>
      <c r="S838" s="127">
        <v>0</v>
      </c>
      <c r="T838" s="127">
        <v>0</v>
      </c>
      <c r="U838" s="124">
        <v>0</v>
      </c>
      <c r="V838" s="139">
        <v>325464</v>
      </c>
      <c r="W838" s="128">
        <v>0</v>
      </c>
    </row>
    <row r="839" spans="1:23" ht="20.100000000000001" customHeight="1">
      <c r="A839" s="135"/>
      <c r="B839" s="135"/>
      <c r="C839" s="136"/>
      <c r="D839" s="123" t="s">
        <v>1974</v>
      </c>
      <c r="E839" s="92" t="s">
        <v>1975</v>
      </c>
      <c r="F839" s="127">
        <v>998352</v>
      </c>
      <c r="G839" s="137">
        <v>713604</v>
      </c>
      <c r="H839" s="127">
        <v>450252</v>
      </c>
      <c r="I839" s="128">
        <v>263352</v>
      </c>
      <c r="J839" s="128">
        <v>0</v>
      </c>
      <c r="K839" s="137">
        <v>0</v>
      </c>
      <c r="L839" s="124">
        <v>0</v>
      </c>
      <c r="M839" s="124">
        <v>0</v>
      </c>
      <c r="N839" s="124">
        <v>0</v>
      </c>
      <c r="O839" s="124">
        <v>0</v>
      </c>
      <c r="P839" s="124">
        <v>0</v>
      </c>
      <c r="Q839" s="127">
        <v>0</v>
      </c>
      <c r="R839" s="127">
        <v>0</v>
      </c>
      <c r="S839" s="127">
        <v>0</v>
      </c>
      <c r="T839" s="127">
        <v>0</v>
      </c>
      <c r="U839" s="124">
        <v>0</v>
      </c>
      <c r="V839" s="139">
        <v>284748</v>
      </c>
      <c r="W839" s="128">
        <v>0</v>
      </c>
    </row>
    <row r="840" spans="1:23" ht="20.100000000000001" customHeight="1">
      <c r="A840" s="135" t="s">
        <v>1591</v>
      </c>
      <c r="B840" s="135" t="s">
        <v>1552</v>
      </c>
      <c r="C840" s="136" t="s">
        <v>1551</v>
      </c>
      <c r="D840" s="123" t="s">
        <v>1787</v>
      </c>
      <c r="E840" s="92" t="s">
        <v>927</v>
      </c>
      <c r="F840" s="127">
        <v>998352</v>
      </c>
      <c r="G840" s="137">
        <v>713604</v>
      </c>
      <c r="H840" s="127">
        <v>450252</v>
      </c>
      <c r="I840" s="128">
        <v>263352</v>
      </c>
      <c r="J840" s="128">
        <v>0</v>
      </c>
      <c r="K840" s="137">
        <v>0</v>
      </c>
      <c r="L840" s="124">
        <v>0</v>
      </c>
      <c r="M840" s="124">
        <v>0</v>
      </c>
      <c r="N840" s="124">
        <v>0</v>
      </c>
      <c r="O840" s="124">
        <v>0</v>
      </c>
      <c r="P840" s="124">
        <v>0</v>
      </c>
      <c r="Q840" s="127">
        <v>0</v>
      </c>
      <c r="R840" s="127">
        <v>0</v>
      </c>
      <c r="S840" s="127">
        <v>0</v>
      </c>
      <c r="T840" s="127">
        <v>0</v>
      </c>
      <c r="U840" s="124">
        <v>0</v>
      </c>
      <c r="V840" s="139">
        <v>284748</v>
      </c>
      <c r="W840" s="128">
        <v>0</v>
      </c>
    </row>
    <row r="841" spans="1:23" ht="20.100000000000001" customHeight="1">
      <c r="A841" s="135"/>
      <c r="B841" s="135"/>
      <c r="C841" s="136"/>
      <c r="D841" s="123" t="s">
        <v>1976</v>
      </c>
      <c r="E841" s="92" t="s">
        <v>1977</v>
      </c>
      <c r="F841" s="127">
        <v>1983084</v>
      </c>
      <c r="G841" s="137">
        <v>1552872</v>
      </c>
      <c r="H841" s="127">
        <v>52680</v>
      </c>
      <c r="I841" s="128">
        <v>1500192</v>
      </c>
      <c r="J841" s="128">
        <v>0</v>
      </c>
      <c r="K841" s="137">
        <v>0</v>
      </c>
      <c r="L841" s="124">
        <v>0</v>
      </c>
      <c r="M841" s="124">
        <v>0</v>
      </c>
      <c r="N841" s="124">
        <v>0</v>
      </c>
      <c r="O841" s="124">
        <v>0</v>
      </c>
      <c r="P841" s="124">
        <v>0</v>
      </c>
      <c r="Q841" s="127">
        <v>0</v>
      </c>
      <c r="R841" s="127">
        <v>0</v>
      </c>
      <c r="S841" s="127">
        <v>0</v>
      </c>
      <c r="T841" s="127">
        <v>0</v>
      </c>
      <c r="U841" s="124">
        <v>0</v>
      </c>
      <c r="V841" s="139">
        <v>430212</v>
      </c>
      <c r="W841" s="128">
        <v>0</v>
      </c>
    </row>
    <row r="842" spans="1:23" ht="20.100000000000001" customHeight="1">
      <c r="A842" s="135" t="s">
        <v>1591</v>
      </c>
      <c r="B842" s="135" t="s">
        <v>1552</v>
      </c>
      <c r="C842" s="136" t="s">
        <v>1551</v>
      </c>
      <c r="D842" s="123" t="s">
        <v>1787</v>
      </c>
      <c r="E842" s="92" t="s">
        <v>927</v>
      </c>
      <c r="F842" s="127">
        <v>1983084</v>
      </c>
      <c r="G842" s="137">
        <v>1552872</v>
      </c>
      <c r="H842" s="127">
        <v>52680</v>
      </c>
      <c r="I842" s="128">
        <v>1500192</v>
      </c>
      <c r="J842" s="128">
        <v>0</v>
      </c>
      <c r="K842" s="137">
        <v>0</v>
      </c>
      <c r="L842" s="124">
        <v>0</v>
      </c>
      <c r="M842" s="124">
        <v>0</v>
      </c>
      <c r="N842" s="124">
        <v>0</v>
      </c>
      <c r="O842" s="124">
        <v>0</v>
      </c>
      <c r="P842" s="124">
        <v>0</v>
      </c>
      <c r="Q842" s="127">
        <v>0</v>
      </c>
      <c r="R842" s="127">
        <v>0</v>
      </c>
      <c r="S842" s="127">
        <v>0</v>
      </c>
      <c r="T842" s="127">
        <v>0</v>
      </c>
      <c r="U842" s="124">
        <v>0</v>
      </c>
      <c r="V842" s="139">
        <v>430212</v>
      </c>
      <c r="W842" s="128">
        <v>0</v>
      </c>
    </row>
    <row r="843" spans="1:23" ht="20.100000000000001" customHeight="1">
      <c r="A843" s="135"/>
      <c r="B843" s="135"/>
      <c r="C843" s="136"/>
      <c r="D843" s="123" t="s">
        <v>1978</v>
      </c>
      <c r="E843" s="92" t="s">
        <v>1979</v>
      </c>
      <c r="F843" s="127">
        <v>1421160</v>
      </c>
      <c r="G843" s="137">
        <v>1020828</v>
      </c>
      <c r="H843" s="127">
        <v>666756</v>
      </c>
      <c r="I843" s="128">
        <v>354072</v>
      </c>
      <c r="J843" s="128">
        <v>0</v>
      </c>
      <c r="K843" s="137">
        <v>0</v>
      </c>
      <c r="L843" s="124">
        <v>0</v>
      </c>
      <c r="M843" s="124">
        <v>0</v>
      </c>
      <c r="N843" s="124">
        <v>0</v>
      </c>
      <c r="O843" s="124">
        <v>0</v>
      </c>
      <c r="P843" s="124">
        <v>0</v>
      </c>
      <c r="Q843" s="127">
        <v>0</v>
      </c>
      <c r="R843" s="127">
        <v>0</v>
      </c>
      <c r="S843" s="127">
        <v>0</v>
      </c>
      <c r="T843" s="127">
        <v>0</v>
      </c>
      <c r="U843" s="124">
        <v>0</v>
      </c>
      <c r="V843" s="139">
        <v>400332</v>
      </c>
      <c r="W843" s="128">
        <v>0</v>
      </c>
    </row>
    <row r="844" spans="1:23" ht="20.100000000000001" customHeight="1">
      <c r="A844" s="135" t="s">
        <v>1591</v>
      </c>
      <c r="B844" s="135" t="s">
        <v>1552</v>
      </c>
      <c r="C844" s="136" t="s">
        <v>1551</v>
      </c>
      <c r="D844" s="123" t="s">
        <v>1787</v>
      </c>
      <c r="E844" s="92" t="s">
        <v>927</v>
      </c>
      <c r="F844" s="127">
        <v>1421160</v>
      </c>
      <c r="G844" s="137">
        <v>1020828</v>
      </c>
      <c r="H844" s="127">
        <v>666756</v>
      </c>
      <c r="I844" s="128">
        <v>354072</v>
      </c>
      <c r="J844" s="128">
        <v>0</v>
      </c>
      <c r="K844" s="137">
        <v>0</v>
      </c>
      <c r="L844" s="124">
        <v>0</v>
      </c>
      <c r="M844" s="124">
        <v>0</v>
      </c>
      <c r="N844" s="124">
        <v>0</v>
      </c>
      <c r="O844" s="124">
        <v>0</v>
      </c>
      <c r="P844" s="124">
        <v>0</v>
      </c>
      <c r="Q844" s="127">
        <v>0</v>
      </c>
      <c r="R844" s="127">
        <v>0</v>
      </c>
      <c r="S844" s="127">
        <v>0</v>
      </c>
      <c r="T844" s="127">
        <v>0</v>
      </c>
      <c r="U844" s="124">
        <v>0</v>
      </c>
      <c r="V844" s="139">
        <v>400332</v>
      </c>
      <c r="W844" s="128">
        <v>0</v>
      </c>
    </row>
    <row r="845" spans="1:23" ht="20.100000000000001" customHeight="1">
      <c r="A845" s="135"/>
      <c r="B845" s="135"/>
      <c r="C845" s="136"/>
      <c r="D845" s="123" t="s">
        <v>1980</v>
      </c>
      <c r="E845" s="92" t="s">
        <v>1981</v>
      </c>
      <c r="F845" s="127">
        <v>1058892</v>
      </c>
      <c r="G845" s="137">
        <v>754644</v>
      </c>
      <c r="H845" s="127">
        <v>501540</v>
      </c>
      <c r="I845" s="128">
        <v>253104</v>
      </c>
      <c r="J845" s="128">
        <v>0</v>
      </c>
      <c r="K845" s="137">
        <v>0</v>
      </c>
      <c r="L845" s="124">
        <v>0</v>
      </c>
      <c r="M845" s="124">
        <v>0</v>
      </c>
      <c r="N845" s="124">
        <v>0</v>
      </c>
      <c r="O845" s="124">
        <v>0</v>
      </c>
      <c r="P845" s="124">
        <v>0</v>
      </c>
      <c r="Q845" s="127">
        <v>0</v>
      </c>
      <c r="R845" s="127">
        <v>0</v>
      </c>
      <c r="S845" s="127">
        <v>0</v>
      </c>
      <c r="T845" s="127">
        <v>0</v>
      </c>
      <c r="U845" s="124">
        <v>0</v>
      </c>
      <c r="V845" s="139">
        <v>304248</v>
      </c>
      <c r="W845" s="128">
        <v>0</v>
      </c>
    </row>
    <row r="846" spans="1:23" ht="20.100000000000001" customHeight="1">
      <c r="A846" s="135" t="s">
        <v>1591</v>
      </c>
      <c r="B846" s="135" t="s">
        <v>1552</v>
      </c>
      <c r="C846" s="136" t="s">
        <v>1551</v>
      </c>
      <c r="D846" s="123" t="s">
        <v>1787</v>
      </c>
      <c r="E846" s="92" t="s">
        <v>927</v>
      </c>
      <c r="F846" s="127">
        <v>1058892</v>
      </c>
      <c r="G846" s="137">
        <v>754644</v>
      </c>
      <c r="H846" s="127">
        <v>501540</v>
      </c>
      <c r="I846" s="128">
        <v>253104</v>
      </c>
      <c r="J846" s="128">
        <v>0</v>
      </c>
      <c r="K846" s="137">
        <v>0</v>
      </c>
      <c r="L846" s="124">
        <v>0</v>
      </c>
      <c r="M846" s="124">
        <v>0</v>
      </c>
      <c r="N846" s="124">
        <v>0</v>
      </c>
      <c r="O846" s="124">
        <v>0</v>
      </c>
      <c r="P846" s="124">
        <v>0</v>
      </c>
      <c r="Q846" s="127">
        <v>0</v>
      </c>
      <c r="R846" s="127">
        <v>0</v>
      </c>
      <c r="S846" s="127">
        <v>0</v>
      </c>
      <c r="T846" s="127">
        <v>0</v>
      </c>
      <c r="U846" s="124">
        <v>0</v>
      </c>
      <c r="V846" s="139">
        <v>304248</v>
      </c>
      <c r="W846" s="128">
        <v>0</v>
      </c>
    </row>
    <row r="847" spans="1:23" ht="20.100000000000001" customHeight="1">
      <c r="A847" s="135"/>
      <c r="B847" s="135"/>
      <c r="C847" s="136"/>
      <c r="D847" s="123" t="s">
        <v>1982</v>
      </c>
      <c r="E847" s="92" t="s">
        <v>1983</v>
      </c>
      <c r="F847" s="127">
        <v>1246392</v>
      </c>
      <c r="G847" s="137">
        <v>898932</v>
      </c>
      <c r="H847" s="127">
        <v>598500</v>
      </c>
      <c r="I847" s="128">
        <v>300432</v>
      </c>
      <c r="J847" s="128">
        <v>0</v>
      </c>
      <c r="K847" s="137">
        <v>0</v>
      </c>
      <c r="L847" s="124">
        <v>0</v>
      </c>
      <c r="M847" s="124">
        <v>0</v>
      </c>
      <c r="N847" s="124">
        <v>0</v>
      </c>
      <c r="O847" s="124">
        <v>0</v>
      </c>
      <c r="P847" s="124">
        <v>0</v>
      </c>
      <c r="Q847" s="127">
        <v>0</v>
      </c>
      <c r="R847" s="127">
        <v>0</v>
      </c>
      <c r="S847" s="127">
        <v>0</v>
      </c>
      <c r="T847" s="127">
        <v>0</v>
      </c>
      <c r="U847" s="124">
        <v>0</v>
      </c>
      <c r="V847" s="139">
        <v>347460</v>
      </c>
      <c r="W847" s="128">
        <v>0</v>
      </c>
    </row>
    <row r="848" spans="1:23" ht="20.100000000000001" customHeight="1">
      <c r="A848" s="135" t="s">
        <v>1591</v>
      </c>
      <c r="B848" s="135" t="s">
        <v>1552</v>
      </c>
      <c r="C848" s="136" t="s">
        <v>1551</v>
      </c>
      <c r="D848" s="123" t="s">
        <v>1787</v>
      </c>
      <c r="E848" s="92" t="s">
        <v>927</v>
      </c>
      <c r="F848" s="127">
        <v>1246392</v>
      </c>
      <c r="G848" s="137">
        <v>898932</v>
      </c>
      <c r="H848" s="127">
        <v>598500</v>
      </c>
      <c r="I848" s="128">
        <v>300432</v>
      </c>
      <c r="J848" s="128">
        <v>0</v>
      </c>
      <c r="K848" s="137">
        <v>0</v>
      </c>
      <c r="L848" s="124">
        <v>0</v>
      </c>
      <c r="M848" s="124">
        <v>0</v>
      </c>
      <c r="N848" s="124">
        <v>0</v>
      </c>
      <c r="O848" s="124">
        <v>0</v>
      </c>
      <c r="P848" s="124">
        <v>0</v>
      </c>
      <c r="Q848" s="127">
        <v>0</v>
      </c>
      <c r="R848" s="127">
        <v>0</v>
      </c>
      <c r="S848" s="127">
        <v>0</v>
      </c>
      <c r="T848" s="127">
        <v>0</v>
      </c>
      <c r="U848" s="124">
        <v>0</v>
      </c>
      <c r="V848" s="139">
        <v>347460</v>
      </c>
      <c r="W848" s="128">
        <v>0</v>
      </c>
    </row>
    <row r="849" spans="1:23" ht="20.100000000000001" customHeight="1">
      <c r="A849" s="135"/>
      <c r="B849" s="135"/>
      <c r="C849" s="136"/>
      <c r="D849" s="123" t="s">
        <v>1984</v>
      </c>
      <c r="E849" s="92" t="s">
        <v>1985</v>
      </c>
      <c r="F849" s="127">
        <v>1581264</v>
      </c>
      <c r="G849" s="137">
        <v>1142292</v>
      </c>
      <c r="H849" s="127">
        <v>748080</v>
      </c>
      <c r="I849" s="128">
        <v>394212</v>
      </c>
      <c r="J849" s="128">
        <v>0</v>
      </c>
      <c r="K849" s="137">
        <v>0</v>
      </c>
      <c r="L849" s="124">
        <v>0</v>
      </c>
      <c r="M849" s="124">
        <v>0</v>
      </c>
      <c r="N849" s="124">
        <v>0</v>
      </c>
      <c r="O849" s="124">
        <v>0</v>
      </c>
      <c r="P849" s="124">
        <v>0</v>
      </c>
      <c r="Q849" s="127">
        <v>0</v>
      </c>
      <c r="R849" s="127">
        <v>0</v>
      </c>
      <c r="S849" s="127">
        <v>0</v>
      </c>
      <c r="T849" s="127">
        <v>0</v>
      </c>
      <c r="U849" s="124">
        <v>0</v>
      </c>
      <c r="V849" s="139">
        <v>438972</v>
      </c>
      <c r="W849" s="128">
        <v>0</v>
      </c>
    </row>
    <row r="850" spans="1:23" ht="20.100000000000001" customHeight="1">
      <c r="A850" s="135" t="s">
        <v>1591</v>
      </c>
      <c r="B850" s="135" t="s">
        <v>1552</v>
      </c>
      <c r="C850" s="136" t="s">
        <v>1551</v>
      </c>
      <c r="D850" s="123" t="s">
        <v>1787</v>
      </c>
      <c r="E850" s="92" t="s">
        <v>927</v>
      </c>
      <c r="F850" s="127">
        <v>1581264</v>
      </c>
      <c r="G850" s="137">
        <v>1142292</v>
      </c>
      <c r="H850" s="127">
        <v>748080</v>
      </c>
      <c r="I850" s="128">
        <v>394212</v>
      </c>
      <c r="J850" s="128">
        <v>0</v>
      </c>
      <c r="K850" s="137">
        <v>0</v>
      </c>
      <c r="L850" s="124">
        <v>0</v>
      </c>
      <c r="M850" s="124">
        <v>0</v>
      </c>
      <c r="N850" s="124">
        <v>0</v>
      </c>
      <c r="O850" s="124">
        <v>0</v>
      </c>
      <c r="P850" s="124">
        <v>0</v>
      </c>
      <c r="Q850" s="127">
        <v>0</v>
      </c>
      <c r="R850" s="127">
        <v>0</v>
      </c>
      <c r="S850" s="127">
        <v>0</v>
      </c>
      <c r="T850" s="127">
        <v>0</v>
      </c>
      <c r="U850" s="124">
        <v>0</v>
      </c>
      <c r="V850" s="139">
        <v>438972</v>
      </c>
      <c r="W850" s="128">
        <v>0</v>
      </c>
    </row>
    <row r="851" spans="1:23" ht="20.100000000000001" customHeight="1">
      <c r="A851" s="135"/>
      <c r="B851" s="135"/>
      <c r="C851" s="136"/>
      <c r="D851" s="123" t="s">
        <v>1986</v>
      </c>
      <c r="E851" s="92" t="s">
        <v>1987</v>
      </c>
      <c r="F851" s="127">
        <v>1296516</v>
      </c>
      <c r="G851" s="137">
        <v>933180</v>
      </c>
      <c r="H851" s="127">
        <v>611352</v>
      </c>
      <c r="I851" s="128">
        <v>321828</v>
      </c>
      <c r="J851" s="128">
        <v>0</v>
      </c>
      <c r="K851" s="137">
        <v>0</v>
      </c>
      <c r="L851" s="124">
        <v>0</v>
      </c>
      <c r="M851" s="124">
        <v>0</v>
      </c>
      <c r="N851" s="124">
        <v>0</v>
      </c>
      <c r="O851" s="124">
        <v>0</v>
      </c>
      <c r="P851" s="124">
        <v>0</v>
      </c>
      <c r="Q851" s="127">
        <v>0</v>
      </c>
      <c r="R851" s="127">
        <v>0</v>
      </c>
      <c r="S851" s="127">
        <v>0</v>
      </c>
      <c r="T851" s="127">
        <v>0</v>
      </c>
      <c r="U851" s="124">
        <v>0</v>
      </c>
      <c r="V851" s="139">
        <v>363336</v>
      </c>
      <c r="W851" s="128">
        <v>0</v>
      </c>
    </row>
    <row r="852" spans="1:23" ht="20.100000000000001" customHeight="1">
      <c r="A852" s="135" t="s">
        <v>1591</v>
      </c>
      <c r="B852" s="135" t="s">
        <v>1552</v>
      </c>
      <c r="C852" s="136" t="s">
        <v>1551</v>
      </c>
      <c r="D852" s="123" t="s">
        <v>1787</v>
      </c>
      <c r="E852" s="92" t="s">
        <v>927</v>
      </c>
      <c r="F852" s="127">
        <v>1296516</v>
      </c>
      <c r="G852" s="137">
        <v>933180</v>
      </c>
      <c r="H852" s="127">
        <v>611352</v>
      </c>
      <c r="I852" s="128">
        <v>321828</v>
      </c>
      <c r="J852" s="128">
        <v>0</v>
      </c>
      <c r="K852" s="137">
        <v>0</v>
      </c>
      <c r="L852" s="124">
        <v>0</v>
      </c>
      <c r="M852" s="124">
        <v>0</v>
      </c>
      <c r="N852" s="124">
        <v>0</v>
      </c>
      <c r="O852" s="124">
        <v>0</v>
      </c>
      <c r="P852" s="124">
        <v>0</v>
      </c>
      <c r="Q852" s="127">
        <v>0</v>
      </c>
      <c r="R852" s="127">
        <v>0</v>
      </c>
      <c r="S852" s="127">
        <v>0</v>
      </c>
      <c r="T852" s="127">
        <v>0</v>
      </c>
      <c r="U852" s="124">
        <v>0</v>
      </c>
      <c r="V852" s="139">
        <v>363336</v>
      </c>
      <c r="W852" s="128">
        <v>0</v>
      </c>
    </row>
    <row r="853" spans="1:23" ht="20.100000000000001" customHeight="1">
      <c r="A853" s="135"/>
      <c r="B853" s="135"/>
      <c r="C853" s="136"/>
      <c r="D853" s="123" t="s">
        <v>1988</v>
      </c>
      <c r="E853" s="92" t="s">
        <v>1989</v>
      </c>
      <c r="F853" s="127">
        <v>2184492</v>
      </c>
      <c r="G853" s="137">
        <v>1578804</v>
      </c>
      <c r="H853" s="127">
        <v>1110444</v>
      </c>
      <c r="I853" s="128">
        <v>468360</v>
      </c>
      <c r="J853" s="128">
        <v>0</v>
      </c>
      <c r="K853" s="137">
        <v>0</v>
      </c>
      <c r="L853" s="124">
        <v>0</v>
      </c>
      <c r="M853" s="124">
        <v>0</v>
      </c>
      <c r="N853" s="124">
        <v>0</v>
      </c>
      <c r="O853" s="124">
        <v>0</v>
      </c>
      <c r="P853" s="124">
        <v>0</v>
      </c>
      <c r="Q853" s="127">
        <v>0</v>
      </c>
      <c r="R853" s="127">
        <v>0</v>
      </c>
      <c r="S853" s="127">
        <v>0</v>
      </c>
      <c r="T853" s="127">
        <v>0</v>
      </c>
      <c r="U853" s="124">
        <v>0</v>
      </c>
      <c r="V853" s="139">
        <v>605688</v>
      </c>
      <c r="W853" s="128">
        <v>0</v>
      </c>
    </row>
    <row r="854" spans="1:23" ht="20.100000000000001" customHeight="1">
      <c r="A854" s="135" t="s">
        <v>1591</v>
      </c>
      <c r="B854" s="135" t="s">
        <v>1552</v>
      </c>
      <c r="C854" s="136" t="s">
        <v>1551</v>
      </c>
      <c r="D854" s="123" t="s">
        <v>1787</v>
      </c>
      <c r="E854" s="92" t="s">
        <v>927</v>
      </c>
      <c r="F854" s="127">
        <v>2184492</v>
      </c>
      <c r="G854" s="137">
        <v>1578804</v>
      </c>
      <c r="H854" s="127">
        <v>1110444</v>
      </c>
      <c r="I854" s="128">
        <v>468360</v>
      </c>
      <c r="J854" s="128">
        <v>0</v>
      </c>
      <c r="K854" s="137">
        <v>0</v>
      </c>
      <c r="L854" s="124">
        <v>0</v>
      </c>
      <c r="M854" s="124">
        <v>0</v>
      </c>
      <c r="N854" s="124">
        <v>0</v>
      </c>
      <c r="O854" s="124">
        <v>0</v>
      </c>
      <c r="P854" s="124">
        <v>0</v>
      </c>
      <c r="Q854" s="127">
        <v>0</v>
      </c>
      <c r="R854" s="127">
        <v>0</v>
      </c>
      <c r="S854" s="127">
        <v>0</v>
      </c>
      <c r="T854" s="127">
        <v>0</v>
      </c>
      <c r="U854" s="124">
        <v>0</v>
      </c>
      <c r="V854" s="139">
        <v>605688</v>
      </c>
      <c r="W854" s="128">
        <v>0</v>
      </c>
    </row>
    <row r="855" spans="1:23" ht="20.100000000000001" customHeight="1">
      <c r="A855" s="135"/>
      <c r="B855" s="135"/>
      <c r="C855" s="136"/>
      <c r="D855" s="123" t="s">
        <v>1990</v>
      </c>
      <c r="E855" s="92" t="s">
        <v>1991</v>
      </c>
      <c r="F855" s="127">
        <v>1421424</v>
      </c>
      <c r="G855" s="137">
        <v>1023252</v>
      </c>
      <c r="H855" s="127">
        <v>669828</v>
      </c>
      <c r="I855" s="128">
        <v>353424</v>
      </c>
      <c r="J855" s="128">
        <v>0</v>
      </c>
      <c r="K855" s="137">
        <v>0</v>
      </c>
      <c r="L855" s="124">
        <v>0</v>
      </c>
      <c r="M855" s="124">
        <v>0</v>
      </c>
      <c r="N855" s="124">
        <v>0</v>
      </c>
      <c r="O855" s="124">
        <v>0</v>
      </c>
      <c r="P855" s="124">
        <v>0</v>
      </c>
      <c r="Q855" s="127">
        <v>0</v>
      </c>
      <c r="R855" s="127">
        <v>0</v>
      </c>
      <c r="S855" s="127">
        <v>0</v>
      </c>
      <c r="T855" s="127">
        <v>0</v>
      </c>
      <c r="U855" s="124">
        <v>0</v>
      </c>
      <c r="V855" s="139">
        <v>398172</v>
      </c>
      <c r="W855" s="128">
        <v>0</v>
      </c>
    </row>
    <row r="856" spans="1:23" ht="20.100000000000001" customHeight="1">
      <c r="A856" s="135" t="s">
        <v>1591</v>
      </c>
      <c r="B856" s="135" t="s">
        <v>1552</v>
      </c>
      <c r="C856" s="136" t="s">
        <v>1551</v>
      </c>
      <c r="D856" s="123" t="s">
        <v>1787</v>
      </c>
      <c r="E856" s="92" t="s">
        <v>927</v>
      </c>
      <c r="F856" s="127">
        <v>1421424</v>
      </c>
      <c r="G856" s="137">
        <v>1023252</v>
      </c>
      <c r="H856" s="127">
        <v>669828</v>
      </c>
      <c r="I856" s="128">
        <v>353424</v>
      </c>
      <c r="J856" s="128">
        <v>0</v>
      </c>
      <c r="K856" s="137">
        <v>0</v>
      </c>
      <c r="L856" s="124">
        <v>0</v>
      </c>
      <c r="M856" s="124">
        <v>0</v>
      </c>
      <c r="N856" s="124">
        <v>0</v>
      </c>
      <c r="O856" s="124">
        <v>0</v>
      </c>
      <c r="P856" s="124">
        <v>0</v>
      </c>
      <c r="Q856" s="127">
        <v>0</v>
      </c>
      <c r="R856" s="127">
        <v>0</v>
      </c>
      <c r="S856" s="127">
        <v>0</v>
      </c>
      <c r="T856" s="127">
        <v>0</v>
      </c>
      <c r="U856" s="124">
        <v>0</v>
      </c>
      <c r="V856" s="139">
        <v>398172</v>
      </c>
      <c r="W856" s="128">
        <v>0</v>
      </c>
    </row>
    <row r="857" spans="1:23" ht="20.100000000000001" customHeight="1">
      <c r="A857" s="135"/>
      <c r="B857" s="135"/>
      <c r="C857" s="136"/>
      <c r="D857" s="123" t="s">
        <v>1992</v>
      </c>
      <c r="E857" s="92" t="s">
        <v>1993</v>
      </c>
      <c r="F857" s="127">
        <v>1363020</v>
      </c>
      <c r="G857" s="137">
        <v>980772</v>
      </c>
      <c r="H857" s="127">
        <v>637200</v>
      </c>
      <c r="I857" s="128">
        <v>343572</v>
      </c>
      <c r="J857" s="128">
        <v>0</v>
      </c>
      <c r="K857" s="137">
        <v>0</v>
      </c>
      <c r="L857" s="124">
        <v>0</v>
      </c>
      <c r="M857" s="124">
        <v>0</v>
      </c>
      <c r="N857" s="124">
        <v>0</v>
      </c>
      <c r="O857" s="124">
        <v>0</v>
      </c>
      <c r="P857" s="124">
        <v>0</v>
      </c>
      <c r="Q857" s="127">
        <v>0</v>
      </c>
      <c r="R857" s="127">
        <v>0</v>
      </c>
      <c r="S857" s="127">
        <v>0</v>
      </c>
      <c r="T857" s="127">
        <v>0</v>
      </c>
      <c r="U857" s="124">
        <v>0</v>
      </c>
      <c r="V857" s="139">
        <v>382248</v>
      </c>
      <c r="W857" s="128">
        <v>0</v>
      </c>
    </row>
    <row r="858" spans="1:23" ht="20.100000000000001" customHeight="1">
      <c r="A858" s="135" t="s">
        <v>1591</v>
      </c>
      <c r="B858" s="135" t="s">
        <v>1552</v>
      </c>
      <c r="C858" s="136" t="s">
        <v>1551</v>
      </c>
      <c r="D858" s="123" t="s">
        <v>1787</v>
      </c>
      <c r="E858" s="92" t="s">
        <v>927</v>
      </c>
      <c r="F858" s="127">
        <v>1363020</v>
      </c>
      <c r="G858" s="137">
        <v>980772</v>
      </c>
      <c r="H858" s="127">
        <v>637200</v>
      </c>
      <c r="I858" s="128">
        <v>343572</v>
      </c>
      <c r="J858" s="128">
        <v>0</v>
      </c>
      <c r="K858" s="137">
        <v>0</v>
      </c>
      <c r="L858" s="124">
        <v>0</v>
      </c>
      <c r="M858" s="124">
        <v>0</v>
      </c>
      <c r="N858" s="124">
        <v>0</v>
      </c>
      <c r="O858" s="124">
        <v>0</v>
      </c>
      <c r="P858" s="124">
        <v>0</v>
      </c>
      <c r="Q858" s="127">
        <v>0</v>
      </c>
      <c r="R858" s="127">
        <v>0</v>
      </c>
      <c r="S858" s="127">
        <v>0</v>
      </c>
      <c r="T858" s="127">
        <v>0</v>
      </c>
      <c r="U858" s="124">
        <v>0</v>
      </c>
      <c r="V858" s="139">
        <v>382248</v>
      </c>
      <c r="W858" s="128">
        <v>0</v>
      </c>
    </row>
    <row r="859" spans="1:23" ht="20.100000000000001" customHeight="1">
      <c r="A859" s="135"/>
      <c r="B859" s="135"/>
      <c r="C859" s="136"/>
      <c r="D859" s="123" t="s">
        <v>1994</v>
      </c>
      <c r="E859" s="92" t="s">
        <v>1995</v>
      </c>
      <c r="F859" s="127">
        <v>188090</v>
      </c>
      <c r="G859" s="137">
        <v>97584</v>
      </c>
      <c r="H859" s="127">
        <v>65904</v>
      </c>
      <c r="I859" s="128">
        <v>19680</v>
      </c>
      <c r="J859" s="128">
        <v>12000</v>
      </c>
      <c r="K859" s="137">
        <v>39710</v>
      </c>
      <c r="L859" s="124">
        <v>26601</v>
      </c>
      <c r="M859" s="124">
        <v>9975</v>
      </c>
      <c r="N859" s="124">
        <v>2325</v>
      </c>
      <c r="O859" s="124">
        <v>266</v>
      </c>
      <c r="P859" s="124">
        <v>399</v>
      </c>
      <c r="Q859" s="127">
        <v>144</v>
      </c>
      <c r="R859" s="127">
        <v>0</v>
      </c>
      <c r="S859" s="127">
        <v>15960</v>
      </c>
      <c r="T859" s="127">
        <v>0</v>
      </c>
      <c r="U859" s="124">
        <v>0</v>
      </c>
      <c r="V859" s="139">
        <v>34836</v>
      </c>
      <c r="W859" s="128">
        <v>0</v>
      </c>
    </row>
    <row r="860" spans="1:23" ht="20.100000000000001" customHeight="1">
      <c r="A860" s="135" t="s">
        <v>1589</v>
      </c>
      <c r="B860" s="135" t="s">
        <v>1558</v>
      </c>
      <c r="C860" s="136" t="s">
        <v>1558</v>
      </c>
      <c r="D860" s="123" t="s">
        <v>1623</v>
      </c>
      <c r="E860" s="92" t="s">
        <v>829</v>
      </c>
      <c r="F860" s="127">
        <v>26601</v>
      </c>
      <c r="G860" s="137">
        <v>0</v>
      </c>
      <c r="H860" s="127">
        <v>0</v>
      </c>
      <c r="I860" s="128">
        <v>0</v>
      </c>
      <c r="J860" s="128">
        <v>0</v>
      </c>
      <c r="K860" s="137">
        <v>26601</v>
      </c>
      <c r="L860" s="124">
        <v>26601</v>
      </c>
      <c r="M860" s="124">
        <v>0</v>
      </c>
      <c r="N860" s="124">
        <v>0</v>
      </c>
      <c r="O860" s="124">
        <v>0</v>
      </c>
      <c r="P860" s="124">
        <v>0</v>
      </c>
      <c r="Q860" s="127">
        <v>0</v>
      </c>
      <c r="R860" s="127">
        <v>0</v>
      </c>
      <c r="S860" s="127">
        <v>0</v>
      </c>
      <c r="T860" s="127">
        <v>0</v>
      </c>
      <c r="U860" s="124">
        <v>0</v>
      </c>
      <c r="V860" s="139">
        <v>0</v>
      </c>
      <c r="W860" s="128">
        <v>0</v>
      </c>
    </row>
    <row r="861" spans="1:23" ht="20.100000000000001" customHeight="1">
      <c r="A861" s="135" t="s">
        <v>1591</v>
      </c>
      <c r="B861" s="135" t="s">
        <v>1557</v>
      </c>
      <c r="C861" s="136" t="s">
        <v>1558</v>
      </c>
      <c r="D861" s="123" t="s">
        <v>1623</v>
      </c>
      <c r="E861" s="92" t="s">
        <v>934</v>
      </c>
      <c r="F861" s="127">
        <v>135410</v>
      </c>
      <c r="G861" s="137">
        <v>97584</v>
      </c>
      <c r="H861" s="127">
        <v>65904</v>
      </c>
      <c r="I861" s="128">
        <v>19680</v>
      </c>
      <c r="J861" s="128">
        <v>12000</v>
      </c>
      <c r="K861" s="137">
        <v>2990</v>
      </c>
      <c r="L861" s="124">
        <v>0</v>
      </c>
      <c r="M861" s="124">
        <v>0</v>
      </c>
      <c r="N861" s="124">
        <v>2325</v>
      </c>
      <c r="O861" s="124">
        <v>266</v>
      </c>
      <c r="P861" s="124">
        <v>399</v>
      </c>
      <c r="Q861" s="127">
        <v>0</v>
      </c>
      <c r="R861" s="127">
        <v>0</v>
      </c>
      <c r="S861" s="127">
        <v>0</v>
      </c>
      <c r="T861" s="127">
        <v>0</v>
      </c>
      <c r="U861" s="124">
        <v>0</v>
      </c>
      <c r="V861" s="139">
        <v>34836</v>
      </c>
      <c r="W861" s="128">
        <v>0</v>
      </c>
    </row>
    <row r="862" spans="1:23" ht="20.100000000000001" customHeight="1">
      <c r="A862" s="135" t="s">
        <v>1591</v>
      </c>
      <c r="B862" s="135" t="s">
        <v>1559</v>
      </c>
      <c r="C862" s="136" t="s">
        <v>1551</v>
      </c>
      <c r="D862" s="123" t="s">
        <v>1623</v>
      </c>
      <c r="E862" s="92" t="s">
        <v>943</v>
      </c>
      <c r="F862" s="127">
        <v>10119</v>
      </c>
      <c r="G862" s="137">
        <v>0</v>
      </c>
      <c r="H862" s="127">
        <v>0</v>
      </c>
      <c r="I862" s="128">
        <v>0</v>
      </c>
      <c r="J862" s="128">
        <v>0</v>
      </c>
      <c r="K862" s="137">
        <v>10119</v>
      </c>
      <c r="L862" s="124">
        <v>0</v>
      </c>
      <c r="M862" s="124">
        <v>9975</v>
      </c>
      <c r="N862" s="124">
        <v>0</v>
      </c>
      <c r="O862" s="124">
        <v>0</v>
      </c>
      <c r="P862" s="124">
        <v>0</v>
      </c>
      <c r="Q862" s="127">
        <v>144</v>
      </c>
      <c r="R862" s="127">
        <v>0</v>
      </c>
      <c r="S862" s="127">
        <v>0</v>
      </c>
      <c r="T862" s="127">
        <v>0</v>
      </c>
      <c r="U862" s="124">
        <v>0</v>
      </c>
      <c r="V862" s="139">
        <v>0</v>
      </c>
      <c r="W862" s="128">
        <v>0</v>
      </c>
    </row>
    <row r="863" spans="1:23" ht="20.100000000000001" customHeight="1">
      <c r="A863" s="135" t="s">
        <v>1616</v>
      </c>
      <c r="B863" s="135" t="s">
        <v>1551</v>
      </c>
      <c r="C863" s="136" t="s">
        <v>1550</v>
      </c>
      <c r="D863" s="123" t="s">
        <v>1623</v>
      </c>
      <c r="E863" s="92" t="s">
        <v>1425</v>
      </c>
      <c r="F863" s="127">
        <v>15960</v>
      </c>
      <c r="G863" s="137">
        <v>0</v>
      </c>
      <c r="H863" s="127">
        <v>0</v>
      </c>
      <c r="I863" s="128">
        <v>0</v>
      </c>
      <c r="J863" s="128">
        <v>0</v>
      </c>
      <c r="K863" s="137">
        <v>0</v>
      </c>
      <c r="L863" s="124">
        <v>0</v>
      </c>
      <c r="M863" s="124">
        <v>0</v>
      </c>
      <c r="N863" s="124">
        <v>0</v>
      </c>
      <c r="O863" s="124">
        <v>0</v>
      </c>
      <c r="P863" s="124">
        <v>0</v>
      </c>
      <c r="Q863" s="127">
        <v>0</v>
      </c>
      <c r="R863" s="127">
        <v>0</v>
      </c>
      <c r="S863" s="127">
        <v>15960</v>
      </c>
      <c r="T863" s="127">
        <v>0</v>
      </c>
      <c r="U863" s="124">
        <v>0</v>
      </c>
      <c r="V863" s="139">
        <v>0</v>
      </c>
      <c r="W863" s="128">
        <v>0</v>
      </c>
    </row>
    <row r="864" spans="1:23" ht="20.100000000000001" customHeight="1">
      <c r="A864" s="135"/>
      <c r="B864" s="135"/>
      <c r="C864" s="136"/>
      <c r="D864" s="123" t="s">
        <v>1996</v>
      </c>
      <c r="E864" s="92" t="s">
        <v>1997</v>
      </c>
      <c r="F864" s="127">
        <v>1461031</v>
      </c>
      <c r="G864" s="137">
        <v>779868</v>
      </c>
      <c r="H864" s="127">
        <v>561744</v>
      </c>
      <c r="I864" s="128">
        <v>140124</v>
      </c>
      <c r="J864" s="128">
        <v>78000</v>
      </c>
      <c r="K864" s="137">
        <v>307809</v>
      </c>
      <c r="L864" s="124">
        <v>206595</v>
      </c>
      <c r="M864" s="124">
        <v>77473</v>
      </c>
      <c r="N864" s="124">
        <v>17640</v>
      </c>
      <c r="O864" s="124">
        <v>2066</v>
      </c>
      <c r="P864" s="124">
        <v>3099</v>
      </c>
      <c r="Q864" s="127">
        <v>936</v>
      </c>
      <c r="R864" s="127">
        <v>0</v>
      </c>
      <c r="S864" s="127">
        <v>123957</v>
      </c>
      <c r="T864" s="127">
        <v>0</v>
      </c>
      <c r="U864" s="124">
        <v>0</v>
      </c>
      <c r="V864" s="139">
        <v>249397</v>
      </c>
      <c r="W864" s="128">
        <v>0</v>
      </c>
    </row>
    <row r="865" spans="1:23" ht="20.100000000000001" customHeight="1">
      <c r="A865" s="135" t="s">
        <v>1589</v>
      </c>
      <c r="B865" s="135" t="s">
        <v>1558</v>
      </c>
      <c r="C865" s="136" t="s">
        <v>1558</v>
      </c>
      <c r="D865" s="123" t="s">
        <v>1623</v>
      </c>
      <c r="E865" s="92" t="s">
        <v>829</v>
      </c>
      <c r="F865" s="127">
        <v>206595</v>
      </c>
      <c r="G865" s="137">
        <v>0</v>
      </c>
      <c r="H865" s="127">
        <v>0</v>
      </c>
      <c r="I865" s="128">
        <v>0</v>
      </c>
      <c r="J865" s="128">
        <v>0</v>
      </c>
      <c r="K865" s="137">
        <v>206595</v>
      </c>
      <c r="L865" s="124">
        <v>206595</v>
      </c>
      <c r="M865" s="124">
        <v>0</v>
      </c>
      <c r="N865" s="124">
        <v>0</v>
      </c>
      <c r="O865" s="124">
        <v>0</v>
      </c>
      <c r="P865" s="124">
        <v>0</v>
      </c>
      <c r="Q865" s="127">
        <v>0</v>
      </c>
      <c r="R865" s="127">
        <v>0</v>
      </c>
      <c r="S865" s="127">
        <v>0</v>
      </c>
      <c r="T865" s="127">
        <v>0</v>
      </c>
      <c r="U865" s="124">
        <v>0</v>
      </c>
      <c r="V865" s="139">
        <v>0</v>
      </c>
      <c r="W865" s="128">
        <v>0</v>
      </c>
    </row>
    <row r="866" spans="1:23" ht="20.100000000000001" customHeight="1">
      <c r="A866" s="135" t="s">
        <v>1591</v>
      </c>
      <c r="B866" s="135" t="s">
        <v>1580</v>
      </c>
      <c r="C866" s="136" t="s">
        <v>1572</v>
      </c>
      <c r="D866" s="123" t="s">
        <v>1623</v>
      </c>
      <c r="E866" s="92" t="s">
        <v>957</v>
      </c>
      <c r="F866" s="127">
        <v>1052070</v>
      </c>
      <c r="G866" s="137">
        <v>779868</v>
      </c>
      <c r="H866" s="127">
        <v>561744</v>
      </c>
      <c r="I866" s="128">
        <v>140124</v>
      </c>
      <c r="J866" s="128">
        <v>78000</v>
      </c>
      <c r="K866" s="137">
        <v>22805</v>
      </c>
      <c r="L866" s="124">
        <v>0</v>
      </c>
      <c r="M866" s="124">
        <v>0</v>
      </c>
      <c r="N866" s="124">
        <v>17640</v>
      </c>
      <c r="O866" s="124">
        <v>2066</v>
      </c>
      <c r="P866" s="124">
        <v>3099</v>
      </c>
      <c r="Q866" s="127">
        <v>0</v>
      </c>
      <c r="R866" s="127">
        <v>0</v>
      </c>
      <c r="S866" s="127">
        <v>0</v>
      </c>
      <c r="T866" s="127">
        <v>0</v>
      </c>
      <c r="U866" s="124">
        <v>0</v>
      </c>
      <c r="V866" s="139">
        <v>249397</v>
      </c>
      <c r="W866" s="128">
        <v>0</v>
      </c>
    </row>
    <row r="867" spans="1:23" ht="20.100000000000001" customHeight="1">
      <c r="A867" s="135" t="s">
        <v>1591</v>
      </c>
      <c r="B867" s="135" t="s">
        <v>1559</v>
      </c>
      <c r="C867" s="136" t="s">
        <v>1551</v>
      </c>
      <c r="D867" s="123" t="s">
        <v>1623</v>
      </c>
      <c r="E867" s="92" t="s">
        <v>943</v>
      </c>
      <c r="F867" s="127">
        <v>78409</v>
      </c>
      <c r="G867" s="137">
        <v>0</v>
      </c>
      <c r="H867" s="127">
        <v>0</v>
      </c>
      <c r="I867" s="128">
        <v>0</v>
      </c>
      <c r="J867" s="128">
        <v>0</v>
      </c>
      <c r="K867" s="137">
        <v>78409</v>
      </c>
      <c r="L867" s="124">
        <v>0</v>
      </c>
      <c r="M867" s="124">
        <v>77473</v>
      </c>
      <c r="N867" s="124">
        <v>0</v>
      </c>
      <c r="O867" s="124">
        <v>0</v>
      </c>
      <c r="P867" s="124">
        <v>0</v>
      </c>
      <c r="Q867" s="127">
        <v>936</v>
      </c>
      <c r="R867" s="127">
        <v>0</v>
      </c>
      <c r="S867" s="127">
        <v>0</v>
      </c>
      <c r="T867" s="127">
        <v>0</v>
      </c>
      <c r="U867" s="124">
        <v>0</v>
      </c>
      <c r="V867" s="139">
        <v>0</v>
      </c>
      <c r="W867" s="128">
        <v>0</v>
      </c>
    </row>
    <row r="868" spans="1:23" ht="20.100000000000001" customHeight="1">
      <c r="A868" s="135" t="s">
        <v>1616</v>
      </c>
      <c r="B868" s="135" t="s">
        <v>1551</v>
      </c>
      <c r="C868" s="136" t="s">
        <v>1550</v>
      </c>
      <c r="D868" s="123" t="s">
        <v>1623</v>
      </c>
      <c r="E868" s="92" t="s">
        <v>1425</v>
      </c>
      <c r="F868" s="127">
        <v>123957</v>
      </c>
      <c r="G868" s="137">
        <v>0</v>
      </c>
      <c r="H868" s="127">
        <v>0</v>
      </c>
      <c r="I868" s="128">
        <v>0</v>
      </c>
      <c r="J868" s="128">
        <v>0</v>
      </c>
      <c r="K868" s="137">
        <v>0</v>
      </c>
      <c r="L868" s="124">
        <v>0</v>
      </c>
      <c r="M868" s="124">
        <v>0</v>
      </c>
      <c r="N868" s="124">
        <v>0</v>
      </c>
      <c r="O868" s="124">
        <v>0</v>
      </c>
      <c r="P868" s="124">
        <v>0</v>
      </c>
      <c r="Q868" s="127">
        <v>0</v>
      </c>
      <c r="R868" s="127">
        <v>0</v>
      </c>
      <c r="S868" s="127">
        <v>123957</v>
      </c>
      <c r="T868" s="127">
        <v>0</v>
      </c>
      <c r="U868" s="124">
        <v>0</v>
      </c>
      <c r="V868" s="139">
        <v>0</v>
      </c>
      <c r="W868" s="128">
        <v>0</v>
      </c>
    </row>
    <row r="869" spans="1:23" ht="20.100000000000001" customHeight="1">
      <c r="A869" s="135"/>
      <c r="B869" s="135"/>
      <c r="C869" s="136"/>
      <c r="D869" s="123" t="s">
        <v>1998</v>
      </c>
      <c r="E869" s="92" t="s">
        <v>1999</v>
      </c>
      <c r="F869" s="127">
        <v>1493519</v>
      </c>
      <c r="G869" s="137">
        <v>835239</v>
      </c>
      <c r="H869" s="127">
        <v>439428</v>
      </c>
      <c r="I869" s="128">
        <v>242796</v>
      </c>
      <c r="J869" s="128">
        <v>153015</v>
      </c>
      <c r="K869" s="137">
        <v>340639</v>
      </c>
      <c r="L869" s="124">
        <v>207462</v>
      </c>
      <c r="M869" s="124">
        <v>77798</v>
      </c>
      <c r="N869" s="124">
        <v>8132</v>
      </c>
      <c r="O869" s="124">
        <v>3219</v>
      </c>
      <c r="P869" s="124">
        <v>3112</v>
      </c>
      <c r="Q869" s="127">
        <v>864</v>
      </c>
      <c r="R869" s="127">
        <v>0</v>
      </c>
      <c r="S869" s="127">
        <v>124477</v>
      </c>
      <c r="T869" s="127">
        <v>0</v>
      </c>
      <c r="U869" s="124">
        <v>0</v>
      </c>
      <c r="V869" s="139">
        <v>120072</v>
      </c>
      <c r="W869" s="128">
        <v>73092</v>
      </c>
    </row>
    <row r="870" spans="1:23" ht="20.100000000000001" customHeight="1">
      <c r="A870" s="135"/>
      <c r="B870" s="135"/>
      <c r="C870" s="136"/>
      <c r="D870" s="123" t="s">
        <v>2000</v>
      </c>
      <c r="E870" s="92" t="s">
        <v>2001</v>
      </c>
      <c r="F870" s="127">
        <v>1493519</v>
      </c>
      <c r="G870" s="137">
        <v>835239</v>
      </c>
      <c r="H870" s="127">
        <v>439428</v>
      </c>
      <c r="I870" s="128">
        <v>242796</v>
      </c>
      <c r="J870" s="128">
        <v>153015</v>
      </c>
      <c r="K870" s="137">
        <v>340639</v>
      </c>
      <c r="L870" s="124">
        <v>207462</v>
      </c>
      <c r="M870" s="124">
        <v>77798</v>
      </c>
      <c r="N870" s="124">
        <v>8132</v>
      </c>
      <c r="O870" s="124">
        <v>3219</v>
      </c>
      <c r="P870" s="124">
        <v>3112</v>
      </c>
      <c r="Q870" s="127">
        <v>864</v>
      </c>
      <c r="R870" s="127">
        <v>0</v>
      </c>
      <c r="S870" s="127">
        <v>124477</v>
      </c>
      <c r="T870" s="127">
        <v>0</v>
      </c>
      <c r="U870" s="124">
        <v>0</v>
      </c>
      <c r="V870" s="139">
        <v>120072</v>
      </c>
      <c r="W870" s="128">
        <v>73092</v>
      </c>
    </row>
    <row r="871" spans="1:23" ht="20.100000000000001" customHeight="1">
      <c r="A871" s="135" t="s">
        <v>1589</v>
      </c>
      <c r="B871" s="135" t="s">
        <v>1558</v>
      </c>
      <c r="C871" s="136" t="s">
        <v>1558</v>
      </c>
      <c r="D871" s="123" t="s">
        <v>1623</v>
      </c>
      <c r="E871" s="92" t="s">
        <v>829</v>
      </c>
      <c r="F871" s="127">
        <v>207462</v>
      </c>
      <c r="G871" s="137">
        <v>0</v>
      </c>
      <c r="H871" s="127">
        <v>0</v>
      </c>
      <c r="I871" s="128">
        <v>0</v>
      </c>
      <c r="J871" s="128">
        <v>0</v>
      </c>
      <c r="K871" s="137">
        <v>207462</v>
      </c>
      <c r="L871" s="124">
        <v>207462</v>
      </c>
      <c r="M871" s="124">
        <v>0</v>
      </c>
      <c r="N871" s="124">
        <v>0</v>
      </c>
      <c r="O871" s="124">
        <v>0</v>
      </c>
      <c r="P871" s="124">
        <v>0</v>
      </c>
      <c r="Q871" s="127">
        <v>0</v>
      </c>
      <c r="R871" s="127">
        <v>0</v>
      </c>
      <c r="S871" s="127">
        <v>0</v>
      </c>
      <c r="T871" s="127">
        <v>0</v>
      </c>
      <c r="U871" s="124">
        <v>0</v>
      </c>
      <c r="V871" s="139">
        <v>0</v>
      </c>
      <c r="W871" s="128">
        <v>0</v>
      </c>
    </row>
    <row r="872" spans="1:23" ht="20.100000000000001" customHeight="1">
      <c r="A872" s="135" t="s">
        <v>1589</v>
      </c>
      <c r="B872" s="135" t="s">
        <v>1562</v>
      </c>
      <c r="C872" s="136" t="s">
        <v>1550</v>
      </c>
      <c r="D872" s="123" t="s">
        <v>1623</v>
      </c>
      <c r="E872" s="92" t="s">
        <v>251</v>
      </c>
      <c r="F872" s="127">
        <v>922794</v>
      </c>
      <c r="G872" s="137">
        <v>835239</v>
      </c>
      <c r="H872" s="127">
        <v>439428</v>
      </c>
      <c r="I872" s="128">
        <v>242796</v>
      </c>
      <c r="J872" s="128">
        <v>153015</v>
      </c>
      <c r="K872" s="137">
        <v>14463</v>
      </c>
      <c r="L872" s="124">
        <v>0</v>
      </c>
      <c r="M872" s="124">
        <v>0</v>
      </c>
      <c r="N872" s="124">
        <v>8132</v>
      </c>
      <c r="O872" s="124">
        <v>3219</v>
      </c>
      <c r="P872" s="124">
        <v>3112</v>
      </c>
      <c r="Q872" s="127">
        <v>0</v>
      </c>
      <c r="R872" s="127">
        <v>0</v>
      </c>
      <c r="S872" s="127">
        <v>0</v>
      </c>
      <c r="T872" s="127">
        <v>0</v>
      </c>
      <c r="U872" s="124">
        <v>0</v>
      </c>
      <c r="V872" s="139">
        <v>0</v>
      </c>
      <c r="W872" s="128">
        <v>73092</v>
      </c>
    </row>
    <row r="873" spans="1:23" ht="20.100000000000001" customHeight="1">
      <c r="A873" s="135" t="s">
        <v>1589</v>
      </c>
      <c r="B873" s="135" t="s">
        <v>1562</v>
      </c>
      <c r="C873" s="136" t="s">
        <v>1556</v>
      </c>
      <c r="D873" s="123" t="s">
        <v>1623</v>
      </c>
      <c r="E873" s="92" t="s">
        <v>260</v>
      </c>
      <c r="F873" s="127">
        <v>120072</v>
      </c>
      <c r="G873" s="137">
        <v>0</v>
      </c>
      <c r="H873" s="127">
        <v>0</v>
      </c>
      <c r="I873" s="128">
        <v>0</v>
      </c>
      <c r="J873" s="128">
        <v>0</v>
      </c>
      <c r="K873" s="137">
        <v>0</v>
      </c>
      <c r="L873" s="124">
        <v>0</v>
      </c>
      <c r="M873" s="124">
        <v>0</v>
      </c>
      <c r="N873" s="124">
        <v>0</v>
      </c>
      <c r="O873" s="124">
        <v>0</v>
      </c>
      <c r="P873" s="124">
        <v>0</v>
      </c>
      <c r="Q873" s="127">
        <v>0</v>
      </c>
      <c r="R873" s="127">
        <v>0</v>
      </c>
      <c r="S873" s="127">
        <v>0</v>
      </c>
      <c r="T873" s="127">
        <v>0</v>
      </c>
      <c r="U873" s="124">
        <v>0</v>
      </c>
      <c r="V873" s="139">
        <v>120072</v>
      </c>
      <c r="W873" s="128">
        <v>0</v>
      </c>
    </row>
    <row r="874" spans="1:23" ht="20.100000000000001" customHeight="1">
      <c r="A874" s="135" t="s">
        <v>1591</v>
      </c>
      <c r="B874" s="135" t="s">
        <v>1559</v>
      </c>
      <c r="C874" s="136" t="s">
        <v>1550</v>
      </c>
      <c r="D874" s="123" t="s">
        <v>1623</v>
      </c>
      <c r="E874" s="92" t="s">
        <v>942</v>
      </c>
      <c r="F874" s="127">
        <v>78662</v>
      </c>
      <c r="G874" s="137">
        <v>0</v>
      </c>
      <c r="H874" s="127">
        <v>0</v>
      </c>
      <c r="I874" s="128">
        <v>0</v>
      </c>
      <c r="J874" s="128">
        <v>0</v>
      </c>
      <c r="K874" s="137">
        <v>78662</v>
      </c>
      <c r="L874" s="124">
        <v>0</v>
      </c>
      <c r="M874" s="124">
        <v>77798</v>
      </c>
      <c r="N874" s="124">
        <v>0</v>
      </c>
      <c r="O874" s="124">
        <v>0</v>
      </c>
      <c r="P874" s="124">
        <v>0</v>
      </c>
      <c r="Q874" s="127">
        <v>864</v>
      </c>
      <c r="R874" s="127">
        <v>0</v>
      </c>
      <c r="S874" s="127">
        <v>0</v>
      </c>
      <c r="T874" s="127">
        <v>0</v>
      </c>
      <c r="U874" s="124">
        <v>0</v>
      </c>
      <c r="V874" s="139">
        <v>0</v>
      </c>
      <c r="W874" s="128">
        <v>0</v>
      </c>
    </row>
    <row r="875" spans="1:23" ht="20.100000000000001" customHeight="1">
      <c r="A875" s="135" t="s">
        <v>1591</v>
      </c>
      <c r="B875" s="135" t="s">
        <v>1559</v>
      </c>
      <c r="C875" s="136" t="s">
        <v>1552</v>
      </c>
      <c r="D875" s="123" t="s">
        <v>1623</v>
      </c>
      <c r="E875" s="92" t="s">
        <v>944</v>
      </c>
      <c r="F875" s="127">
        <v>40052</v>
      </c>
      <c r="G875" s="137">
        <v>0</v>
      </c>
      <c r="H875" s="127">
        <v>0</v>
      </c>
      <c r="I875" s="128">
        <v>0</v>
      </c>
      <c r="J875" s="128">
        <v>0</v>
      </c>
      <c r="K875" s="137">
        <v>40052</v>
      </c>
      <c r="L875" s="124">
        <v>0</v>
      </c>
      <c r="M875" s="124">
        <v>0</v>
      </c>
      <c r="N875" s="124">
        <v>0</v>
      </c>
      <c r="O875" s="124">
        <v>0</v>
      </c>
      <c r="P875" s="124">
        <v>0</v>
      </c>
      <c r="Q875" s="127">
        <v>0</v>
      </c>
      <c r="R875" s="127">
        <v>0</v>
      </c>
      <c r="S875" s="127">
        <v>0</v>
      </c>
      <c r="T875" s="127">
        <v>0</v>
      </c>
      <c r="U875" s="124">
        <v>0</v>
      </c>
      <c r="V875" s="139">
        <v>0</v>
      </c>
      <c r="W875" s="128">
        <v>0</v>
      </c>
    </row>
    <row r="876" spans="1:23" ht="20.100000000000001" customHeight="1">
      <c r="A876" s="135" t="s">
        <v>1616</v>
      </c>
      <c r="B876" s="135" t="s">
        <v>1551</v>
      </c>
      <c r="C876" s="136" t="s">
        <v>1550</v>
      </c>
      <c r="D876" s="123" t="s">
        <v>1623</v>
      </c>
      <c r="E876" s="92" t="s">
        <v>1425</v>
      </c>
      <c r="F876" s="127">
        <v>124477</v>
      </c>
      <c r="G876" s="137">
        <v>0</v>
      </c>
      <c r="H876" s="127">
        <v>0</v>
      </c>
      <c r="I876" s="128">
        <v>0</v>
      </c>
      <c r="J876" s="128">
        <v>0</v>
      </c>
      <c r="K876" s="137">
        <v>0</v>
      </c>
      <c r="L876" s="124">
        <v>0</v>
      </c>
      <c r="M876" s="124">
        <v>0</v>
      </c>
      <c r="N876" s="124">
        <v>0</v>
      </c>
      <c r="O876" s="124">
        <v>0</v>
      </c>
      <c r="P876" s="124">
        <v>0</v>
      </c>
      <c r="Q876" s="127">
        <v>0</v>
      </c>
      <c r="R876" s="127">
        <v>0</v>
      </c>
      <c r="S876" s="127">
        <v>124477</v>
      </c>
      <c r="T876" s="127">
        <v>0</v>
      </c>
      <c r="U876" s="124">
        <v>0</v>
      </c>
      <c r="V876" s="139">
        <v>0</v>
      </c>
      <c r="W876" s="128">
        <v>0</v>
      </c>
    </row>
    <row r="877" spans="1:23" ht="20.100000000000001" customHeight="1">
      <c r="A877" s="135"/>
      <c r="B877" s="135"/>
      <c r="C877" s="136"/>
      <c r="D877" s="123" t="s">
        <v>2002</v>
      </c>
      <c r="E877" s="92" t="s">
        <v>2003</v>
      </c>
      <c r="F877" s="127">
        <v>1334035</v>
      </c>
      <c r="G877" s="137">
        <v>831433</v>
      </c>
      <c r="H877" s="127">
        <v>399420</v>
      </c>
      <c r="I877" s="128">
        <v>262440</v>
      </c>
      <c r="J877" s="128">
        <v>169573</v>
      </c>
      <c r="K877" s="137">
        <v>341667</v>
      </c>
      <c r="L877" s="124">
        <v>203713</v>
      </c>
      <c r="M877" s="124">
        <v>76393</v>
      </c>
      <c r="N877" s="124">
        <v>4442</v>
      </c>
      <c r="O877" s="124">
        <v>3570</v>
      </c>
      <c r="P877" s="124">
        <v>3056</v>
      </c>
      <c r="Q877" s="127">
        <v>792</v>
      </c>
      <c r="R877" s="127">
        <v>0</v>
      </c>
      <c r="S877" s="127">
        <v>122228</v>
      </c>
      <c r="T877" s="127">
        <v>0</v>
      </c>
      <c r="U877" s="124">
        <v>0</v>
      </c>
      <c r="V877" s="139">
        <v>38707</v>
      </c>
      <c r="W877" s="128">
        <v>0</v>
      </c>
    </row>
    <row r="878" spans="1:23" ht="20.100000000000001" customHeight="1">
      <c r="A878" s="135"/>
      <c r="B878" s="135"/>
      <c r="C878" s="136"/>
      <c r="D878" s="123" t="s">
        <v>2004</v>
      </c>
      <c r="E878" s="92" t="s">
        <v>2005</v>
      </c>
      <c r="F878" s="127">
        <v>1334035</v>
      </c>
      <c r="G878" s="137">
        <v>831433</v>
      </c>
      <c r="H878" s="127">
        <v>399420</v>
      </c>
      <c r="I878" s="128">
        <v>262440</v>
      </c>
      <c r="J878" s="128">
        <v>169573</v>
      </c>
      <c r="K878" s="137">
        <v>341667</v>
      </c>
      <c r="L878" s="124">
        <v>203713</v>
      </c>
      <c r="M878" s="124">
        <v>76393</v>
      </c>
      <c r="N878" s="124">
        <v>4442</v>
      </c>
      <c r="O878" s="124">
        <v>3570</v>
      </c>
      <c r="P878" s="124">
        <v>3056</v>
      </c>
      <c r="Q878" s="127">
        <v>792</v>
      </c>
      <c r="R878" s="127">
        <v>0</v>
      </c>
      <c r="S878" s="127">
        <v>122228</v>
      </c>
      <c r="T878" s="127">
        <v>0</v>
      </c>
      <c r="U878" s="124">
        <v>0</v>
      </c>
      <c r="V878" s="139">
        <v>38707</v>
      </c>
      <c r="W878" s="128">
        <v>0</v>
      </c>
    </row>
    <row r="879" spans="1:23" ht="20.100000000000001" customHeight="1">
      <c r="A879" s="135" t="s">
        <v>1589</v>
      </c>
      <c r="B879" s="135" t="s">
        <v>1558</v>
      </c>
      <c r="C879" s="136" t="s">
        <v>1558</v>
      </c>
      <c r="D879" s="123" t="s">
        <v>1623</v>
      </c>
      <c r="E879" s="92" t="s">
        <v>829</v>
      </c>
      <c r="F879" s="127">
        <v>203713</v>
      </c>
      <c r="G879" s="137">
        <v>0</v>
      </c>
      <c r="H879" s="127">
        <v>0</v>
      </c>
      <c r="I879" s="128">
        <v>0</v>
      </c>
      <c r="J879" s="128">
        <v>0</v>
      </c>
      <c r="K879" s="137">
        <v>203713</v>
      </c>
      <c r="L879" s="124">
        <v>203713</v>
      </c>
      <c r="M879" s="124">
        <v>0</v>
      </c>
      <c r="N879" s="124">
        <v>0</v>
      </c>
      <c r="O879" s="124">
        <v>0</v>
      </c>
      <c r="P879" s="124">
        <v>0</v>
      </c>
      <c r="Q879" s="127">
        <v>0</v>
      </c>
      <c r="R879" s="127">
        <v>0</v>
      </c>
      <c r="S879" s="127">
        <v>0</v>
      </c>
      <c r="T879" s="127">
        <v>0</v>
      </c>
      <c r="U879" s="124">
        <v>0</v>
      </c>
      <c r="V879" s="139">
        <v>0</v>
      </c>
      <c r="W879" s="128">
        <v>0</v>
      </c>
    </row>
    <row r="880" spans="1:23" ht="20.100000000000001" customHeight="1">
      <c r="A880" s="135" t="s">
        <v>1591</v>
      </c>
      <c r="B880" s="135" t="s">
        <v>1559</v>
      </c>
      <c r="C880" s="136" t="s">
        <v>1550</v>
      </c>
      <c r="D880" s="123" t="s">
        <v>1623</v>
      </c>
      <c r="E880" s="92" t="s">
        <v>942</v>
      </c>
      <c r="F880" s="127">
        <v>77185</v>
      </c>
      <c r="G880" s="137">
        <v>0</v>
      </c>
      <c r="H880" s="127">
        <v>0</v>
      </c>
      <c r="I880" s="128">
        <v>0</v>
      </c>
      <c r="J880" s="128">
        <v>0</v>
      </c>
      <c r="K880" s="137">
        <v>77185</v>
      </c>
      <c r="L880" s="124">
        <v>0</v>
      </c>
      <c r="M880" s="124">
        <v>76393</v>
      </c>
      <c r="N880" s="124">
        <v>0</v>
      </c>
      <c r="O880" s="124">
        <v>0</v>
      </c>
      <c r="P880" s="124">
        <v>0</v>
      </c>
      <c r="Q880" s="127">
        <v>792</v>
      </c>
      <c r="R880" s="127">
        <v>0</v>
      </c>
      <c r="S880" s="127">
        <v>0</v>
      </c>
      <c r="T880" s="127">
        <v>0</v>
      </c>
      <c r="U880" s="124">
        <v>0</v>
      </c>
      <c r="V880" s="139">
        <v>0</v>
      </c>
      <c r="W880" s="128">
        <v>0</v>
      </c>
    </row>
    <row r="881" spans="1:23" ht="20.100000000000001" customHeight="1">
      <c r="A881" s="135" t="s">
        <v>1591</v>
      </c>
      <c r="B881" s="135" t="s">
        <v>1559</v>
      </c>
      <c r="C881" s="136" t="s">
        <v>1552</v>
      </c>
      <c r="D881" s="123" t="s">
        <v>1623</v>
      </c>
      <c r="E881" s="92" t="s">
        <v>944</v>
      </c>
      <c r="F881" s="127">
        <v>49701</v>
      </c>
      <c r="G881" s="137">
        <v>0</v>
      </c>
      <c r="H881" s="127">
        <v>0</v>
      </c>
      <c r="I881" s="128">
        <v>0</v>
      </c>
      <c r="J881" s="128">
        <v>0</v>
      </c>
      <c r="K881" s="137">
        <v>49701</v>
      </c>
      <c r="L881" s="124">
        <v>0</v>
      </c>
      <c r="M881" s="124">
        <v>0</v>
      </c>
      <c r="N881" s="124">
        <v>0</v>
      </c>
      <c r="O881" s="124">
        <v>0</v>
      </c>
      <c r="P881" s="124">
        <v>0</v>
      </c>
      <c r="Q881" s="127">
        <v>0</v>
      </c>
      <c r="R881" s="127">
        <v>0</v>
      </c>
      <c r="S881" s="127">
        <v>0</v>
      </c>
      <c r="T881" s="127">
        <v>0</v>
      </c>
      <c r="U881" s="124">
        <v>0</v>
      </c>
      <c r="V881" s="139">
        <v>0</v>
      </c>
      <c r="W881" s="128">
        <v>0</v>
      </c>
    </row>
    <row r="882" spans="1:23" ht="20.100000000000001" customHeight="1">
      <c r="A882" s="135" t="s">
        <v>1591</v>
      </c>
      <c r="B882" s="135" t="s">
        <v>1596</v>
      </c>
      <c r="C882" s="136" t="s">
        <v>1550</v>
      </c>
      <c r="D882" s="123" t="s">
        <v>1623</v>
      </c>
      <c r="E882" s="92" t="s">
        <v>251</v>
      </c>
      <c r="F882" s="127">
        <v>881208</v>
      </c>
      <c r="G882" s="137">
        <v>831433</v>
      </c>
      <c r="H882" s="127">
        <v>399420</v>
      </c>
      <c r="I882" s="128">
        <v>262440</v>
      </c>
      <c r="J882" s="128">
        <v>169573</v>
      </c>
      <c r="K882" s="137">
        <v>11068</v>
      </c>
      <c r="L882" s="124">
        <v>0</v>
      </c>
      <c r="M882" s="124">
        <v>0</v>
      </c>
      <c r="N882" s="124">
        <v>4442</v>
      </c>
      <c r="O882" s="124">
        <v>3570</v>
      </c>
      <c r="P882" s="124">
        <v>3056</v>
      </c>
      <c r="Q882" s="127">
        <v>0</v>
      </c>
      <c r="R882" s="127">
        <v>0</v>
      </c>
      <c r="S882" s="127">
        <v>0</v>
      </c>
      <c r="T882" s="127">
        <v>0</v>
      </c>
      <c r="U882" s="124">
        <v>0</v>
      </c>
      <c r="V882" s="139">
        <v>38707</v>
      </c>
      <c r="W882" s="128">
        <v>0</v>
      </c>
    </row>
    <row r="883" spans="1:23" ht="20.100000000000001" customHeight="1">
      <c r="A883" s="135" t="s">
        <v>1616</v>
      </c>
      <c r="B883" s="135" t="s">
        <v>1551</v>
      </c>
      <c r="C883" s="136" t="s">
        <v>1550</v>
      </c>
      <c r="D883" s="123" t="s">
        <v>1623</v>
      </c>
      <c r="E883" s="92" t="s">
        <v>1425</v>
      </c>
      <c r="F883" s="127">
        <v>122228</v>
      </c>
      <c r="G883" s="137">
        <v>0</v>
      </c>
      <c r="H883" s="127">
        <v>0</v>
      </c>
      <c r="I883" s="128">
        <v>0</v>
      </c>
      <c r="J883" s="128">
        <v>0</v>
      </c>
      <c r="K883" s="137">
        <v>0</v>
      </c>
      <c r="L883" s="124">
        <v>0</v>
      </c>
      <c r="M883" s="124">
        <v>0</v>
      </c>
      <c r="N883" s="124">
        <v>0</v>
      </c>
      <c r="O883" s="124">
        <v>0</v>
      </c>
      <c r="P883" s="124">
        <v>0</v>
      </c>
      <c r="Q883" s="127">
        <v>0</v>
      </c>
      <c r="R883" s="127">
        <v>0</v>
      </c>
      <c r="S883" s="127">
        <v>122228</v>
      </c>
      <c r="T883" s="127">
        <v>0</v>
      </c>
      <c r="U883" s="124">
        <v>0</v>
      </c>
      <c r="V883" s="139">
        <v>0</v>
      </c>
      <c r="W883" s="128">
        <v>0</v>
      </c>
    </row>
    <row r="884" spans="1:23" ht="20.100000000000001" customHeight="1">
      <c r="A884" s="135"/>
      <c r="B884" s="135"/>
      <c r="C884" s="136"/>
      <c r="D884" s="123" t="s">
        <v>2006</v>
      </c>
      <c r="E884" s="92" t="s">
        <v>2007</v>
      </c>
      <c r="F884" s="127">
        <v>33783212</v>
      </c>
      <c r="G884" s="137">
        <v>19598920</v>
      </c>
      <c r="H884" s="127">
        <v>10705968</v>
      </c>
      <c r="I884" s="128">
        <v>6078096</v>
      </c>
      <c r="J884" s="128">
        <v>2814856</v>
      </c>
      <c r="K884" s="137">
        <v>8017003</v>
      </c>
      <c r="L884" s="124">
        <v>4925714</v>
      </c>
      <c r="M884" s="124">
        <v>1847142</v>
      </c>
      <c r="N884" s="124">
        <v>317594</v>
      </c>
      <c r="O884" s="124">
        <v>57996</v>
      </c>
      <c r="P884" s="124">
        <v>73885</v>
      </c>
      <c r="Q884" s="127">
        <v>18792</v>
      </c>
      <c r="R884" s="127">
        <v>0</v>
      </c>
      <c r="S884" s="127">
        <v>2955429</v>
      </c>
      <c r="T884" s="127">
        <v>0</v>
      </c>
      <c r="U884" s="124">
        <v>0</v>
      </c>
      <c r="V884" s="139">
        <v>3211860</v>
      </c>
      <c r="W884" s="128">
        <v>0</v>
      </c>
    </row>
    <row r="885" spans="1:23" ht="20.100000000000001" customHeight="1">
      <c r="A885" s="135"/>
      <c r="B885" s="135"/>
      <c r="C885" s="136"/>
      <c r="D885" s="123" t="s">
        <v>2008</v>
      </c>
      <c r="E885" s="92" t="s">
        <v>2009</v>
      </c>
      <c r="F885" s="127">
        <v>10792561</v>
      </c>
      <c r="G885" s="137">
        <v>6836977</v>
      </c>
      <c r="H885" s="127">
        <v>3067212</v>
      </c>
      <c r="I885" s="128">
        <v>2390964</v>
      </c>
      <c r="J885" s="128">
        <v>1378801</v>
      </c>
      <c r="K885" s="137">
        <v>2963163</v>
      </c>
      <c r="L885" s="124">
        <v>1654035</v>
      </c>
      <c r="M885" s="124">
        <v>620263</v>
      </c>
      <c r="N885" s="124">
        <v>50739</v>
      </c>
      <c r="O885" s="124">
        <v>25279</v>
      </c>
      <c r="P885" s="124">
        <v>24811</v>
      </c>
      <c r="Q885" s="127">
        <v>5328</v>
      </c>
      <c r="R885" s="127">
        <v>0</v>
      </c>
      <c r="S885" s="127">
        <v>992421</v>
      </c>
      <c r="T885" s="127">
        <v>0</v>
      </c>
      <c r="U885" s="124">
        <v>0</v>
      </c>
      <c r="V885" s="139">
        <v>0</v>
      </c>
      <c r="W885" s="128">
        <v>0</v>
      </c>
    </row>
    <row r="886" spans="1:23" ht="20.100000000000001" customHeight="1">
      <c r="A886" s="135" t="s">
        <v>1589</v>
      </c>
      <c r="B886" s="135" t="s">
        <v>1558</v>
      </c>
      <c r="C886" s="136" t="s">
        <v>1558</v>
      </c>
      <c r="D886" s="123" t="s">
        <v>1787</v>
      </c>
      <c r="E886" s="92" t="s">
        <v>829</v>
      </c>
      <c r="F886" s="127">
        <v>1654035</v>
      </c>
      <c r="G886" s="137">
        <v>0</v>
      </c>
      <c r="H886" s="127">
        <v>0</v>
      </c>
      <c r="I886" s="128">
        <v>0</v>
      </c>
      <c r="J886" s="128">
        <v>0</v>
      </c>
      <c r="K886" s="137">
        <v>1654035</v>
      </c>
      <c r="L886" s="124">
        <v>1654035</v>
      </c>
      <c r="M886" s="124">
        <v>0</v>
      </c>
      <c r="N886" s="124">
        <v>0</v>
      </c>
      <c r="O886" s="124">
        <v>0</v>
      </c>
      <c r="P886" s="124">
        <v>0</v>
      </c>
      <c r="Q886" s="127">
        <v>0</v>
      </c>
      <c r="R886" s="127">
        <v>0</v>
      </c>
      <c r="S886" s="127">
        <v>0</v>
      </c>
      <c r="T886" s="127">
        <v>0</v>
      </c>
      <c r="U886" s="124">
        <v>0</v>
      </c>
      <c r="V886" s="139">
        <v>0</v>
      </c>
      <c r="W886" s="128">
        <v>0</v>
      </c>
    </row>
    <row r="887" spans="1:23" ht="20.100000000000001" customHeight="1">
      <c r="A887" s="135" t="s">
        <v>1591</v>
      </c>
      <c r="B887" s="135" t="s">
        <v>1559</v>
      </c>
      <c r="C887" s="136" t="s">
        <v>1550</v>
      </c>
      <c r="D887" s="123" t="s">
        <v>1787</v>
      </c>
      <c r="E887" s="92" t="s">
        <v>942</v>
      </c>
      <c r="F887" s="127">
        <v>625591</v>
      </c>
      <c r="G887" s="137">
        <v>0</v>
      </c>
      <c r="H887" s="127">
        <v>0</v>
      </c>
      <c r="I887" s="128">
        <v>0</v>
      </c>
      <c r="J887" s="128">
        <v>0</v>
      </c>
      <c r="K887" s="137">
        <v>625591</v>
      </c>
      <c r="L887" s="124">
        <v>0</v>
      </c>
      <c r="M887" s="124">
        <v>620263</v>
      </c>
      <c r="N887" s="124">
        <v>0</v>
      </c>
      <c r="O887" s="124">
        <v>0</v>
      </c>
      <c r="P887" s="124">
        <v>0</v>
      </c>
      <c r="Q887" s="127">
        <v>5328</v>
      </c>
      <c r="R887" s="127">
        <v>0</v>
      </c>
      <c r="S887" s="127">
        <v>0</v>
      </c>
      <c r="T887" s="127">
        <v>0</v>
      </c>
      <c r="U887" s="124">
        <v>0</v>
      </c>
      <c r="V887" s="139">
        <v>0</v>
      </c>
      <c r="W887" s="128">
        <v>0</v>
      </c>
    </row>
    <row r="888" spans="1:23" ht="20.100000000000001" customHeight="1">
      <c r="A888" s="135" t="s">
        <v>1591</v>
      </c>
      <c r="B888" s="135" t="s">
        <v>1559</v>
      </c>
      <c r="C888" s="136" t="s">
        <v>1552</v>
      </c>
      <c r="D888" s="123" t="s">
        <v>1787</v>
      </c>
      <c r="E888" s="92" t="s">
        <v>944</v>
      </c>
      <c r="F888" s="127">
        <v>582708</v>
      </c>
      <c r="G888" s="137">
        <v>0</v>
      </c>
      <c r="H888" s="127">
        <v>0</v>
      </c>
      <c r="I888" s="128">
        <v>0</v>
      </c>
      <c r="J888" s="128">
        <v>0</v>
      </c>
      <c r="K888" s="137">
        <v>582708</v>
      </c>
      <c r="L888" s="124">
        <v>0</v>
      </c>
      <c r="M888" s="124">
        <v>0</v>
      </c>
      <c r="N888" s="124">
        <v>0</v>
      </c>
      <c r="O888" s="124">
        <v>0</v>
      </c>
      <c r="P888" s="124">
        <v>0</v>
      </c>
      <c r="Q888" s="127">
        <v>0</v>
      </c>
      <c r="R888" s="127">
        <v>0</v>
      </c>
      <c r="S888" s="127">
        <v>0</v>
      </c>
      <c r="T888" s="127">
        <v>0</v>
      </c>
      <c r="U888" s="124">
        <v>0</v>
      </c>
      <c r="V888" s="139">
        <v>0</v>
      </c>
      <c r="W888" s="128">
        <v>0</v>
      </c>
    </row>
    <row r="889" spans="1:23" ht="20.100000000000001" customHeight="1">
      <c r="A889" s="135" t="s">
        <v>1604</v>
      </c>
      <c r="B889" s="135" t="s">
        <v>1550</v>
      </c>
      <c r="C889" s="136" t="s">
        <v>1550</v>
      </c>
      <c r="D889" s="123" t="s">
        <v>1787</v>
      </c>
      <c r="E889" s="92" t="s">
        <v>251</v>
      </c>
      <c r="F889" s="127">
        <v>6937806</v>
      </c>
      <c r="G889" s="137">
        <v>6836977</v>
      </c>
      <c r="H889" s="127">
        <v>3067212</v>
      </c>
      <c r="I889" s="128">
        <v>2390964</v>
      </c>
      <c r="J889" s="128">
        <v>1378801</v>
      </c>
      <c r="K889" s="137">
        <v>100829</v>
      </c>
      <c r="L889" s="124">
        <v>0</v>
      </c>
      <c r="M889" s="124">
        <v>0</v>
      </c>
      <c r="N889" s="124">
        <v>50739</v>
      </c>
      <c r="O889" s="124">
        <v>25279</v>
      </c>
      <c r="P889" s="124">
        <v>24811</v>
      </c>
      <c r="Q889" s="127">
        <v>0</v>
      </c>
      <c r="R889" s="127">
        <v>0</v>
      </c>
      <c r="S889" s="127">
        <v>0</v>
      </c>
      <c r="T889" s="127">
        <v>0</v>
      </c>
      <c r="U889" s="124">
        <v>0</v>
      </c>
      <c r="V889" s="139">
        <v>0</v>
      </c>
      <c r="W889" s="128">
        <v>0</v>
      </c>
    </row>
    <row r="890" spans="1:23" ht="20.100000000000001" customHeight="1">
      <c r="A890" s="135" t="s">
        <v>1616</v>
      </c>
      <c r="B890" s="135" t="s">
        <v>1551</v>
      </c>
      <c r="C890" s="136" t="s">
        <v>1550</v>
      </c>
      <c r="D890" s="123" t="s">
        <v>1787</v>
      </c>
      <c r="E890" s="92" t="s">
        <v>1425</v>
      </c>
      <c r="F890" s="127">
        <v>992421</v>
      </c>
      <c r="G890" s="137">
        <v>0</v>
      </c>
      <c r="H890" s="127">
        <v>0</v>
      </c>
      <c r="I890" s="128">
        <v>0</v>
      </c>
      <c r="J890" s="128">
        <v>0</v>
      </c>
      <c r="K890" s="137">
        <v>0</v>
      </c>
      <c r="L890" s="124">
        <v>0</v>
      </c>
      <c r="M890" s="124">
        <v>0</v>
      </c>
      <c r="N890" s="124">
        <v>0</v>
      </c>
      <c r="O890" s="124">
        <v>0</v>
      </c>
      <c r="P890" s="124">
        <v>0</v>
      </c>
      <c r="Q890" s="127">
        <v>0</v>
      </c>
      <c r="R890" s="127">
        <v>0</v>
      </c>
      <c r="S890" s="127">
        <v>992421</v>
      </c>
      <c r="T890" s="127">
        <v>0</v>
      </c>
      <c r="U890" s="124">
        <v>0</v>
      </c>
      <c r="V890" s="139">
        <v>0</v>
      </c>
      <c r="W890" s="128">
        <v>0</v>
      </c>
    </row>
    <row r="891" spans="1:23" ht="20.100000000000001" customHeight="1">
      <c r="A891" s="135"/>
      <c r="B891" s="135"/>
      <c r="C891" s="136"/>
      <c r="D891" s="123" t="s">
        <v>2010</v>
      </c>
      <c r="E891" s="92" t="s">
        <v>2011</v>
      </c>
      <c r="F891" s="127">
        <v>7278273</v>
      </c>
      <c r="G891" s="137">
        <v>3895776</v>
      </c>
      <c r="H891" s="127">
        <v>2565996</v>
      </c>
      <c r="I891" s="128">
        <v>975780</v>
      </c>
      <c r="J891" s="128">
        <v>354000</v>
      </c>
      <c r="K891" s="137">
        <v>1512704</v>
      </c>
      <c r="L891" s="124">
        <v>1016082</v>
      </c>
      <c r="M891" s="124">
        <v>381031</v>
      </c>
      <c r="N891" s="124">
        <v>85941</v>
      </c>
      <c r="O891" s="124">
        <v>10161</v>
      </c>
      <c r="P891" s="124">
        <v>15241</v>
      </c>
      <c r="Q891" s="127">
        <v>4248</v>
      </c>
      <c r="R891" s="127">
        <v>0</v>
      </c>
      <c r="S891" s="127">
        <v>609649</v>
      </c>
      <c r="T891" s="127">
        <v>0</v>
      </c>
      <c r="U891" s="124">
        <v>0</v>
      </c>
      <c r="V891" s="139">
        <v>1260144</v>
      </c>
      <c r="W891" s="128">
        <v>0</v>
      </c>
    </row>
    <row r="892" spans="1:23" ht="20.100000000000001" customHeight="1">
      <c r="A892" s="135" t="s">
        <v>1589</v>
      </c>
      <c r="B892" s="135" t="s">
        <v>1558</v>
      </c>
      <c r="C892" s="136" t="s">
        <v>1558</v>
      </c>
      <c r="D892" s="123" t="s">
        <v>1787</v>
      </c>
      <c r="E892" s="92" t="s">
        <v>829</v>
      </c>
      <c r="F892" s="127">
        <v>1016082</v>
      </c>
      <c r="G892" s="137">
        <v>0</v>
      </c>
      <c r="H892" s="127">
        <v>0</v>
      </c>
      <c r="I892" s="128">
        <v>0</v>
      </c>
      <c r="J892" s="128">
        <v>0</v>
      </c>
      <c r="K892" s="137">
        <v>1016082</v>
      </c>
      <c r="L892" s="124">
        <v>1016082</v>
      </c>
      <c r="M892" s="124">
        <v>0</v>
      </c>
      <c r="N892" s="124">
        <v>0</v>
      </c>
      <c r="O892" s="124">
        <v>0</v>
      </c>
      <c r="P892" s="124">
        <v>0</v>
      </c>
      <c r="Q892" s="127">
        <v>0</v>
      </c>
      <c r="R892" s="127">
        <v>0</v>
      </c>
      <c r="S892" s="127">
        <v>0</v>
      </c>
      <c r="T892" s="127">
        <v>0</v>
      </c>
      <c r="U892" s="124">
        <v>0</v>
      </c>
      <c r="V892" s="139">
        <v>0</v>
      </c>
      <c r="W892" s="128">
        <v>0</v>
      </c>
    </row>
    <row r="893" spans="1:23" ht="20.100000000000001" customHeight="1">
      <c r="A893" s="135" t="s">
        <v>1591</v>
      </c>
      <c r="B893" s="135" t="s">
        <v>1559</v>
      </c>
      <c r="C893" s="136" t="s">
        <v>1551</v>
      </c>
      <c r="D893" s="123" t="s">
        <v>1787</v>
      </c>
      <c r="E893" s="92" t="s">
        <v>943</v>
      </c>
      <c r="F893" s="127">
        <v>385279</v>
      </c>
      <c r="G893" s="137">
        <v>0</v>
      </c>
      <c r="H893" s="127">
        <v>0</v>
      </c>
      <c r="I893" s="128">
        <v>0</v>
      </c>
      <c r="J893" s="128">
        <v>0</v>
      </c>
      <c r="K893" s="137">
        <v>385279</v>
      </c>
      <c r="L893" s="124">
        <v>0</v>
      </c>
      <c r="M893" s="124">
        <v>381031</v>
      </c>
      <c r="N893" s="124">
        <v>0</v>
      </c>
      <c r="O893" s="124">
        <v>0</v>
      </c>
      <c r="P893" s="124">
        <v>0</v>
      </c>
      <c r="Q893" s="127">
        <v>4248</v>
      </c>
      <c r="R893" s="127">
        <v>0</v>
      </c>
      <c r="S893" s="127">
        <v>0</v>
      </c>
      <c r="T893" s="127">
        <v>0</v>
      </c>
      <c r="U893" s="124">
        <v>0</v>
      </c>
      <c r="V893" s="139">
        <v>0</v>
      </c>
      <c r="W893" s="128">
        <v>0</v>
      </c>
    </row>
    <row r="894" spans="1:23" ht="20.100000000000001" customHeight="1">
      <c r="A894" s="135" t="s">
        <v>1604</v>
      </c>
      <c r="B894" s="135" t="s">
        <v>1550</v>
      </c>
      <c r="C894" s="136" t="s">
        <v>1557</v>
      </c>
      <c r="D894" s="123" t="s">
        <v>1787</v>
      </c>
      <c r="E894" s="92" t="s">
        <v>260</v>
      </c>
      <c r="F894" s="127">
        <v>5267263</v>
      </c>
      <c r="G894" s="137">
        <v>3895776</v>
      </c>
      <c r="H894" s="127">
        <v>2565996</v>
      </c>
      <c r="I894" s="128">
        <v>975780</v>
      </c>
      <c r="J894" s="128">
        <v>354000</v>
      </c>
      <c r="K894" s="137">
        <v>111343</v>
      </c>
      <c r="L894" s="124">
        <v>0</v>
      </c>
      <c r="M894" s="124">
        <v>0</v>
      </c>
      <c r="N894" s="124">
        <v>85941</v>
      </c>
      <c r="O894" s="124">
        <v>10161</v>
      </c>
      <c r="P894" s="124">
        <v>15241</v>
      </c>
      <c r="Q894" s="127">
        <v>0</v>
      </c>
      <c r="R894" s="127">
        <v>0</v>
      </c>
      <c r="S894" s="127">
        <v>0</v>
      </c>
      <c r="T894" s="127">
        <v>0</v>
      </c>
      <c r="U894" s="124">
        <v>0</v>
      </c>
      <c r="V894" s="139">
        <v>1260144</v>
      </c>
      <c r="W894" s="128">
        <v>0</v>
      </c>
    </row>
    <row r="895" spans="1:23" ht="20.100000000000001" customHeight="1">
      <c r="A895" s="135" t="s">
        <v>1616</v>
      </c>
      <c r="B895" s="135" t="s">
        <v>1551</v>
      </c>
      <c r="C895" s="136" t="s">
        <v>1550</v>
      </c>
      <c r="D895" s="123" t="s">
        <v>1787</v>
      </c>
      <c r="E895" s="92" t="s">
        <v>1425</v>
      </c>
      <c r="F895" s="127">
        <v>609649</v>
      </c>
      <c r="G895" s="137">
        <v>0</v>
      </c>
      <c r="H895" s="127">
        <v>0</v>
      </c>
      <c r="I895" s="128">
        <v>0</v>
      </c>
      <c r="J895" s="128">
        <v>0</v>
      </c>
      <c r="K895" s="137">
        <v>0</v>
      </c>
      <c r="L895" s="124">
        <v>0</v>
      </c>
      <c r="M895" s="124">
        <v>0</v>
      </c>
      <c r="N895" s="124">
        <v>0</v>
      </c>
      <c r="O895" s="124">
        <v>0</v>
      </c>
      <c r="P895" s="124">
        <v>0</v>
      </c>
      <c r="Q895" s="127">
        <v>0</v>
      </c>
      <c r="R895" s="127">
        <v>0</v>
      </c>
      <c r="S895" s="127">
        <v>609649</v>
      </c>
      <c r="T895" s="127">
        <v>0</v>
      </c>
      <c r="U895" s="124">
        <v>0</v>
      </c>
      <c r="V895" s="139">
        <v>0</v>
      </c>
      <c r="W895" s="128">
        <v>0</v>
      </c>
    </row>
    <row r="896" spans="1:23" ht="20.100000000000001" customHeight="1">
      <c r="A896" s="135"/>
      <c r="B896" s="135"/>
      <c r="C896" s="136"/>
      <c r="D896" s="123" t="s">
        <v>2012</v>
      </c>
      <c r="E896" s="92" t="s">
        <v>2013</v>
      </c>
      <c r="F896" s="127">
        <v>4087703</v>
      </c>
      <c r="G896" s="137">
        <v>2547327</v>
      </c>
      <c r="H896" s="127">
        <v>1223880</v>
      </c>
      <c r="I896" s="128">
        <v>835392</v>
      </c>
      <c r="J896" s="128">
        <v>488055</v>
      </c>
      <c r="K896" s="137">
        <v>1106280</v>
      </c>
      <c r="L896" s="124">
        <v>620753</v>
      </c>
      <c r="M896" s="124">
        <v>232782</v>
      </c>
      <c r="N896" s="124">
        <v>41966</v>
      </c>
      <c r="O896" s="124">
        <v>6208</v>
      </c>
      <c r="P896" s="124">
        <v>9311</v>
      </c>
      <c r="Q896" s="127">
        <v>2088</v>
      </c>
      <c r="R896" s="127">
        <v>0</v>
      </c>
      <c r="S896" s="127">
        <v>372452</v>
      </c>
      <c r="T896" s="127">
        <v>0</v>
      </c>
      <c r="U896" s="124">
        <v>0</v>
      </c>
      <c r="V896" s="139">
        <v>61644</v>
      </c>
      <c r="W896" s="128">
        <v>0</v>
      </c>
    </row>
    <row r="897" spans="1:23" ht="20.100000000000001" customHeight="1">
      <c r="A897" s="135" t="s">
        <v>1589</v>
      </c>
      <c r="B897" s="135" t="s">
        <v>1558</v>
      </c>
      <c r="C897" s="136" t="s">
        <v>1558</v>
      </c>
      <c r="D897" s="123" t="s">
        <v>1623</v>
      </c>
      <c r="E897" s="92" t="s">
        <v>829</v>
      </c>
      <c r="F897" s="127">
        <v>620753</v>
      </c>
      <c r="G897" s="137">
        <v>0</v>
      </c>
      <c r="H897" s="127">
        <v>0</v>
      </c>
      <c r="I897" s="128">
        <v>0</v>
      </c>
      <c r="J897" s="128">
        <v>0</v>
      </c>
      <c r="K897" s="137">
        <v>620753</v>
      </c>
      <c r="L897" s="124">
        <v>620753</v>
      </c>
      <c r="M897" s="124">
        <v>0</v>
      </c>
      <c r="N897" s="124">
        <v>0</v>
      </c>
      <c r="O897" s="124">
        <v>0</v>
      </c>
      <c r="P897" s="124">
        <v>0</v>
      </c>
      <c r="Q897" s="127">
        <v>0</v>
      </c>
      <c r="R897" s="127">
        <v>0</v>
      </c>
      <c r="S897" s="127">
        <v>0</v>
      </c>
      <c r="T897" s="127">
        <v>0</v>
      </c>
      <c r="U897" s="124">
        <v>0</v>
      </c>
      <c r="V897" s="139">
        <v>0</v>
      </c>
      <c r="W897" s="128">
        <v>0</v>
      </c>
    </row>
    <row r="898" spans="1:23" ht="20.100000000000001" customHeight="1">
      <c r="A898" s="135" t="s">
        <v>1591</v>
      </c>
      <c r="B898" s="135" t="s">
        <v>1559</v>
      </c>
      <c r="C898" s="136" t="s">
        <v>1550</v>
      </c>
      <c r="D898" s="123" t="s">
        <v>1623</v>
      </c>
      <c r="E898" s="92" t="s">
        <v>942</v>
      </c>
      <c r="F898" s="127">
        <v>234870</v>
      </c>
      <c r="G898" s="137">
        <v>0</v>
      </c>
      <c r="H898" s="127">
        <v>0</v>
      </c>
      <c r="I898" s="128">
        <v>0</v>
      </c>
      <c r="J898" s="128">
        <v>0</v>
      </c>
      <c r="K898" s="137">
        <v>234870</v>
      </c>
      <c r="L898" s="124">
        <v>0</v>
      </c>
      <c r="M898" s="124">
        <v>232782</v>
      </c>
      <c r="N898" s="124">
        <v>0</v>
      </c>
      <c r="O898" s="124">
        <v>0</v>
      </c>
      <c r="P898" s="124">
        <v>0</v>
      </c>
      <c r="Q898" s="127">
        <v>2088</v>
      </c>
      <c r="R898" s="127">
        <v>0</v>
      </c>
      <c r="S898" s="127">
        <v>0</v>
      </c>
      <c r="T898" s="127">
        <v>0</v>
      </c>
      <c r="U898" s="124">
        <v>0</v>
      </c>
      <c r="V898" s="139">
        <v>0</v>
      </c>
      <c r="W898" s="128">
        <v>0</v>
      </c>
    </row>
    <row r="899" spans="1:23" ht="20.100000000000001" customHeight="1">
      <c r="A899" s="135" t="s">
        <v>1591</v>
      </c>
      <c r="B899" s="135" t="s">
        <v>1559</v>
      </c>
      <c r="C899" s="136" t="s">
        <v>1552</v>
      </c>
      <c r="D899" s="123" t="s">
        <v>1623</v>
      </c>
      <c r="E899" s="92" t="s">
        <v>944</v>
      </c>
      <c r="F899" s="127">
        <v>193172</v>
      </c>
      <c r="G899" s="137">
        <v>0</v>
      </c>
      <c r="H899" s="127">
        <v>0</v>
      </c>
      <c r="I899" s="128">
        <v>0</v>
      </c>
      <c r="J899" s="128">
        <v>0</v>
      </c>
      <c r="K899" s="137">
        <v>193172</v>
      </c>
      <c r="L899" s="124">
        <v>0</v>
      </c>
      <c r="M899" s="124">
        <v>0</v>
      </c>
      <c r="N899" s="124">
        <v>0</v>
      </c>
      <c r="O899" s="124">
        <v>0</v>
      </c>
      <c r="P899" s="124">
        <v>0</v>
      </c>
      <c r="Q899" s="127">
        <v>0</v>
      </c>
      <c r="R899" s="127">
        <v>0</v>
      </c>
      <c r="S899" s="127">
        <v>0</v>
      </c>
      <c r="T899" s="127">
        <v>0</v>
      </c>
      <c r="U899" s="124">
        <v>0</v>
      </c>
      <c r="V899" s="139">
        <v>0</v>
      </c>
      <c r="W899" s="128">
        <v>0</v>
      </c>
    </row>
    <row r="900" spans="1:23" ht="20.100000000000001" customHeight="1">
      <c r="A900" s="135" t="s">
        <v>1604</v>
      </c>
      <c r="B900" s="135" t="s">
        <v>1550</v>
      </c>
      <c r="C900" s="136" t="s">
        <v>1550</v>
      </c>
      <c r="D900" s="123" t="s">
        <v>1623</v>
      </c>
      <c r="E900" s="92" t="s">
        <v>251</v>
      </c>
      <c r="F900" s="127">
        <v>2604812</v>
      </c>
      <c r="G900" s="137">
        <v>2547327</v>
      </c>
      <c r="H900" s="127">
        <v>1223880</v>
      </c>
      <c r="I900" s="128">
        <v>835392</v>
      </c>
      <c r="J900" s="128">
        <v>488055</v>
      </c>
      <c r="K900" s="137">
        <v>57485</v>
      </c>
      <c r="L900" s="124">
        <v>0</v>
      </c>
      <c r="M900" s="124">
        <v>0</v>
      </c>
      <c r="N900" s="124">
        <v>41966</v>
      </c>
      <c r="O900" s="124">
        <v>6208</v>
      </c>
      <c r="P900" s="124">
        <v>9311</v>
      </c>
      <c r="Q900" s="127">
        <v>0</v>
      </c>
      <c r="R900" s="127">
        <v>0</v>
      </c>
      <c r="S900" s="127">
        <v>0</v>
      </c>
      <c r="T900" s="127">
        <v>0</v>
      </c>
      <c r="U900" s="124">
        <v>0</v>
      </c>
      <c r="V900" s="139">
        <v>0</v>
      </c>
      <c r="W900" s="128">
        <v>0</v>
      </c>
    </row>
    <row r="901" spans="1:23" ht="20.100000000000001" customHeight="1">
      <c r="A901" s="135" t="s">
        <v>1604</v>
      </c>
      <c r="B901" s="135" t="s">
        <v>1550</v>
      </c>
      <c r="C901" s="136" t="s">
        <v>1557</v>
      </c>
      <c r="D901" s="123" t="s">
        <v>1623</v>
      </c>
      <c r="E901" s="92" t="s">
        <v>260</v>
      </c>
      <c r="F901" s="127">
        <v>61644</v>
      </c>
      <c r="G901" s="137">
        <v>0</v>
      </c>
      <c r="H901" s="127">
        <v>0</v>
      </c>
      <c r="I901" s="128">
        <v>0</v>
      </c>
      <c r="J901" s="128">
        <v>0</v>
      </c>
      <c r="K901" s="137">
        <v>0</v>
      </c>
      <c r="L901" s="124">
        <v>0</v>
      </c>
      <c r="M901" s="124">
        <v>0</v>
      </c>
      <c r="N901" s="124">
        <v>0</v>
      </c>
      <c r="O901" s="124">
        <v>0</v>
      </c>
      <c r="P901" s="124">
        <v>0</v>
      </c>
      <c r="Q901" s="127">
        <v>0</v>
      </c>
      <c r="R901" s="127">
        <v>0</v>
      </c>
      <c r="S901" s="127">
        <v>0</v>
      </c>
      <c r="T901" s="127">
        <v>0</v>
      </c>
      <c r="U901" s="124">
        <v>0</v>
      </c>
      <c r="V901" s="139">
        <v>61644</v>
      </c>
      <c r="W901" s="128">
        <v>0</v>
      </c>
    </row>
    <row r="902" spans="1:23" ht="20.100000000000001" customHeight="1">
      <c r="A902" s="135" t="s">
        <v>1616</v>
      </c>
      <c r="B902" s="135" t="s">
        <v>1551</v>
      </c>
      <c r="C902" s="136" t="s">
        <v>1550</v>
      </c>
      <c r="D902" s="123" t="s">
        <v>1623</v>
      </c>
      <c r="E902" s="92" t="s">
        <v>1425</v>
      </c>
      <c r="F902" s="127">
        <v>372452</v>
      </c>
      <c r="G902" s="137">
        <v>0</v>
      </c>
      <c r="H902" s="127">
        <v>0</v>
      </c>
      <c r="I902" s="128">
        <v>0</v>
      </c>
      <c r="J902" s="128">
        <v>0</v>
      </c>
      <c r="K902" s="137">
        <v>0</v>
      </c>
      <c r="L902" s="124">
        <v>0</v>
      </c>
      <c r="M902" s="124">
        <v>0</v>
      </c>
      <c r="N902" s="124">
        <v>0</v>
      </c>
      <c r="O902" s="124">
        <v>0</v>
      </c>
      <c r="P902" s="124">
        <v>0</v>
      </c>
      <c r="Q902" s="127">
        <v>0</v>
      </c>
      <c r="R902" s="127">
        <v>0</v>
      </c>
      <c r="S902" s="127">
        <v>372452</v>
      </c>
      <c r="T902" s="127">
        <v>0</v>
      </c>
      <c r="U902" s="124">
        <v>0</v>
      </c>
      <c r="V902" s="139">
        <v>0</v>
      </c>
      <c r="W902" s="128">
        <v>0</v>
      </c>
    </row>
    <row r="903" spans="1:23" ht="20.100000000000001" customHeight="1">
      <c r="A903" s="135"/>
      <c r="B903" s="135"/>
      <c r="C903" s="136"/>
      <c r="D903" s="123" t="s">
        <v>2014</v>
      </c>
      <c r="E903" s="92" t="s">
        <v>2015</v>
      </c>
      <c r="F903" s="127">
        <v>5445672</v>
      </c>
      <c r="G903" s="137">
        <v>2946780</v>
      </c>
      <c r="H903" s="127">
        <v>1761540</v>
      </c>
      <c r="I903" s="128">
        <v>897240</v>
      </c>
      <c r="J903" s="128">
        <v>288000</v>
      </c>
      <c r="K903" s="137">
        <v>1142717</v>
      </c>
      <c r="L903" s="124">
        <v>767011</v>
      </c>
      <c r="M903" s="124">
        <v>287629</v>
      </c>
      <c r="N903" s="124">
        <v>65446</v>
      </c>
      <c r="O903" s="124">
        <v>7670</v>
      </c>
      <c r="P903" s="124">
        <v>11505</v>
      </c>
      <c r="Q903" s="127">
        <v>3456</v>
      </c>
      <c r="R903" s="127">
        <v>0</v>
      </c>
      <c r="S903" s="127">
        <v>460207</v>
      </c>
      <c r="T903" s="127">
        <v>0</v>
      </c>
      <c r="U903" s="124">
        <v>0</v>
      </c>
      <c r="V903" s="139">
        <v>895968</v>
      </c>
      <c r="W903" s="128">
        <v>0</v>
      </c>
    </row>
    <row r="904" spans="1:23" ht="20.100000000000001" customHeight="1">
      <c r="A904" s="135" t="s">
        <v>1589</v>
      </c>
      <c r="B904" s="135" t="s">
        <v>1558</v>
      </c>
      <c r="C904" s="136" t="s">
        <v>1558</v>
      </c>
      <c r="D904" s="123" t="s">
        <v>1623</v>
      </c>
      <c r="E904" s="92" t="s">
        <v>829</v>
      </c>
      <c r="F904" s="127">
        <v>767011</v>
      </c>
      <c r="G904" s="137">
        <v>0</v>
      </c>
      <c r="H904" s="127">
        <v>0</v>
      </c>
      <c r="I904" s="128">
        <v>0</v>
      </c>
      <c r="J904" s="128">
        <v>0</v>
      </c>
      <c r="K904" s="137">
        <v>767011</v>
      </c>
      <c r="L904" s="124">
        <v>767011</v>
      </c>
      <c r="M904" s="124">
        <v>0</v>
      </c>
      <c r="N904" s="124">
        <v>0</v>
      </c>
      <c r="O904" s="124">
        <v>0</v>
      </c>
      <c r="P904" s="124">
        <v>0</v>
      </c>
      <c r="Q904" s="127">
        <v>0</v>
      </c>
      <c r="R904" s="127">
        <v>0</v>
      </c>
      <c r="S904" s="127">
        <v>0</v>
      </c>
      <c r="T904" s="127">
        <v>0</v>
      </c>
      <c r="U904" s="124">
        <v>0</v>
      </c>
      <c r="V904" s="139">
        <v>0</v>
      </c>
      <c r="W904" s="128">
        <v>0</v>
      </c>
    </row>
    <row r="905" spans="1:23" ht="20.100000000000001" customHeight="1">
      <c r="A905" s="135" t="s">
        <v>1591</v>
      </c>
      <c r="B905" s="135" t="s">
        <v>1559</v>
      </c>
      <c r="C905" s="136" t="s">
        <v>1551</v>
      </c>
      <c r="D905" s="123" t="s">
        <v>1623</v>
      </c>
      <c r="E905" s="92" t="s">
        <v>943</v>
      </c>
      <c r="F905" s="127">
        <v>291085</v>
      </c>
      <c r="G905" s="137">
        <v>0</v>
      </c>
      <c r="H905" s="127">
        <v>0</v>
      </c>
      <c r="I905" s="128">
        <v>0</v>
      </c>
      <c r="J905" s="128">
        <v>0</v>
      </c>
      <c r="K905" s="137">
        <v>291085</v>
      </c>
      <c r="L905" s="124">
        <v>0</v>
      </c>
      <c r="M905" s="124">
        <v>287629</v>
      </c>
      <c r="N905" s="124">
        <v>0</v>
      </c>
      <c r="O905" s="124">
        <v>0</v>
      </c>
      <c r="P905" s="124">
        <v>0</v>
      </c>
      <c r="Q905" s="127">
        <v>3456</v>
      </c>
      <c r="R905" s="127">
        <v>0</v>
      </c>
      <c r="S905" s="127">
        <v>0</v>
      </c>
      <c r="T905" s="127">
        <v>0</v>
      </c>
      <c r="U905" s="124">
        <v>0</v>
      </c>
      <c r="V905" s="139">
        <v>0</v>
      </c>
      <c r="W905" s="128">
        <v>0</v>
      </c>
    </row>
    <row r="906" spans="1:23" ht="20.100000000000001" customHeight="1">
      <c r="A906" s="135" t="s">
        <v>1604</v>
      </c>
      <c r="B906" s="135" t="s">
        <v>1550</v>
      </c>
      <c r="C906" s="136" t="s">
        <v>1557</v>
      </c>
      <c r="D906" s="123" t="s">
        <v>1623</v>
      </c>
      <c r="E906" s="92" t="s">
        <v>260</v>
      </c>
      <c r="F906" s="127">
        <v>3927369</v>
      </c>
      <c r="G906" s="137">
        <v>2946780</v>
      </c>
      <c r="H906" s="127">
        <v>1761540</v>
      </c>
      <c r="I906" s="128">
        <v>897240</v>
      </c>
      <c r="J906" s="128">
        <v>288000</v>
      </c>
      <c r="K906" s="137">
        <v>84621</v>
      </c>
      <c r="L906" s="124">
        <v>0</v>
      </c>
      <c r="M906" s="124">
        <v>0</v>
      </c>
      <c r="N906" s="124">
        <v>65446</v>
      </c>
      <c r="O906" s="124">
        <v>7670</v>
      </c>
      <c r="P906" s="124">
        <v>11505</v>
      </c>
      <c r="Q906" s="127">
        <v>0</v>
      </c>
      <c r="R906" s="127">
        <v>0</v>
      </c>
      <c r="S906" s="127">
        <v>0</v>
      </c>
      <c r="T906" s="127">
        <v>0</v>
      </c>
      <c r="U906" s="124">
        <v>0</v>
      </c>
      <c r="V906" s="139">
        <v>895968</v>
      </c>
      <c r="W906" s="128">
        <v>0</v>
      </c>
    </row>
    <row r="907" spans="1:23" ht="20.100000000000001" customHeight="1">
      <c r="A907" s="135" t="s">
        <v>1616</v>
      </c>
      <c r="B907" s="135" t="s">
        <v>1551</v>
      </c>
      <c r="C907" s="136" t="s">
        <v>1550</v>
      </c>
      <c r="D907" s="123" t="s">
        <v>1623</v>
      </c>
      <c r="E907" s="92" t="s">
        <v>1425</v>
      </c>
      <c r="F907" s="127">
        <v>460207</v>
      </c>
      <c r="G907" s="137">
        <v>0</v>
      </c>
      <c r="H907" s="127">
        <v>0</v>
      </c>
      <c r="I907" s="128">
        <v>0</v>
      </c>
      <c r="J907" s="128">
        <v>0</v>
      </c>
      <c r="K907" s="137">
        <v>0</v>
      </c>
      <c r="L907" s="124">
        <v>0</v>
      </c>
      <c r="M907" s="124">
        <v>0</v>
      </c>
      <c r="N907" s="124">
        <v>0</v>
      </c>
      <c r="O907" s="124">
        <v>0</v>
      </c>
      <c r="P907" s="124">
        <v>0</v>
      </c>
      <c r="Q907" s="127">
        <v>0</v>
      </c>
      <c r="R907" s="127">
        <v>0</v>
      </c>
      <c r="S907" s="127">
        <v>460207</v>
      </c>
      <c r="T907" s="127">
        <v>0</v>
      </c>
      <c r="U907" s="124">
        <v>0</v>
      </c>
      <c r="V907" s="139">
        <v>0</v>
      </c>
      <c r="W907" s="128">
        <v>0</v>
      </c>
    </row>
    <row r="908" spans="1:23" ht="20.100000000000001" customHeight="1">
      <c r="A908" s="135"/>
      <c r="B908" s="135"/>
      <c r="C908" s="136"/>
      <c r="D908" s="123" t="s">
        <v>2016</v>
      </c>
      <c r="E908" s="92" t="s">
        <v>2017</v>
      </c>
      <c r="F908" s="127">
        <v>6179003</v>
      </c>
      <c r="G908" s="137">
        <v>3372060</v>
      </c>
      <c r="H908" s="127">
        <v>2087340</v>
      </c>
      <c r="I908" s="128">
        <v>978720</v>
      </c>
      <c r="J908" s="128">
        <v>306000</v>
      </c>
      <c r="K908" s="137">
        <v>1292139</v>
      </c>
      <c r="L908" s="124">
        <v>867833</v>
      </c>
      <c r="M908" s="124">
        <v>325437</v>
      </c>
      <c r="N908" s="124">
        <v>73502</v>
      </c>
      <c r="O908" s="124">
        <v>8678</v>
      </c>
      <c r="P908" s="124">
        <v>13017</v>
      </c>
      <c r="Q908" s="127">
        <v>3672</v>
      </c>
      <c r="R908" s="127">
        <v>0</v>
      </c>
      <c r="S908" s="127">
        <v>520700</v>
      </c>
      <c r="T908" s="127">
        <v>0</v>
      </c>
      <c r="U908" s="124">
        <v>0</v>
      </c>
      <c r="V908" s="139">
        <v>994104</v>
      </c>
      <c r="W908" s="128">
        <v>0</v>
      </c>
    </row>
    <row r="909" spans="1:23" ht="20.100000000000001" customHeight="1">
      <c r="A909" s="135" t="s">
        <v>1589</v>
      </c>
      <c r="B909" s="135" t="s">
        <v>1558</v>
      </c>
      <c r="C909" s="136" t="s">
        <v>1558</v>
      </c>
      <c r="D909" s="123" t="s">
        <v>1623</v>
      </c>
      <c r="E909" s="92" t="s">
        <v>829</v>
      </c>
      <c r="F909" s="127">
        <v>867833</v>
      </c>
      <c r="G909" s="137">
        <v>0</v>
      </c>
      <c r="H909" s="127">
        <v>0</v>
      </c>
      <c r="I909" s="128">
        <v>0</v>
      </c>
      <c r="J909" s="128">
        <v>0</v>
      </c>
      <c r="K909" s="137">
        <v>867833</v>
      </c>
      <c r="L909" s="124">
        <v>867833</v>
      </c>
      <c r="M909" s="124">
        <v>0</v>
      </c>
      <c r="N909" s="124">
        <v>0</v>
      </c>
      <c r="O909" s="124">
        <v>0</v>
      </c>
      <c r="P909" s="124">
        <v>0</v>
      </c>
      <c r="Q909" s="127">
        <v>0</v>
      </c>
      <c r="R909" s="127">
        <v>0</v>
      </c>
      <c r="S909" s="127">
        <v>0</v>
      </c>
      <c r="T909" s="127">
        <v>0</v>
      </c>
      <c r="U909" s="124">
        <v>0</v>
      </c>
      <c r="V909" s="139">
        <v>0</v>
      </c>
      <c r="W909" s="128">
        <v>0</v>
      </c>
    </row>
    <row r="910" spans="1:23" ht="20.100000000000001" customHeight="1">
      <c r="A910" s="135" t="s">
        <v>1591</v>
      </c>
      <c r="B910" s="135" t="s">
        <v>1559</v>
      </c>
      <c r="C910" s="136" t="s">
        <v>1551</v>
      </c>
      <c r="D910" s="123" t="s">
        <v>1623</v>
      </c>
      <c r="E910" s="92" t="s">
        <v>943</v>
      </c>
      <c r="F910" s="127">
        <v>329109</v>
      </c>
      <c r="G910" s="137">
        <v>0</v>
      </c>
      <c r="H910" s="127">
        <v>0</v>
      </c>
      <c r="I910" s="128">
        <v>0</v>
      </c>
      <c r="J910" s="128">
        <v>0</v>
      </c>
      <c r="K910" s="137">
        <v>329109</v>
      </c>
      <c r="L910" s="124">
        <v>0</v>
      </c>
      <c r="M910" s="124">
        <v>325437</v>
      </c>
      <c r="N910" s="124">
        <v>0</v>
      </c>
      <c r="O910" s="124">
        <v>0</v>
      </c>
      <c r="P910" s="124">
        <v>0</v>
      </c>
      <c r="Q910" s="127">
        <v>3672</v>
      </c>
      <c r="R910" s="127">
        <v>0</v>
      </c>
      <c r="S910" s="127">
        <v>0</v>
      </c>
      <c r="T910" s="127">
        <v>0</v>
      </c>
      <c r="U910" s="124">
        <v>0</v>
      </c>
      <c r="V910" s="139">
        <v>0</v>
      </c>
      <c r="W910" s="128">
        <v>0</v>
      </c>
    </row>
    <row r="911" spans="1:23" ht="20.100000000000001" customHeight="1">
      <c r="A911" s="135" t="s">
        <v>1604</v>
      </c>
      <c r="B911" s="135" t="s">
        <v>1550</v>
      </c>
      <c r="C911" s="136" t="s">
        <v>1557</v>
      </c>
      <c r="D911" s="123" t="s">
        <v>1623</v>
      </c>
      <c r="E911" s="92" t="s">
        <v>260</v>
      </c>
      <c r="F911" s="127">
        <v>4461361</v>
      </c>
      <c r="G911" s="137">
        <v>3372060</v>
      </c>
      <c r="H911" s="127">
        <v>2087340</v>
      </c>
      <c r="I911" s="128">
        <v>978720</v>
      </c>
      <c r="J911" s="128">
        <v>306000</v>
      </c>
      <c r="K911" s="137">
        <v>95197</v>
      </c>
      <c r="L911" s="124">
        <v>0</v>
      </c>
      <c r="M911" s="124">
        <v>0</v>
      </c>
      <c r="N911" s="124">
        <v>73502</v>
      </c>
      <c r="O911" s="124">
        <v>8678</v>
      </c>
      <c r="P911" s="124">
        <v>13017</v>
      </c>
      <c r="Q911" s="127">
        <v>0</v>
      </c>
      <c r="R911" s="127">
        <v>0</v>
      </c>
      <c r="S911" s="127">
        <v>0</v>
      </c>
      <c r="T911" s="127">
        <v>0</v>
      </c>
      <c r="U911" s="124">
        <v>0</v>
      </c>
      <c r="V911" s="139">
        <v>994104</v>
      </c>
      <c r="W911" s="128">
        <v>0</v>
      </c>
    </row>
    <row r="912" spans="1:23" ht="20.100000000000001" customHeight="1">
      <c r="A912" s="135" t="s">
        <v>1616</v>
      </c>
      <c r="B912" s="135" t="s">
        <v>1551</v>
      </c>
      <c r="C912" s="136" t="s">
        <v>1550</v>
      </c>
      <c r="D912" s="123" t="s">
        <v>1623</v>
      </c>
      <c r="E912" s="92" t="s">
        <v>1425</v>
      </c>
      <c r="F912" s="127">
        <v>520700</v>
      </c>
      <c r="G912" s="137">
        <v>0</v>
      </c>
      <c r="H912" s="127">
        <v>0</v>
      </c>
      <c r="I912" s="128">
        <v>0</v>
      </c>
      <c r="J912" s="128">
        <v>0</v>
      </c>
      <c r="K912" s="137">
        <v>0</v>
      </c>
      <c r="L912" s="124">
        <v>0</v>
      </c>
      <c r="M912" s="124">
        <v>0</v>
      </c>
      <c r="N912" s="124">
        <v>0</v>
      </c>
      <c r="O912" s="124">
        <v>0</v>
      </c>
      <c r="P912" s="124">
        <v>0</v>
      </c>
      <c r="Q912" s="127">
        <v>0</v>
      </c>
      <c r="R912" s="127">
        <v>0</v>
      </c>
      <c r="S912" s="127">
        <v>520700</v>
      </c>
      <c r="T912" s="127">
        <v>0</v>
      </c>
      <c r="U912" s="124">
        <v>0</v>
      </c>
      <c r="V912" s="139">
        <v>0</v>
      </c>
      <c r="W912" s="128">
        <v>0</v>
      </c>
    </row>
    <row r="913" spans="1:23" ht="20.100000000000001" customHeight="1">
      <c r="A913" s="135"/>
      <c r="B913" s="135"/>
      <c r="C913" s="136"/>
      <c r="D913" s="123" t="s">
        <v>2018</v>
      </c>
      <c r="E913" s="92" t="s">
        <v>2019</v>
      </c>
      <c r="F913" s="127">
        <v>78950004</v>
      </c>
      <c r="G913" s="137">
        <v>42933836</v>
      </c>
      <c r="H913" s="127">
        <v>26356942</v>
      </c>
      <c r="I913" s="128">
        <v>11485128</v>
      </c>
      <c r="J913" s="128">
        <v>5091766</v>
      </c>
      <c r="K913" s="137">
        <v>17048828</v>
      </c>
      <c r="L913" s="124">
        <v>11187107</v>
      </c>
      <c r="M913" s="124">
        <v>4195166</v>
      </c>
      <c r="N913" s="124">
        <v>835155</v>
      </c>
      <c r="O913" s="124">
        <v>126570</v>
      </c>
      <c r="P913" s="124">
        <v>167808</v>
      </c>
      <c r="Q913" s="127">
        <v>51624</v>
      </c>
      <c r="R913" s="127">
        <v>0</v>
      </c>
      <c r="S913" s="127">
        <v>6712263</v>
      </c>
      <c r="T913" s="127">
        <v>0</v>
      </c>
      <c r="U913" s="124">
        <v>0</v>
      </c>
      <c r="V913" s="139">
        <v>11452714</v>
      </c>
      <c r="W913" s="128">
        <v>802363</v>
      </c>
    </row>
    <row r="914" spans="1:23" ht="20.100000000000001" customHeight="1">
      <c r="A914" s="135"/>
      <c r="B914" s="135"/>
      <c r="C914" s="136"/>
      <c r="D914" s="123" t="s">
        <v>2020</v>
      </c>
      <c r="E914" s="92" t="s">
        <v>2021</v>
      </c>
      <c r="F914" s="127">
        <v>3134354</v>
      </c>
      <c r="G914" s="137">
        <v>1992492</v>
      </c>
      <c r="H914" s="127">
        <v>903888</v>
      </c>
      <c r="I914" s="128">
        <v>689280</v>
      </c>
      <c r="J914" s="128">
        <v>399324</v>
      </c>
      <c r="K914" s="137">
        <v>854922</v>
      </c>
      <c r="L914" s="124">
        <v>478234</v>
      </c>
      <c r="M914" s="124">
        <v>179338</v>
      </c>
      <c r="N914" s="124">
        <v>7352</v>
      </c>
      <c r="O914" s="124">
        <v>8444</v>
      </c>
      <c r="P914" s="124">
        <v>7174</v>
      </c>
      <c r="Q914" s="127">
        <v>1512</v>
      </c>
      <c r="R914" s="127">
        <v>0</v>
      </c>
      <c r="S914" s="127">
        <v>286940</v>
      </c>
      <c r="T914" s="127">
        <v>0</v>
      </c>
      <c r="U914" s="124">
        <v>0</v>
      </c>
      <c r="V914" s="139">
        <v>0</v>
      </c>
      <c r="W914" s="128">
        <v>0</v>
      </c>
    </row>
    <row r="915" spans="1:23" ht="20.100000000000001" customHeight="1">
      <c r="A915" s="135" t="s">
        <v>1589</v>
      </c>
      <c r="B915" s="135" t="s">
        <v>1558</v>
      </c>
      <c r="C915" s="136" t="s">
        <v>1558</v>
      </c>
      <c r="D915" s="123" t="s">
        <v>1787</v>
      </c>
      <c r="E915" s="92" t="s">
        <v>829</v>
      </c>
      <c r="F915" s="127">
        <v>478234</v>
      </c>
      <c r="G915" s="137">
        <v>0</v>
      </c>
      <c r="H915" s="127">
        <v>0</v>
      </c>
      <c r="I915" s="128">
        <v>0</v>
      </c>
      <c r="J915" s="128">
        <v>0</v>
      </c>
      <c r="K915" s="137">
        <v>478234</v>
      </c>
      <c r="L915" s="124">
        <v>478234</v>
      </c>
      <c r="M915" s="124">
        <v>0</v>
      </c>
      <c r="N915" s="124">
        <v>0</v>
      </c>
      <c r="O915" s="124">
        <v>0</v>
      </c>
      <c r="P915" s="124">
        <v>0</v>
      </c>
      <c r="Q915" s="127">
        <v>0</v>
      </c>
      <c r="R915" s="127">
        <v>0</v>
      </c>
      <c r="S915" s="127">
        <v>0</v>
      </c>
      <c r="T915" s="127">
        <v>0</v>
      </c>
      <c r="U915" s="124">
        <v>0</v>
      </c>
      <c r="V915" s="139">
        <v>0</v>
      </c>
      <c r="W915" s="128">
        <v>0</v>
      </c>
    </row>
    <row r="916" spans="1:23" ht="20.100000000000001" customHeight="1">
      <c r="A916" s="135" t="s">
        <v>1591</v>
      </c>
      <c r="B916" s="135" t="s">
        <v>1559</v>
      </c>
      <c r="C916" s="136" t="s">
        <v>1550</v>
      </c>
      <c r="D916" s="123" t="s">
        <v>1787</v>
      </c>
      <c r="E916" s="92" t="s">
        <v>942</v>
      </c>
      <c r="F916" s="127">
        <v>180850</v>
      </c>
      <c r="G916" s="137">
        <v>0</v>
      </c>
      <c r="H916" s="127">
        <v>0</v>
      </c>
      <c r="I916" s="128">
        <v>0</v>
      </c>
      <c r="J916" s="128">
        <v>0</v>
      </c>
      <c r="K916" s="137">
        <v>180850</v>
      </c>
      <c r="L916" s="124">
        <v>0</v>
      </c>
      <c r="M916" s="124">
        <v>179338</v>
      </c>
      <c r="N916" s="124">
        <v>0</v>
      </c>
      <c r="O916" s="124">
        <v>0</v>
      </c>
      <c r="P916" s="124">
        <v>0</v>
      </c>
      <c r="Q916" s="127">
        <v>1512</v>
      </c>
      <c r="R916" s="127">
        <v>0</v>
      </c>
      <c r="S916" s="127">
        <v>0</v>
      </c>
      <c r="T916" s="127">
        <v>0</v>
      </c>
      <c r="U916" s="124">
        <v>0</v>
      </c>
      <c r="V916" s="139">
        <v>0</v>
      </c>
      <c r="W916" s="128">
        <v>0</v>
      </c>
    </row>
    <row r="917" spans="1:23" ht="20.100000000000001" customHeight="1">
      <c r="A917" s="135" t="s">
        <v>1591</v>
      </c>
      <c r="B917" s="135" t="s">
        <v>1559</v>
      </c>
      <c r="C917" s="136" t="s">
        <v>1552</v>
      </c>
      <c r="D917" s="123" t="s">
        <v>1787</v>
      </c>
      <c r="E917" s="92" t="s">
        <v>944</v>
      </c>
      <c r="F917" s="127">
        <v>172868</v>
      </c>
      <c r="G917" s="137">
        <v>0</v>
      </c>
      <c r="H917" s="127">
        <v>0</v>
      </c>
      <c r="I917" s="128">
        <v>0</v>
      </c>
      <c r="J917" s="128">
        <v>0</v>
      </c>
      <c r="K917" s="137">
        <v>172868</v>
      </c>
      <c r="L917" s="124">
        <v>0</v>
      </c>
      <c r="M917" s="124">
        <v>0</v>
      </c>
      <c r="N917" s="124">
        <v>0</v>
      </c>
      <c r="O917" s="124">
        <v>0</v>
      </c>
      <c r="P917" s="124">
        <v>0</v>
      </c>
      <c r="Q917" s="127">
        <v>0</v>
      </c>
      <c r="R917" s="127">
        <v>0</v>
      </c>
      <c r="S917" s="127">
        <v>0</v>
      </c>
      <c r="T917" s="127">
        <v>0</v>
      </c>
      <c r="U917" s="124">
        <v>0</v>
      </c>
      <c r="V917" s="139">
        <v>0</v>
      </c>
      <c r="W917" s="128">
        <v>0</v>
      </c>
    </row>
    <row r="918" spans="1:23" ht="20.100000000000001" customHeight="1">
      <c r="A918" s="135" t="s">
        <v>1604</v>
      </c>
      <c r="B918" s="135" t="s">
        <v>1551</v>
      </c>
      <c r="C918" s="136" t="s">
        <v>1550</v>
      </c>
      <c r="D918" s="123" t="s">
        <v>1787</v>
      </c>
      <c r="E918" s="92" t="s">
        <v>251</v>
      </c>
      <c r="F918" s="127">
        <v>2015462</v>
      </c>
      <c r="G918" s="137">
        <v>1992492</v>
      </c>
      <c r="H918" s="127">
        <v>903888</v>
      </c>
      <c r="I918" s="128">
        <v>689280</v>
      </c>
      <c r="J918" s="128">
        <v>399324</v>
      </c>
      <c r="K918" s="137">
        <v>22970</v>
      </c>
      <c r="L918" s="124">
        <v>0</v>
      </c>
      <c r="M918" s="124">
        <v>0</v>
      </c>
      <c r="N918" s="124">
        <v>7352</v>
      </c>
      <c r="O918" s="124">
        <v>8444</v>
      </c>
      <c r="P918" s="124">
        <v>7174</v>
      </c>
      <c r="Q918" s="127">
        <v>0</v>
      </c>
      <c r="R918" s="127">
        <v>0</v>
      </c>
      <c r="S918" s="127">
        <v>0</v>
      </c>
      <c r="T918" s="127">
        <v>0</v>
      </c>
      <c r="U918" s="124">
        <v>0</v>
      </c>
      <c r="V918" s="139">
        <v>0</v>
      </c>
      <c r="W918" s="128">
        <v>0</v>
      </c>
    </row>
    <row r="919" spans="1:23" ht="20.100000000000001" customHeight="1">
      <c r="A919" s="135" t="s">
        <v>1616</v>
      </c>
      <c r="B919" s="135" t="s">
        <v>1551</v>
      </c>
      <c r="C919" s="136" t="s">
        <v>1550</v>
      </c>
      <c r="D919" s="123" t="s">
        <v>1787</v>
      </c>
      <c r="E919" s="92" t="s">
        <v>1425</v>
      </c>
      <c r="F919" s="127">
        <v>286940</v>
      </c>
      <c r="G919" s="137">
        <v>0</v>
      </c>
      <c r="H919" s="127">
        <v>0</v>
      </c>
      <c r="I919" s="128">
        <v>0</v>
      </c>
      <c r="J919" s="128">
        <v>0</v>
      </c>
      <c r="K919" s="137">
        <v>0</v>
      </c>
      <c r="L919" s="124">
        <v>0</v>
      </c>
      <c r="M919" s="124">
        <v>0</v>
      </c>
      <c r="N919" s="124">
        <v>0</v>
      </c>
      <c r="O919" s="124">
        <v>0</v>
      </c>
      <c r="P919" s="124">
        <v>0</v>
      </c>
      <c r="Q919" s="127">
        <v>0</v>
      </c>
      <c r="R919" s="127">
        <v>0</v>
      </c>
      <c r="S919" s="127">
        <v>286940</v>
      </c>
      <c r="T919" s="127">
        <v>0</v>
      </c>
      <c r="U919" s="124">
        <v>0</v>
      </c>
      <c r="V919" s="139">
        <v>0</v>
      </c>
      <c r="W919" s="128">
        <v>0</v>
      </c>
    </row>
    <row r="920" spans="1:23" ht="20.100000000000001" customHeight="1">
      <c r="A920" s="135"/>
      <c r="B920" s="135"/>
      <c r="C920" s="136"/>
      <c r="D920" s="123" t="s">
        <v>2022</v>
      </c>
      <c r="E920" s="92" t="s">
        <v>2023</v>
      </c>
      <c r="F920" s="127">
        <v>23722869</v>
      </c>
      <c r="G920" s="137">
        <v>12424853</v>
      </c>
      <c r="H920" s="127">
        <v>8270261</v>
      </c>
      <c r="I920" s="128">
        <v>2828592</v>
      </c>
      <c r="J920" s="128">
        <v>1326000</v>
      </c>
      <c r="K920" s="137">
        <v>4919722</v>
      </c>
      <c r="L920" s="124">
        <v>3300055</v>
      </c>
      <c r="M920" s="124">
        <v>1237521</v>
      </c>
      <c r="N920" s="124">
        <v>283804</v>
      </c>
      <c r="O920" s="124">
        <v>33001</v>
      </c>
      <c r="P920" s="124">
        <v>49501</v>
      </c>
      <c r="Q920" s="127">
        <v>15840</v>
      </c>
      <c r="R920" s="127">
        <v>0</v>
      </c>
      <c r="S920" s="127">
        <v>1980033</v>
      </c>
      <c r="T920" s="127">
        <v>0</v>
      </c>
      <c r="U920" s="124">
        <v>0</v>
      </c>
      <c r="V920" s="139">
        <v>4145354</v>
      </c>
      <c r="W920" s="128">
        <v>252907</v>
      </c>
    </row>
    <row r="921" spans="1:23" ht="20.100000000000001" customHeight="1">
      <c r="A921" s="135" t="s">
        <v>1589</v>
      </c>
      <c r="B921" s="135" t="s">
        <v>1558</v>
      </c>
      <c r="C921" s="136" t="s">
        <v>1558</v>
      </c>
      <c r="D921" s="123" t="s">
        <v>1787</v>
      </c>
      <c r="E921" s="92" t="s">
        <v>829</v>
      </c>
      <c r="F921" s="127">
        <v>3300055</v>
      </c>
      <c r="G921" s="137">
        <v>0</v>
      </c>
      <c r="H921" s="127">
        <v>0</v>
      </c>
      <c r="I921" s="128">
        <v>0</v>
      </c>
      <c r="J921" s="128">
        <v>0</v>
      </c>
      <c r="K921" s="137">
        <v>3300055</v>
      </c>
      <c r="L921" s="124">
        <v>3300055</v>
      </c>
      <c r="M921" s="124">
        <v>0</v>
      </c>
      <c r="N921" s="124">
        <v>0</v>
      </c>
      <c r="O921" s="124">
        <v>0</v>
      </c>
      <c r="P921" s="124">
        <v>0</v>
      </c>
      <c r="Q921" s="127">
        <v>0</v>
      </c>
      <c r="R921" s="127">
        <v>0</v>
      </c>
      <c r="S921" s="127">
        <v>0</v>
      </c>
      <c r="T921" s="127">
        <v>0</v>
      </c>
      <c r="U921" s="124">
        <v>0</v>
      </c>
      <c r="V921" s="139">
        <v>0</v>
      </c>
      <c r="W921" s="128">
        <v>0</v>
      </c>
    </row>
    <row r="922" spans="1:23" ht="20.100000000000001" customHeight="1">
      <c r="A922" s="135" t="s">
        <v>1591</v>
      </c>
      <c r="B922" s="135" t="s">
        <v>1559</v>
      </c>
      <c r="C922" s="136" t="s">
        <v>1551</v>
      </c>
      <c r="D922" s="123" t="s">
        <v>1787</v>
      </c>
      <c r="E922" s="92" t="s">
        <v>943</v>
      </c>
      <c r="F922" s="127">
        <v>1253361</v>
      </c>
      <c r="G922" s="137">
        <v>0</v>
      </c>
      <c r="H922" s="127">
        <v>0</v>
      </c>
      <c r="I922" s="128">
        <v>0</v>
      </c>
      <c r="J922" s="128">
        <v>0</v>
      </c>
      <c r="K922" s="137">
        <v>1253361</v>
      </c>
      <c r="L922" s="124">
        <v>0</v>
      </c>
      <c r="M922" s="124">
        <v>1237521</v>
      </c>
      <c r="N922" s="124">
        <v>0</v>
      </c>
      <c r="O922" s="124">
        <v>0</v>
      </c>
      <c r="P922" s="124">
        <v>0</v>
      </c>
      <c r="Q922" s="127">
        <v>15840</v>
      </c>
      <c r="R922" s="127">
        <v>0</v>
      </c>
      <c r="S922" s="127">
        <v>0</v>
      </c>
      <c r="T922" s="127">
        <v>0</v>
      </c>
      <c r="U922" s="124">
        <v>0</v>
      </c>
      <c r="V922" s="139">
        <v>0</v>
      </c>
      <c r="W922" s="128">
        <v>0</v>
      </c>
    </row>
    <row r="923" spans="1:23" ht="20.100000000000001" customHeight="1">
      <c r="A923" s="135" t="s">
        <v>1604</v>
      </c>
      <c r="B923" s="135" t="s">
        <v>1551</v>
      </c>
      <c r="C923" s="136" t="s">
        <v>1557</v>
      </c>
      <c r="D923" s="123" t="s">
        <v>1787</v>
      </c>
      <c r="E923" s="92" t="s">
        <v>1607</v>
      </c>
      <c r="F923" s="127">
        <v>17189420</v>
      </c>
      <c r="G923" s="137">
        <v>12424853</v>
      </c>
      <c r="H923" s="127">
        <v>8270261</v>
      </c>
      <c r="I923" s="128">
        <v>2828592</v>
      </c>
      <c r="J923" s="128">
        <v>1326000</v>
      </c>
      <c r="K923" s="137">
        <v>366306</v>
      </c>
      <c r="L923" s="124">
        <v>0</v>
      </c>
      <c r="M923" s="124">
        <v>0</v>
      </c>
      <c r="N923" s="124">
        <v>283804</v>
      </c>
      <c r="O923" s="124">
        <v>33001</v>
      </c>
      <c r="P923" s="124">
        <v>49501</v>
      </c>
      <c r="Q923" s="127">
        <v>0</v>
      </c>
      <c r="R923" s="127">
        <v>0</v>
      </c>
      <c r="S923" s="127">
        <v>0</v>
      </c>
      <c r="T923" s="127">
        <v>0</v>
      </c>
      <c r="U923" s="124">
        <v>0</v>
      </c>
      <c r="V923" s="139">
        <v>4145354</v>
      </c>
      <c r="W923" s="128">
        <v>252907</v>
      </c>
    </row>
    <row r="924" spans="1:23" ht="20.100000000000001" customHeight="1">
      <c r="A924" s="135" t="s">
        <v>1616</v>
      </c>
      <c r="B924" s="135" t="s">
        <v>1551</v>
      </c>
      <c r="C924" s="136" t="s">
        <v>1550</v>
      </c>
      <c r="D924" s="123" t="s">
        <v>1787</v>
      </c>
      <c r="E924" s="92" t="s">
        <v>1425</v>
      </c>
      <c r="F924" s="127">
        <v>1980033</v>
      </c>
      <c r="G924" s="137">
        <v>0</v>
      </c>
      <c r="H924" s="127">
        <v>0</v>
      </c>
      <c r="I924" s="128">
        <v>0</v>
      </c>
      <c r="J924" s="128">
        <v>0</v>
      </c>
      <c r="K924" s="137">
        <v>0</v>
      </c>
      <c r="L924" s="124">
        <v>0</v>
      </c>
      <c r="M924" s="124">
        <v>0</v>
      </c>
      <c r="N924" s="124">
        <v>0</v>
      </c>
      <c r="O924" s="124">
        <v>0</v>
      </c>
      <c r="P924" s="124">
        <v>0</v>
      </c>
      <c r="Q924" s="127">
        <v>0</v>
      </c>
      <c r="R924" s="127">
        <v>0</v>
      </c>
      <c r="S924" s="127">
        <v>1980033</v>
      </c>
      <c r="T924" s="127">
        <v>0</v>
      </c>
      <c r="U924" s="124">
        <v>0</v>
      </c>
      <c r="V924" s="139">
        <v>0</v>
      </c>
      <c r="W924" s="128">
        <v>0</v>
      </c>
    </row>
    <row r="925" spans="1:23" ht="20.100000000000001" customHeight="1">
      <c r="A925" s="135"/>
      <c r="B925" s="135"/>
      <c r="C925" s="136"/>
      <c r="D925" s="123" t="s">
        <v>2024</v>
      </c>
      <c r="E925" s="92" t="s">
        <v>2025</v>
      </c>
      <c r="F925" s="127">
        <v>7672655</v>
      </c>
      <c r="G925" s="137">
        <v>4588978</v>
      </c>
      <c r="H925" s="127">
        <v>1589304</v>
      </c>
      <c r="I925" s="128">
        <v>2219232</v>
      </c>
      <c r="J925" s="128">
        <v>780442</v>
      </c>
      <c r="K925" s="137">
        <v>1871997</v>
      </c>
      <c r="L925" s="124">
        <v>1103707</v>
      </c>
      <c r="M925" s="124">
        <v>413890</v>
      </c>
      <c r="N925" s="124">
        <v>0</v>
      </c>
      <c r="O925" s="124">
        <v>22074</v>
      </c>
      <c r="P925" s="124">
        <v>16556</v>
      </c>
      <c r="Q925" s="127">
        <v>3240</v>
      </c>
      <c r="R925" s="127">
        <v>0</v>
      </c>
      <c r="S925" s="127">
        <v>662224</v>
      </c>
      <c r="T925" s="127">
        <v>0</v>
      </c>
      <c r="U925" s="124">
        <v>0</v>
      </c>
      <c r="V925" s="139">
        <v>0</v>
      </c>
      <c r="W925" s="128">
        <v>549456</v>
      </c>
    </row>
    <row r="926" spans="1:23" ht="20.100000000000001" customHeight="1">
      <c r="A926" s="135" t="s">
        <v>1578</v>
      </c>
      <c r="B926" s="135" t="s">
        <v>1551</v>
      </c>
      <c r="C926" s="136" t="s">
        <v>1550</v>
      </c>
      <c r="D926" s="123" t="s">
        <v>1623</v>
      </c>
      <c r="E926" s="92" t="s">
        <v>251</v>
      </c>
      <c r="F926" s="127">
        <v>5177064</v>
      </c>
      <c r="G926" s="137">
        <v>4588978</v>
      </c>
      <c r="H926" s="127">
        <v>1589304</v>
      </c>
      <c r="I926" s="128">
        <v>2219232</v>
      </c>
      <c r="J926" s="128">
        <v>780442</v>
      </c>
      <c r="K926" s="137">
        <v>38630</v>
      </c>
      <c r="L926" s="124">
        <v>0</v>
      </c>
      <c r="M926" s="124">
        <v>0</v>
      </c>
      <c r="N926" s="124">
        <v>0</v>
      </c>
      <c r="O926" s="124">
        <v>22074</v>
      </c>
      <c r="P926" s="124">
        <v>16556</v>
      </c>
      <c r="Q926" s="127">
        <v>0</v>
      </c>
      <c r="R926" s="127">
        <v>0</v>
      </c>
      <c r="S926" s="127">
        <v>0</v>
      </c>
      <c r="T926" s="127">
        <v>0</v>
      </c>
      <c r="U926" s="124">
        <v>0</v>
      </c>
      <c r="V926" s="139">
        <v>0</v>
      </c>
      <c r="W926" s="128">
        <v>549456</v>
      </c>
    </row>
    <row r="927" spans="1:23" ht="20.100000000000001" customHeight="1">
      <c r="A927" s="135" t="s">
        <v>1589</v>
      </c>
      <c r="B927" s="135" t="s">
        <v>1558</v>
      </c>
      <c r="C927" s="136" t="s">
        <v>1558</v>
      </c>
      <c r="D927" s="123" t="s">
        <v>1623</v>
      </c>
      <c r="E927" s="92" t="s">
        <v>829</v>
      </c>
      <c r="F927" s="127">
        <v>1103707</v>
      </c>
      <c r="G927" s="137">
        <v>0</v>
      </c>
      <c r="H927" s="127">
        <v>0</v>
      </c>
      <c r="I927" s="128">
        <v>0</v>
      </c>
      <c r="J927" s="128">
        <v>0</v>
      </c>
      <c r="K927" s="137">
        <v>1103707</v>
      </c>
      <c r="L927" s="124">
        <v>1103707</v>
      </c>
      <c r="M927" s="124">
        <v>0</v>
      </c>
      <c r="N927" s="124">
        <v>0</v>
      </c>
      <c r="O927" s="124">
        <v>0</v>
      </c>
      <c r="P927" s="124">
        <v>0</v>
      </c>
      <c r="Q927" s="127">
        <v>0</v>
      </c>
      <c r="R927" s="127">
        <v>0</v>
      </c>
      <c r="S927" s="127">
        <v>0</v>
      </c>
      <c r="T927" s="127">
        <v>0</v>
      </c>
      <c r="U927" s="124">
        <v>0</v>
      </c>
      <c r="V927" s="139">
        <v>0</v>
      </c>
      <c r="W927" s="128">
        <v>0</v>
      </c>
    </row>
    <row r="928" spans="1:23" ht="20.100000000000001" customHeight="1">
      <c r="A928" s="135" t="s">
        <v>1591</v>
      </c>
      <c r="B928" s="135" t="s">
        <v>1559</v>
      </c>
      <c r="C928" s="136" t="s">
        <v>1550</v>
      </c>
      <c r="D928" s="123" t="s">
        <v>1623</v>
      </c>
      <c r="E928" s="92" t="s">
        <v>942</v>
      </c>
      <c r="F928" s="127">
        <v>417130</v>
      </c>
      <c r="G928" s="137">
        <v>0</v>
      </c>
      <c r="H928" s="127">
        <v>0</v>
      </c>
      <c r="I928" s="128">
        <v>0</v>
      </c>
      <c r="J928" s="128">
        <v>0</v>
      </c>
      <c r="K928" s="137">
        <v>417130</v>
      </c>
      <c r="L928" s="124">
        <v>0</v>
      </c>
      <c r="M928" s="124">
        <v>413890</v>
      </c>
      <c r="N928" s="124">
        <v>0</v>
      </c>
      <c r="O928" s="124">
        <v>0</v>
      </c>
      <c r="P928" s="124">
        <v>0</v>
      </c>
      <c r="Q928" s="127">
        <v>3240</v>
      </c>
      <c r="R928" s="127">
        <v>0</v>
      </c>
      <c r="S928" s="127">
        <v>0</v>
      </c>
      <c r="T928" s="127">
        <v>0</v>
      </c>
      <c r="U928" s="124">
        <v>0</v>
      </c>
      <c r="V928" s="139">
        <v>0</v>
      </c>
      <c r="W928" s="128">
        <v>0</v>
      </c>
    </row>
    <row r="929" spans="1:23" ht="20.100000000000001" customHeight="1">
      <c r="A929" s="135" t="s">
        <v>1591</v>
      </c>
      <c r="B929" s="135" t="s">
        <v>1559</v>
      </c>
      <c r="C929" s="136" t="s">
        <v>1552</v>
      </c>
      <c r="D929" s="123" t="s">
        <v>1623</v>
      </c>
      <c r="E929" s="92" t="s">
        <v>944</v>
      </c>
      <c r="F929" s="127">
        <v>312530</v>
      </c>
      <c r="G929" s="137">
        <v>0</v>
      </c>
      <c r="H929" s="127">
        <v>0</v>
      </c>
      <c r="I929" s="128">
        <v>0</v>
      </c>
      <c r="J929" s="128">
        <v>0</v>
      </c>
      <c r="K929" s="137">
        <v>312530</v>
      </c>
      <c r="L929" s="124">
        <v>0</v>
      </c>
      <c r="M929" s="124">
        <v>0</v>
      </c>
      <c r="N929" s="124">
        <v>0</v>
      </c>
      <c r="O929" s="124">
        <v>0</v>
      </c>
      <c r="P929" s="124">
        <v>0</v>
      </c>
      <c r="Q929" s="127">
        <v>0</v>
      </c>
      <c r="R929" s="127">
        <v>0</v>
      </c>
      <c r="S929" s="127">
        <v>0</v>
      </c>
      <c r="T929" s="127">
        <v>0</v>
      </c>
      <c r="U929" s="124">
        <v>0</v>
      </c>
      <c r="V929" s="139">
        <v>0</v>
      </c>
      <c r="W929" s="128">
        <v>0</v>
      </c>
    </row>
    <row r="930" spans="1:23" ht="20.100000000000001" customHeight="1">
      <c r="A930" s="135" t="s">
        <v>1616</v>
      </c>
      <c r="B930" s="135" t="s">
        <v>1551</v>
      </c>
      <c r="C930" s="136" t="s">
        <v>1550</v>
      </c>
      <c r="D930" s="123" t="s">
        <v>1623</v>
      </c>
      <c r="E930" s="92" t="s">
        <v>1425</v>
      </c>
      <c r="F930" s="127">
        <v>662224</v>
      </c>
      <c r="G930" s="137">
        <v>0</v>
      </c>
      <c r="H930" s="127">
        <v>0</v>
      </c>
      <c r="I930" s="128">
        <v>0</v>
      </c>
      <c r="J930" s="128">
        <v>0</v>
      </c>
      <c r="K930" s="137">
        <v>0</v>
      </c>
      <c r="L930" s="124">
        <v>0</v>
      </c>
      <c r="M930" s="124">
        <v>0</v>
      </c>
      <c r="N930" s="124">
        <v>0</v>
      </c>
      <c r="O930" s="124">
        <v>0</v>
      </c>
      <c r="P930" s="124">
        <v>0</v>
      </c>
      <c r="Q930" s="127">
        <v>0</v>
      </c>
      <c r="R930" s="127">
        <v>0</v>
      </c>
      <c r="S930" s="127">
        <v>662224</v>
      </c>
      <c r="T930" s="127">
        <v>0</v>
      </c>
      <c r="U930" s="124">
        <v>0</v>
      </c>
      <c r="V930" s="139">
        <v>0</v>
      </c>
      <c r="W930" s="128">
        <v>0</v>
      </c>
    </row>
    <row r="931" spans="1:23" ht="20.100000000000001" customHeight="1">
      <c r="A931" s="135"/>
      <c r="B931" s="135"/>
      <c r="C931" s="136"/>
      <c r="D931" s="123" t="s">
        <v>2026</v>
      </c>
      <c r="E931" s="92" t="s">
        <v>2027</v>
      </c>
      <c r="F931" s="127">
        <v>30598812</v>
      </c>
      <c r="G931" s="137">
        <v>16490820</v>
      </c>
      <c r="H931" s="127">
        <v>10712100</v>
      </c>
      <c r="I931" s="128">
        <v>3996720</v>
      </c>
      <c r="J931" s="128">
        <v>1782000</v>
      </c>
      <c r="K931" s="137">
        <v>6465372</v>
      </c>
      <c r="L931" s="124">
        <v>4335581</v>
      </c>
      <c r="M931" s="124">
        <v>1625843</v>
      </c>
      <c r="N931" s="124">
        <v>374174</v>
      </c>
      <c r="O931" s="124">
        <v>43356</v>
      </c>
      <c r="P931" s="124">
        <v>65034</v>
      </c>
      <c r="Q931" s="127">
        <v>21384</v>
      </c>
      <c r="R931" s="127">
        <v>0</v>
      </c>
      <c r="S931" s="127">
        <v>2601348</v>
      </c>
      <c r="T931" s="127">
        <v>0</v>
      </c>
      <c r="U931" s="124">
        <v>0</v>
      </c>
      <c r="V931" s="139">
        <v>5041272</v>
      </c>
      <c r="W931" s="128">
        <v>0</v>
      </c>
    </row>
    <row r="932" spans="1:23" ht="20.100000000000001" customHeight="1">
      <c r="A932" s="135" t="s">
        <v>1589</v>
      </c>
      <c r="B932" s="135" t="s">
        <v>1558</v>
      </c>
      <c r="C932" s="136" t="s">
        <v>1558</v>
      </c>
      <c r="D932" s="123" t="s">
        <v>1623</v>
      </c>
      <c r="E932" s="92" t="s">
        <v>829</v>
      </c>
      <c r="F932" s="127">
        <v>4335581</v>
      </c>
      <c r="G932" s="137">
        <v>0</v>
      </c>
      <c r="H932" s="127">
        <v>0</v>
      </c>
      <c r="I932" s="128">
        <v>0</v>
      </c>
      <c r="J932" s="128">
        <v>0</v>
      </c>
      <c r="K932" s="137">
        <v>4335581</v>
      </c>
      <c r="L932" s="124">
        <v>4335581</v>
      </c>
      <c r="M932" s="124">
        <v>0</v>
      </c>
      <c r="N932" s="124">
        <v>0</v>
      </c>
      <c r="O932" s="124">
        <v>0</v>
      </c>
      <c r="P932" s="124">
        <v>0</v>
      </c>
      <c r="Q932" s="127">
        <v>0</v>
      </c>
      <c r="R932" s="127">
        <v>0</v>
      </c>
      <c r="S932" s="127">
        <v>0</v>
      </c>
      <c r="T932" s="127">
        <v>0</v>
      </c>
      <c r="U932" s="124">
        <v>0</v>
      </c>
      <c r="V932" s="139">
        <v>0</v>
      </c>
      <c r="W932" s="128">
        <v>0</v>
      </c>
    </row>
    <row r="933" spans="1:23" ht="20.100000000000001" customHeight="1">
      <c r="A933" s="135" t="s">
        <v>1591</v>
      </c>
      <c r="B933" s="135" t="s">
        <v>1559</v>
      </c>
      <c r="C933" s="136" t="s">
        <v>1551</v>
      </c>
      <c r="D933" s="123" t="s">
        <v>1623</v>
      </c>
      <c r="E933" s="92" t="s">
        <v>943</v>
      </c>
      <c r="F933" s="127">
        <v>1647227</v>
      </c>
      <c r="G933" s="137">
        <v>0</v>
      </c>
      <c r="H933" s="127">
        <v>0</v>
      </c>
      <c r="I933" s="128">
        <v>0</v>
      </c>
      <c r="J933" s="128">
        <v>0</v>
      </c>
      <c r="K933" s="137">
        <v>1647227</v>
      </c>
      <c r="L933" s="124">
        <v>0</v>
      </c>
      <c r="M933" s="124">
        <v>1625843</v>
      </c>
      <c r="N933" s="124">
        <v>0</v>
      </c>
      <c r="O933" s="124">
        <v>0</v>
      </c>
      <c r="P933" s="124">
        <v>0</v>
      </c>
      <c r="Q933" s="127">
        <v>21384</v>
      </c>
      <c r="R933" s="127">
        <v>0</v>
      </c>
      <c r="S933" s="127">
        <v>0</v>
      </c>
      <c r="T933" s="127">
        <v>0</v>
      </c>
      <c r="U933" s="124">
        <v>0</v>
      </c>
      <c r="V933" s="139">
        <v>0</v>
      </c>
      <c r="W933" s="128">
        <v>0</v>
      </c>
    </row>
    <row r="934" spans="1:23" ht="20.100000000000001" customHeight="1">
      <c r="A934" s="135" t="s">
        <v>1604</v>
      </c>
      <c r="B934" s="135" t="s">
        <v>1551</v>
      </c>
      <c r="C934" s="136" t="s">
        <v>1557</v>
      </c>
      <c r="D934" s="123" t="s">
        <v>1623</v>
      </c>
      <c r="E934" s="92" t="s">
        <v>1607</v>
      </c>
      <c r="F934" s="127">
        <v>22014656</v>
      </c>
      <c r="G934" s="137">
        <v>16490820</v>
      </c>
      <c r="H934" s="127">
        <v>10712100</v>
      </c>
      <c r="I934" s="128">
        <v>3996720</v>
      </c>
      <c r="J934" s="128">
        <v>1782000</v>
      </c>
      <c r="K934" s="137">
        <v>482564</v>
      </c>
      <c r="L934" s="124">
        <v>0</v>
      </c>
      <c r="M934" s="124">
        <v>0</v>
      </c>
      <c r="N934" s="124">
        <v>374174</v>
      </c>
      <c r="O934" s="124">
        <v>43356</v>
      </c>
      <c r="P934" s="124">
        <v>65034</v>
      </c>
      <c r="Q934" s="127">
        <v>0</v>
      </c>
      <c r="R934" s="127">
        <v>0</v>
      </c>
      <c r="S934" s="127">
        <v>0</v>
      </c>
      <c r="T934" s="127">
        <v>0</v>
      </c>
      <c r="U934" s="124">
        <v>0</v>
      </c>
      <c r="V934" s="139">
        <v>5041272</v>
      </c>
      <c r="W934" s="128">
        <v>0</v>
      </c>
    </row>
    <row r="935" spans="1:23" ht="20.100000000000001" customHeight="1">
      <c r="A935" s="135" t="s">
        <v>1616</v>
      </c>
      <c r="B935" s="135" t="s">
        <v>1551</v>
      </c>
      <c r="C935" s="136" t="s">
        <v>1550</v>
      </c>
      <c r="D935" s="123" t="s">
        <v>1623</v>
      </c>
      <c r="E935" s="92" t="s">
        <v>1425</v>
      </c>
      <c r="F935" s="127">
        <v>2601348</v>
      </c>
      <c r="G935" s="137">
        <v>0</v>
      </c>
      <c r="H935" s="127">
        <v>0</v>
      </c>
      <c r="I935" s="128">
        <v>0</v>
      </c>
      <c r="J935" s="128">
        <v>0</v>
      </c>
      <c r="K935" s="137">
        <v>0</v>
      </c>
      <c r="L935" s="124">
        <v>0</v>
      </c>
      <c r="M935" s="124">
        <v>0</v>
      </c>
      <c r="N935" s="124">
        <v>0</v>
      </c>
      <c r="O935" s="124">
        <v>0</v>
      </c>
      <c r="P935" s="124">
        <v>0</v>
      </c>
      <c r="Q935" s="127">
        <v>0</v>
      </c>
      <c r="R935" s="127">
        <v>0</v>
      </c>
      <c r="S935" s="127">
        <v>2601348</v>
      </c>
      <c r="T935" s="127">
        <v>0</v>
      </c>
      <c r="U935" s="124">
        <v>0</v>
      </c>
      <c r="V935" s="139">
        <v>0</v>
      </c>
      <c r="W935" s="128">
        <v>0</v>
      </c>
    </row>
    <row r="936" spans="1:23" ht="20.100000000000001" customHeight="1">
      <c r="A936" s="135"/>
      <c r="B936" s="135"/>
      <c r="C936" s="136"/>
      <c r="D936" s="123" t="s">
        <v>2028</v>
      </c>
      <c r="E936" s="92" t="s">
        <v>2029</v>
      </c>
      <c r="F936" s="127">
        <v>13821314</v>
      </c>
      <c r="G936" s="137">
        <v>7436693</v>
      </c>
      <c r="H936" s="127">
        <v>4881389</v>
      </c>
      <c r="I936" s="128">
        <v>1751304</v>
      </c>
      <c r="J936" s="128">
        <v>804000</v>
      </c>
      <c r="K936" s="137">
        <v>2936815</v>
      </c>
      <c r="L936" s="124">
        <v>1969530</v>
      </c>
      <c r="M936" s="124">
        <v>738574</v>
      </c>
      <c r="N936" s="124">
        <v>169825</v>
      </c>
      <c r="O936" s="124">
        <v>19695</v>
      </c>
      <c r="P936" s="124">
        <v>29543</v>
      </c>
      <c r="Q936" s="127">
        <v>9648</v>
      </c>
      <c r="R936" s="127">
        <v>0</v>
      </c>
      <c r="S936" s="127">
        <v>1181718</v>
      </c>
      <c r="T936" s="127">
        <v>0</v>
      </c>
      <c r="U936" s="124">
        <v>0</v>
      </c>
      <c r="V936" s="139">
        <v>2266088</v>
      </c>
      <c r="W936" s="128">
        <v>0</v>
      </c>
    </row>
    <row r="937" spans="1:23" ht="20.100000000000001" customHeight="1">
      <c r="A937" s="135" t="s">
        <v>1589</v>
      </c>
      <c r="B937" s="135" t="s">
        <v>1558</v>
      </c>
      <c r="C937" s="136" t="s">
        <v>1558</v>
      </c>
      <c r="D937" s="123" t="s">
        <v>1623</v>
      </c>
      <c r="E937" s="92" t="s">
        <v>829</v>
      </c>
      <c r="F937" s="127">
        <v>1969530</v>
      </c>
      <c r="G937" s="137">
        <v>0</v>
      </c>
      <c r="H937" s="127">
        <v>0</v>
      </c>
      <c r="I937" s="128">
        <v>0</v>
      </c>
      <c r="J937" s="128">
        <v>0</v>
      </c>
      <c r="K937" s="137">
        <v>1969530</v>
      </c>
      <c r="L937" s="124">
        <v>1969530</v>
      </c>
      <c r="M937" s="124">
        <v>0</v>
      </c>
      <c r="N937" s="124">
        <v>0</v>
      </c>
      <c r="O937" s="124">
        <v>0</v>
      </c>
      <c r="P937" s="124">
        <v>0</v>
      </c>
      <c r="Q937" s="127">
        <v>0</v>
      </c>
      <c r="R937" s="127">
        <v>0</v>
      </c>
      <c r="S937" s="127">
        <v>0</v>
      </c>
      <c r="T937" s="127">
        <v>0</v>
      </c>
      <c r="U937" s="124">
        <v>0</v>
      </c>
      <c r="V937" s="139">
        <v>0</v>
      </c>
      <c r="W937" s="128">
        <v>0</v>
      </c>
    </row>
    <row r="938" spans="1:23" ht="20.100000000000001" customHeight="1">
      <c r="A938" s="135" t="s">
        <v>1591</v>
      </c>
      <c r="B938" s="135" t="s">
        <v>1559</v>
      </c>
      <c r="C938" s="136" t="s">
        <v>1551</v>
      </c>
      <c r="D938" s="123" t="s">
        <v>1623</v>
      </c>
      <c r="E938" s="92" t="s">
        <v>943</v>
      </c>
      <c r="F938" s="127">
        <v>748222</v>
      </c>
      <c r="G938" s="137">
        <v>0</v>
      </c>
      <c r="H938" s="127">
        <v>0</v>
      </c>
      <c r="I938" s="128">
        <v>0</v>
      </c>
      <c r="J938" s="128">
        <v>0</v>
      </c>
      <c r="K938" s="137">
        <v>748222</v>
      </c>
      <c r="L938" s="124">
        <v>0</v>
      </c>
      <c r="M938" s="124">
        <v>738574</v>
      </c>
      <c r="N938" s="124">
        <v>0</v>
      </c>
      <c r="O938" s="124">
        <v>0</v>
      </c>
      <c r="P938" s="124">
        <v>0</v>
      </c>
      <c r="Q938" s="127">
        <v>9648</v>
      </c>
      <c r="R938" s="127">
        <v>0</v>
      </c>
      <c r="S938" s="127">
        <v>0</v>
      </c>
      <c r="T938" s="127">
        <v>0</v>
      </c>
      <c r="U938" s="124">
        <v>0</v>
      </c>
      <c r="V938" s="139">
        <v>0</v>
      </c>
      <c r="W938" s="128">
        <v>0</v>
      </c>
    </row>
    <row r="939" spans="1:23" ht="20.100000000000001" customHeight="1">
      <c r="A939" s="135" t="s">
        <v>1604</v>
      </c>
      <c r="B939" s="135" t="s">
        <v>1551</v>
      </c>
      <c r="C939" s="136" t="s">
        <v>1557</v>
      </c>
      <c r="D939" s="123" t="s">
        <v>1623</v>
      </c>
      <c r="E939" s="92" t="s">
        <v>1607</v>
      </c>
      <c r="F939" s="127">
        <v>9921844</v>
      </c>
      <c r="G939" s="137">
        <v>7436693</v>
      </c>
      <c r="H939" s="127">
        <v>4881389</v>
      </c>
      <c r="I939" s="128">
        <v>1751304</v>
      </c>
      <c r="J939" s="128">
        <v>804000</v>
      </c>
      <c r="K939" s="137">
        <v>219063</v>
      </c>
      <c r="L939" s="124">
        <v>0</v>
      </c>
      <c r="M939" s="124">
        <v>0</v>
      </c>
      <c r="N939" s="124">
        <v>169825</v>
      </c>
      <c r="O939" s="124">
        <v>19695</v>
      </c>
      <c r="P939" s="124">
        <v>29543</v>
      </c>
      <c r="Q939" s="127">
        <v>0</v>
      </c>
      <c r="R939" s="127">
        <v>0</v>
      </c>
      <c r="S939" s="127">
        <v>0</v>
      </c>
      <c r="T939" s="127">
        <v>0</v>
      </c>
      <c r="U939" s="124">
        <v>0</v>
      </c>
      <c r="V939" s="139">
        <v>2266088</v>
      </c>
      <c r="W939" s="128">
        <v>0</v>
      </c>
    </row>
    <row r="940" spans="1:23" ht="20.100000000000001" customHeight="1">
      <c r="A940" s="135" t="s">
        <v>1616</v>
      </c>
      <c r="B940" s="135" t="s">
        <v>1551</v>
      </c>
      <c r="C940" s="136" t="s">
        <v>1550</v>
      </c>
      <c r="D940" s="123" t="s">
        <v>1623</v>
      </c>
      <c r="E940" s="92" t="s">
        <v>1425</v>
      </c>
      <c r="F940" s="127">
        <v>1181718</v>
      </c>
      <c r="G940" s="137">
        <v>0</v>
      </c>
      <c r="H940" s="127">
        <v>0</v>
      </c>
      <c r="I940" s="128">
        <v>0</v>
      </c>
      <c r="J940" s="128">
        <v>0</v>
      </c>
      <c r="K940" s="137">
        <v>0</v>
      </c>
      <c r="L940" s="124">
        <v>0</v>
      </c>
      <c r="M940" s="124">
        <v>0</v>
      </c>
      <c r="N940" s="124">
        <v>0</v>
      </c>
      <c r="O940" s="124">
        <v>0</v>
      </c>
      <c r="P940" s="124">
        <v>0</v>
      </c>
      <c r="Q940" s="127">
        <v>0</v>
      </c>
      <c r="R940" s="127">
        <v>0</v>
      </c>
      <c r="S940" s="127">
        <v>1181718</v>
      </c>
      <c r="T940" s="127">
        <v>0</v>
      </c>
      <c r="U940" s="124">
        <v>0</v>
      </c>
      <c r="V940" s="139">
        <v>0</v>
      </c>
      <c r="W940" s="128">
        <v>0</v>
      </c>
    </row>
    <row r="941" spans="1:23" ht="20.100000000000001" customHeight="1">
      <c r="A941" s="135"/>
      <c r="B941" s="135"/>
      <c r="C941" s="136"/>
      <c r="D941" s="123" t="s">
        <v>2030</v>
      </c>
      <c r="E941" s="92" t="s">
        <v>2031</v>
      </c>
      <c r="F941" s="127">
        <v>7752435</v>
      </c>
      <c r="G941" s="137">
        <v>3713524</v>
      </c>
      <c r="H941" s="127">
        <v>1748760</v>
      </c>
      <c r="I941" s="128">
        <v>1211904</v>
      </c>
      <c r="J941" s="128">
        <v>752860</v>
      </c>
      <c r="K941" s="137">
        <v>3173790</v>
      </c>
      <c r="L941" s="124">
        <v>906915</v>
      </c>
      <c r="M941" s="124">
        <v>340094</v>
      </c>
      <c r="N941" s="124">
        <v>45247</v>
      </c>
      <c r="O941" s="124">
        <v>11803</v>
      </c>
      <c r="P941" s="124">
        <v>13604</v>
      </c>
      <c r="Q941" s="127">
        <v>3312</v>
      </c>
      <c r="R941" s="127">
        <v>0</v>
      </c>
      <c r="S941" s="127">
        <v>544149</v>
      </c>
      <c r="T941" s="127">
        <v>0</v>
      </c>
      <c r="U941" s="124">
        <v>0</v>
      </c>
      <c r="V941" s="139">
        <v>245124</v>
      </c>
      <c r="W941" s="128">
        <v>75848</v>
      </c>
    </row>
    <row r="942" spans="1:23" ht="20.100000000000001" customHeight="1">
      <c r="A942" s="135"/>
      <c r="B942" s="135"/>
      <c r="C942" s="136"/>
      <c r="D942" s="123" t="s">
        <v>2032</v>
      </c>
      <c r="E942" s="92" t="s">
        <v>2033</v>
      </c>
      <c r="F942" s="127">
        <v>4365084</v>
      </c>
      <c r="G942" s="137">
        <v>2298190</v>
      </c>
      <c r="H942" s="127">
        <v>986808</v>
      </c>
      <c r="I942" s="128">
        <v>818748</v>
      </c>
      <c r="J942" s="128">
        <v>492634</v>
      </c>
      <c r="K942" s="137">
        <v>1731667</v>
      </c>
      <c r="L942" s="124">
        <v>558711</v>
      </c>
      <c r="M942" s="124">
        <v>209517</v>
      </c>
      <c r="N942" s="124">
        <v>18457</v>
      </c>
      <c r="O942" s="124">
        <v>8321</v>
      </c>
      <c r="P942" s="124">
        <v>8381</v>
      </c>
      <c r="Q942" s="127">
        <v>1872</v>
      </c>
      <c r="R942" s="127">
        <v>0</v>
      </c>
      <c r="S942" s="127">
        <v>335227</v>
      </c>
      <c r="T942" s="127">
        <v>0</v>
      </c>
      <c r="U942" s="124">
        <v>0</v>
      </c>
      <c r="V942" s="139">
        <v>0</v>
      </c>
      <c r="W942" s="128">
        <v>0</v>
      </c>
    </row>
    <row r="943" spans="1:23" ht="20.100000000000001" customHeight="1">
      <c r="A943" s="135" t="s">
        <v>1589</v>
      </c>
      <c r="B943" s="135" t="s">
        <v>1558</v>
      </c>
      <c r="C943" s="136" t="s">
        <v>1558</v>
      </c>
      <c r="D943" s="123" t="s">
        <v>1623</v>
      </c>
      <c r="E943" s="92" t="s">
        <v>829</v>
      </c>
      <c r="F943" s="127">
        <v>558711</v>
      </c>
      <c r="G943" s="137">
        <v>0</v>
      </c>
      <c r="H943" s="127">
        <v>0</v>
      </c>
      <c r="I943" s="128">
        <v>0</v>
      </c>
      <c r="J943" s="128">
        <v>0</v>
      </c>
      <c r="K943" s="137">
        <v>558711</v>
      </c>
      <c r="L943" s="124">
        <v>558711</v>
      </c>
      <c r="M943" s="124">
        <v>0</v>
      </c>
      <c r="N943" s="124">
        <v>0</v>
      </c>
      <c r="O943" s="124">
        <v>0</v>
      </c>
      <c r="P943" s="124">
        <v>0</v>
      </c>
      <c r="Q943" s="127">
        <v>0</v>
      </c>
      <c r="R943" s="127">
        <v>0</v>
      </c>
      <c r="S943" s="127">
        <v>0</v>
      </c>
      <c r="T943" s="127">
        <v>0</v>
      </c>
      <c r="U943" s="124">
        <v>0</v>
      </c>
      <c r="V943" s="139">
        <v>0</v>
      </c>
      <c r="W943" s="128">
        <v>0</v>
      </c>
    </row>
    <row r="944" spans="1:23" ht="20.100000000000001" customHeight="1">
      <c r="A944" s="135" t="s">
        <v>1591</v>
      </c>
      <c r="B944" s="135" t="s">
        <v>1559</v>
      </c>
      <c r="C944" s="136" t="s">
        <v>1550</v>
      </c>
      <c r="D944" s="123" t="s">
        <v>1623</v>
      </c>
      <c r="E944" s="92" t="s">
        <v>942</v>
      </c>
      <c r="F944" s="127">
        <v>211389</v>
      </c>
      <c r="G944" s="137">
        <v>0</v>
      </c>
      <c r="H944" s="127">
        <v>0</v>
      </c>
      <c r="I944" s="128">
        <v>0</v>
      </c>
      <c r="J944" s="128">
        <v>0</v>
      </c>
      <c r="K944" s="137">
        <v>211389</v>
      </c>
      <c r="L944" s="124">
        <v>0</v>
      </c>
      <c r="M944" s="124">
        <v>209517</v>
      </c>
      <c r="N944" s="124">
        <v>0</v>
      </c>
      <c r="O944" s="124">
        <v>0</v>
      </c>
      <c r="P944" s="124">
        <v>0</v>
      </c>
      <c r="Q944" s="127">
        <v>1872</v>
      </c>
      <c r="R944" s="127">
        <v>0</v>
      </c>
      <c r="S944" s="127">
        <v>0</v>
      </c>
      <c r="T944" s="127">
        <v>0</v>
      </c>
      <c r="U944" s="124">
        <v>0</v>
      </c>
      <c r="V944" s="139">
        <v>0</v>
      </c>
      <c r="W944" s="128">
        <v>0</v>
      </c>
    </row>
    <row r="945" spans="1:23" ht="20.100000000000001" customHeight="1">
      <c r="A945" s="135" t="s">
        <v>1591</v>
      </c>
      <c r="B945" s="135" t="s">
        <v>1559</v>
      </c>
      <c r="C945" s="136" t="s">
        <v>1552</v>
      </c>
      <c r="D945" s="123" t="s">
        <v>1623</v>
      </c>
      <c r="E945" s="92" t="s">
        <v>944</v>
      </c>
      <c r="F945" s="127">
        <v>926408</v>
      </c>
      <c r="G945" s="137">
        <v>0</v>
      </c>
      <c r="H945" s="127">
        <v>0</v>
      </c>
      <c r="I945" s="128">
        <v>0</v>
      </c>
      <c r="J945" s="128">
        <v>0</v>
      </c>
      <c r="K945" s="137">
        <v>926408</v>
      </c>
      <c r="L945" s="124">
        <v>0</v>
      </c>
      <c r="M945" s="124">
        <v>0</v>
      </c>
      <c r="N945" s="124">
        <v>0</v>
      </c>
      <c r="O945" s="124">
        <v>0</v>
      </c>
      <c r="P945" s="124">
        <v>0</v>
      </c>
      <c r="Q945" s="127">
        <v>0</v>
      </c>
      <c r="R945" s="127">
        <v>0</v>
      </c>
      <c r="S945" s="127">
        <v>0</v>
      </c>
      <c r="T945" s="127">
        <v>0</v>
      </c>
      <c r="U945" s="124">
        <v>0</v>
      </c>
      <c r="V945" s="139">
        <v>0</v>
      </c>
      <c r="W945" s="128">
        <v>0</v>
      </c>
    </row>
    <row r="946" spans="1:23" ht="20.100000000000001" customHeight="1">
      <c r="A946" s="135" t="s">
        <v>1604</v>
      </c>
      <c r="B946" s="135" t="s">
        <v>1552</v>
      </c>
      <c r="C946" s="136" t="s">
        <v>1550</v>
      </c>
      <c r="D946" s="123" t="s">
        <v>1623</v>
      </c>
      <c r="E946" s="92" t="s">
        <v>251</v>
      </c>
      <c r="F946" s="127">
        <v>2333349</v>
      </c>
      <c r="G946" s="137">
        <v>2298190</v>
      </c>
      <c r="H946" s="127">
        <v>986808</v>
      </c>
      <c r="I946" s="128">
        <v>818748</v>
      </c>
      <c r="J946" s="128">
        <v>492634</v>
      </c>
      <c r="K946" s="137">
        <v>35159</v>
      </c>
      <c r="L946" s="124">
        <v>0</v>
      </c>
      <c r="M946" s="124">
        <v>0</v>
      </c>
      <c r="N946" s="124">
        <v>18457</v>
      </c>
      <c r="O946" s="124">
        <v>8321</v>
      </c>
      <c r="P946" s="124">
        <v>8381</v>
      </c>
      <c r="Q946" s="127">
        <v>0</v>
      </c>
      <c r="R946" s="127">
        <v>0</v>
      </c>
      <c r="S946" s="127">
        <v>0</v>
      </c>
      <c r="T946" s="127">
        <v>0</v>
      </c>
      <c r="U946" s="124">
        <v>0</v>
      </c>
      <c r="V946" s="139">
        <v>0</v>
      </c>
      <c r="W946" s="128">
        <v>0</v>
      </c>
    </row>
    <row r="947" spans="1:23" ht="20.100000000000001" customHeight="1">
      <c r="A947" s="135" t="s">
        <v>1616</v>
      </c>
      <c r="B947" s="135" t="s">
        <v>1551</v>
      </c>
      <c r="C947" s="136" t="s">
        <v>1550</v>
      </c>
      <c r="D947" s="123" t="s">
        <v>1623</v>
      </c>
      <c r="E947" s="92" t="s">
        <v>1425</v>
      </c>
      <c r="F947" s="127">
        <v>335227</v>
      </c>
      <c r="G947" s="137">
        <v>0</v>
      </c>
      <c r="H947" s="127">
        <v>0</v>
      </c>
      <c r="I947" s="128">
        <v>0</v>
      </c>
      <c r="J947" s="128">
        <v>0</v>
      </c>
      <c r="K947" s="137">
        <v>0</v>
      </c>
      <c r="L947" s="124">
        <v>0</v>
      </c>
      <c r="M947" s="124">
        <v>0</v>
      </c>
      <c r="N947" s="124">
        <v>0</v>
      </c>
      <c r="O947" s="124">
        <v>0</v>
      </c>
      <c r="P947" s="124">
        <v>0</v>
      </c>
      <c r="Q947" s="127">
        <v>0</v>
      </c>
      <c r="R947" s="127">
        <v>0</v>
      </c>
      <c r="S947" s="127">
        <v>335227</v>
      </c>
      <c r="T947" s="127">
        <v>0</v>
      </c>
      <c r="U947" s="124">
        <v>0</v>
      </c>
      <c r="V947" s="139">
        <v>0</v>
      </c>
      <c r="W947" s="128">
        <v>0</v>
      </c>
    </row>
    <row r="948" spans="1:23" ht="20.100000000000001" customHeight="1">
      <c r="A948" s="135"/>
      <c r="B948" s="135"/>
      <c r="C948" s="136"/>
      <c r="D948" s="123" t="s">
        <v>2034</v>
      </c>
      <c r="E948" s="92" t="s">
        <v>2035</v>
      </c>
      <c r="F948" s="127">
        <v>3387351</v>
      </c>
      <c r="G948" s="137">
        <v>1415334</v>
      </c>
      <c r="H948" s="127">
        <v>761952</v>
      </c>
      <c r="I948" s="128">
        <v>393156</v>
      </c>
      <c r="J948" s="128">
        <v>260226</v>
      </c>
      <c r="K948" s="137">
        <v>1442123</v>
      </c>
      <c r="L948" s="124">
        <v>348204</v>
      </c>
      <c r="M948" s="124">
        <v>130577</v>
      </c>
      <c r="N948" s="124">
        <v>26790</v>
      </c>
      <c r="O948" s="124">
        <v>3482</v>
      </c>
      <c r="P948" s="124">
        <v>5223</v>
      </c>
      <c r="Q948" s="127">
        <v>1440</v>
      </c>
      <c r="R948" s="127">
        <v>0</v>
      </c>
      <c r="S948" s="127">
        <v>208922</v>
      </c>
      <c r="T948" s="127">
        <v>0</v>
      </c>
      <c r="U948" s="124">
        <v>0</v>
      </c>
      <c r="V948" s="139">
        <v>245124</v>
      </c>
      <c r="W948" s="128">
        <v>75848</v>
      </c>
    </row>
    <row r="949" spans="1:23" ht="20.100000000000001" customHeight="1">
      <c r="A949" s="135" t="s">
        <v>1589</v>
      </c>
      <c r="B949" s="135" t="s">
        <v>1558</v>
      </c>
      <c r="C949" s="136" t="s">
        <v>1558</v>
      </c>
      <c r="D949" s="123" t="s">
        <v>1623</v>
      </c>
      <c r="E949" s="92" t="s">
        <v>829</v>
      </c>
      <c r="F949" s="127">
        <v>348204</v>
      </c>
      <c r="G949" s="137">
        <v>0</v>
      </c>
      <c r="H949" s="127">
        <v>0</v>
      </c>
      <c r="I949" s="128">
        <v>0</v>
      </c>
      <c r="J949" s="128">
        <v>0</v>
      </c>
      <c r="K949" s="137">
        <v>348204</v>
      </c>
      <c r="L949" s="124">
        <v>348204</v>
      </c>
      <c r="M949" s="124">
        <v>0</v>
      </c>
      <c r="N949" s="124">
        <v>0</v>
      </c>
      <c r="O949" s="124">
        <v>0</v>
      </c>
      <c r="P949" s="124">
        <v>0</v>
      </c>
      <c r="Q949" s="127">
        <v>0</v>
      </c>
      <c r="R949" s="127">
        <v>0</v>
      </c>
      <c r="S949" s="127">
        <v>0</v>
      </c>
      <c r="T949" s="127">
        <v>0</v>
      </c>
      <c r="U949" s="124">
        <v>0</v>
      </c>
      <c r="V949" s="139">
        <v>0</v>
      </c>
      <c r="W949" s="128">
        <v>0</v>
      </c>
    </row>
    <row r="950" spans="1:23" ht="20.100000000000001" customHeight="1">
      <c r="A950" s="135" t="s">
        <v>1591</v>
      </c>
      <c r="B950" s="135" t="s">
        <v>1559</v>
      </c>
      <c r="C950" s="136" t="s">
        <v>1551</v>
      </c>
      <c r="D950" s="123" t="s">
        <v>1623</v>
      </c>
      <c r="E950" s="92" t="s">
        <v>943</v>
      </c>
      <c r="F950" s="127">
        <v>132017</v>
      </c>
      <c r="G950" s="137">
        <v>0</v>
      </c>
      <c r="H950" s="127">
        <v>0</v>
      </c>
      <c r="I950" s="128">
        <v>0</v>
      </c>
      <c r="J950" s="128">
        <v>0</v>
      </c>
      <c r="K950" s="137">
        <v>132017</v>
      </c>
      <c r="L950" s="124">
        <v>0</v>
      </c>
      <c r="M950" s="124">
        <v>130577</v>
      </c>
      <c r="N950" s="124">
        <v>0</v>
      </c>
      <c r="O950" s="124">
        <v>0</v>
      </c>
      <c r="P950" s="124">
        <v>0</v>
      </c>
      <c r="Q950" s="127">
        <v>1440</v>
      </c>
      <c r="R950" s="127">
        <v>0</v>
      </c>
      <c r="S950" s="127">
        <v>0</v>
      </c>
      <c r="T950" s="127">
        <v>0</v>
      </c>
      <c r="U950" s="124">
        <v>0</v>
      </c>
      <c r="V950" s="139">
        <v>0</v>
      </c>
      <c r="W950" s="128">
        <v>0</v>
      </c>
    </row>
    <row r="951" spans="1:23" ht="20.100000000000001" customHeight="1">
      <c r="A951" s="135" t="s">
        <v>1591</v>
      </c>
      <c r="B951" s="135" t="s">
        <v>1559</v>
      </c>
      <c r="C951" s="136" t="s">
        <v>1552</v>
      </c>
      <c r="D951" s="123" t="s">
        <v>1623</v>
      </c>
      <c r="E951" s="92" t="s">
        <v>944</v>
      </c>
      <c r="F951" s="127">
        <v>926407</v>
      </c>
      <c r="G951" s="137">
        <v>0</v>
      </c>
      <c r="H951" s="127">
        <v>0</v>
      </c>
      <c r="I951" s="128">
        <v>0</v>
      </c>
      <c r="J951" s="128">
        <v>0</v>
      </c>
      <c r="K951" s="137">
        <v>926407</v>
      </c>
      <c r="L951" s="124">
        <v>0</v>
      </c>
      <c r="M951" s="124">
        <v>0</v>
      </c>
      <c r="N951" s="124">
        <v>0</v>
      </c>
      <c r="O951" s="124">
        <v>0</v>
      </c>
      <c r="P951" s="124">
        <v>0</v>
      </c>
      <c r="Q951" s="127">
        <v>0</v>
      </c>
      <c r="R951" s="127">
        <v>0</v>
      </c>
      <c r="S951" s="127">
        <v>0</v>
      </c>
      <c r="T951" s="127">
        <v>0</v>
      </c>
      <c r="U951" s="124">
        <v>0</v>
      </c>
      <c r="V951" s="139">
        <v>0</v>
      </c>
      <c r="W951" s="128">
        <v>0</v>
      </c>
    </row>
    <row r="952" spans="1:23" ht="20.100000000000001" customHeight="1">
      <c r="A952" s="135" t="s">
        <v>1604</v>
      </c>
      <c r="B952" s="135" t="s">
        <v>1552</v>
      </c>
      <c r="C952" s="136" t="s">
        <v>1608</v>
      </c>
      <c r="D952" s="123" t="s">
        <v>1623</v>
      </c>
      <c r="E952" s="92" t="s">
        <v>1137</v>
      </c>
      <c r="F952" s="127">
        <v>1771801</v>
      </c>
      <c r="G952" s="137">
        <v>1415334</v>
      </c>
      <c r="H952" s="127">
        <v>761952</v>
      </c>
      <c r="I952" s="128">
        <v>393156</v>
      </c>
      <c r="J952" s="128">
        <v>260226</v>
      </c>
      <c r="K952" s="137">
        <v>35495</v>
      </c>
      <c r="L952" s="124">
        <v>0</v>
      </c>
      <c r="M952" s="124">
        <v>0</v>
      </c>
      <c r="N952" s="124">
        <v>26790</v>
      </c>
      <c r="O952" s="124">
        <v>3482</v>
      </c>
      <c r="P952" s="124">
        <v>5223</v>
      </c>
      <c r="Q952" s="127">
        <v>0</v>
      </c>
      <c r="R952" s="127">
        <v>0</v>
      </c>
      <c r="S952" s="127">
        <v>0</v>
      </c>
      <c r="T952" s="127">
        <v>0</v>
      </c>
      <c r="U952" s="124">
        <v>0</v>
      </c>
      <c r="V952" s="139">
        <v>245124</v>
      </c>
      <c r="W952" s="128">
        <v>75848</v>
      </c>
    </row>
    <row r="953" spans="1:23" ht="20.100000000000001" customHeight="1">
      <c r="A953" s="135" t="s">
        <v>1616</v>
      </c>
      <c r="B953" s="135" t="s">
        <v>1551</v>
      </c>
      <c r="C953" s="136" t="s">
        <v>1550</v>
      </c>
      <c r="D953" s="123" t="s">
        <v>1623</v>
      </c>
      <c r="E953" s="92" t="s">
        <v>1425</v>
      </c>
      <c r="F953" s="127">
        <v>208922</v>
      </c>
      <c r="G953" s="137">
        <v>0</v>
      </c>
      <c r="H953" s="127">
        <v>0</v>
      </c>
      <c r="I953" s="128">
        <v>0</v>
      </c>
      <c r="J953" s="128">
        <v>0</v>
      </c>
      <c r="K953" s="137">
        <v>0</v>
      </c>
      <c r="L953" s="124">
        <v>0</v>
      </c>
      <c r="M953" s="124">
        <v>0</v>
      </c>
      <c r="N953" s="124">
        <v>0</v>
      </c>
      <c r="O953" s="124">
        <v>0</v>
      </c>
      <c r="P953" s="124">
        <v>0</v>
      </c>
      <c r="Q953" s="127">
        <v>0</v>
      </c>
      <c r="R953" s="127">
        <v>0</v>
      </c>
      <c r="S953" s="127">
        <v>208922</v>
      </c>
      <c r="T953" s="127">
        <v>0</v>
      </c>
      <c r="U953" s="124">
        <v>0</v>
      </c>
      <c r="V953" s="139">
        <v>0</v>
      </c>
      <c r="W953" s="128">
        <v>0</v>
      </c>
    </row>
    <row r="954" spans="1:23" ht="20.100000000000001" customHeight="1">
      <c r="A954" s="135"/>
      <c r="B954" s="135"/>
      <c r="C954" s="136"/>
      <c r="D954" s="123" t="s">
        <v>2036</v>
      </c>
      <c r="E954" s="92" t="s">
        <v>2037</v>
      </c>
      <c r="F954" s="127">
        <v>11564628</v>
      </c>
      <c r="G954" s="137">
        <v>6089313</v>
      </c>
      <c r="H954" s="127">
        <v>3414036</v>
      </c>
      <c r="I954" s="128">
        <v>1800216</v>
      </c>
      <c r="J954" s="128">
        <v>875061</v>
      </c>
      <c r="K954" s="137">
        <v>2492560</v>
      </c>
      <c r="L954" s="124">
        <v>1603182</v>
      </c>
      <c r="M954" s="124">
        <v>601193</v>
      </c>
      <c r="N954" s="124">
        <v>108038</v>
      </c>
      <c r="O954" s="124">
        <v>19705</v>
      </c>
      <c r="P954" s="124">
        <v>24048</v>
      </c>
      <c r="Q954" s="127">
        <v>7848</v>
      </c>
      <c r="R954" s="127">
        <v>0</v>
      </c>
      <c r="S954" s="127">
        <v>961909</v>
      </c>
      <c r="T954" s="127">
        <v>0</v>
      </c>
      <c r="U954" s="124">
        <v>0</v>
      </c>
      <c r="V954" s="139">
        <v>1582896</v>
      </c>
      <c r="W954" s="128">
        <v>437950</v>
      </c>
    </row>
    <row r="955" spans="1:23" ht="20.100000000000001" customHeight="1">
      <c r="A955" s="135"/>
      <c r="B955" s="135"/>
      <c r="C955" s="136"/>
      <c r="D955" s="123" t="s">
        <v>2038</v>
      </c>
      <c r="E955" s="92" t="s">
        <v>2039</v>
      </c>
      <c r="F955" s="127">
        <v>11564628</v>
      </c>
      <c r="G955" s="137">
        <v>6089313</v>
      </c>
      <c r="H955" s="127">
        <v>3414036</v>
      </c>
      <c r="I955" s="128">
        <v>1800216</v>
      </c>
      <c r="J955" s="128">
        <v>875061</v>
      </c>
      <c r="K955" s="137">
        <v>2492560</v>
      </c>
      <c r="L955" s="124">
        <v>1603182</v>
      </c>
      <c r="M955" s="124">
        <v>601193</v>
      </c>
      <c r="N955" s="124">
        <v>108038</v>
      </c>
      <c r="O955" s="124">
        <v>19705</v>
      </c>
      <c r="P955" s="124">
        <v>24048</v>
      </c>
      <c r="Q955" s="127">
        <v>7848</v>
      </c>
      <c r="R955" s="127">
        <v>0</v>
      </c>
      <c r="S955" s="127">
        <v>961909</v>
      </c>
      <c r="T955" s="127">
        <v>0</v>
      </c>
      <c r="U955" s="124">
        <v>0</v>
      </c>
      <c r="V955" s="139">
        <v>1582896</v>
      </c>
      <c r="W955" s="128">
        <v>437950</v>
      </c>
    </row>
    <row r="956" spans="1:23" ht="20.100000000000001" customHeight="1">
      <c r="A956" s="135" t="s">
        <v>1589</v>
      </c>
      <c r="B956" s="135" t="s">
        <v>1558</v>
      </c>
      <c r="C956" s="136" t="s">
        <v>1558</v>
      </c>
      <c r="D956" s="123" t="s">
        <v>1623</v>
      </c>
      <c r="E956" s="92" t="s">
        <v>829</v>
      </c>
      <c r="F956" s="127">
        <v>1603182</v>
      </c>
      <c r="G956" s="137">
        <v>0</v>
      </c>
      <c r="H956" s="127">
        <v>0</v>
      </c>
      <c r="I956" s="128">
        <v>0</v>
      </c>
      <c r="J956" s="128">
        <v>0</v>
      </c>
      <c r="K956" s="137">
        <v>1603182</v>
      </c>
      <c r="L956" s="124">
        <v>1603182</v>
      </c>
      <c r="M956" s="124">
        <v>0</v>
      </c>
      <c r="N956" s="124">
        <v>0</v>
      </c>
      <c r="O956" s="124">
        <v>0</v>
      </c>
      <c r="P956" s="124">
        <v>0</v>
      </c>
      <c r="Q956" s="127">
        <v>0</v>
      </c>
      <c r="R956" s="127">
        <v>0</v>
      </c>
      <c r="S956" s="127">
        <v>0</v>
      </c>
      <c r="T956" s="127">
        <v>0</v>
      </c>
      <c r="U956" s="124">
        <v>0</v>
      </c>
      <c r="V956" s="139">
        <v>0</v>
      </c>
      <c r="W956" s="128">
        <v>0</v>
      </c>
    </row>
    <row r="957" spans="1:23" ht="20.100000000000001" customHeight="1">
      <c r="A957" s="135" t="s">
        <v>1591</v>
      </c>
      <c r="B957" s="135" t="s">
        <v>1559</v>
      </c>
      <c r="C957" s="136" t="s">
        <v>1550</v>
      </c>
      <c r="D957" s="123" t="s">
        <v>1623</v>
      </c>
      <c r="E957" s="92" t="s">
        <v>942</v>
      </c>
      <c r="F957" s="127">
        <v>609041</v>
      </c>
      <c r="G957" s="137">
        <v>0</v>
      </c>
      <c r="H957" s="127">
        <v>0</v>
      </c>
      <c r="I957" s="128">
        <v>0</v>
      </c>
      <c r="J957" s="128">
        <v>0</v>
      </c>
      <c r="K957" s="137">
        <v>609041</v>
      </c>
      <c r="L957" s="124">
        <v>0</v>
      </c>
      <c r="M957" s="124">
        <v>601193</v>
      </c>
      <c r="N957" s="124">
        <v>0</v>
      </c>
      <c r="O957" s="124">
        <v>0</v>
      </c>
      <c r="P957" s="124">
        <v>0</v>
      </c>
      <c r="Q957" s="127">
        <v>7848</v>
      </c>
      <c r="R957" s="127">
        <v>0</v>
      </c>
      <c r="S957" s="127">
        <v>0</v>
      </c>
      <c r="T957" s="127">
        <v>0</v>
      </c>
      <c r="U957" s="124">
        <v>0</v>
      </c>
      <c r="V957" s="139">
        <v>0</v>
      </c>
      <c r="W957" s="128">
        <v>0</v>
      </c>
    </row>
    <row r="958" spans="1:23" ht="20.100000000000001" customHeight="1">
      <c r="A958" s="135" t="s">
        <v>1591</v>
      </c>
      <c r="B958" s="135" t="s">
        <v>1559</v>
      </c>
      <c r="C958" s="136" t="s">
        <v>1552</v>
      </c>
      <c r="D958" s="123" t="s">
        <v>1623</v>
      </c>
      <c r="E958" s="92" t="s">
        <v>944</v>
      </c>
      <c r="F958" s="127">
        <v>128546</v>
      </c>
      <c r="G958" s="137">
        <v>0</v>
      </c>
      <c r="H958" s="127">
        <v>0</v>
      </c>
      <c r="I958" s="128">
        <v>0</v>
      </c>
      <c r="J958" s="128">
        <v>0</v>
      </c>
      <c r="K958" s="137">
        <v>128546</v>
      </c>
      <c r="L958" s="124">
        <v>0</v>
      </c>
      <c r="M958" s="124">
        <v>0</v>
      </c>
      <c r="N958" s="124">
        <v>0</v>
      </c>
      <c r="O958" s="124">
        <v>0</v>
      </c>
      <c r="P958" s="124">
        <v>0</v>
      </c>
      <c r="Q958" s="127">
        <v>0</v>
      </c>
      <c r="R958" s="127">
        <v>0</v>
      </c>
      <c r="S958" s="127">
        <v>0</v>
      </c>
      <c r="T958" s="127">
        <v>0</v>
      </c>
      <c r="U958" s="124">
        <v>0</v>
      </c>
      <c r="V958" s="139">
        <v>0</v>
      </c>
      <c r="W958" s="128">
        <v>0</v>
      </c>
    </row>
    <row r="959" spans="1:23" ht="20.100000000000001" customHeight="1">
      <c r="A959" s="135" t="s">
        <v>1604</v>
      </c>
      <c r="B959" s="135" t="s">
        <v>1558</v>
      </c>
      <c r="C959" s="136" t="s">
        <v>1550</v>
      </c>
      <c r="D959" s="123" t="s">
        <v>1623</v>
      </c>
      <c r="E959" s="92" t="s">
        <v>251</v>
      </c>
      <c r="F959" s="127">
        <v>6679054</v>
      </c>
      <c r="G959" s="137">
        <v>6089313</v>
      </c>
      <c r="H959" s="127">
        <v>3414036</v>
      </c>
      <c r="I959" s="128">
        <v>1800216</v>
      </c>
      <c r="J959" s="128">
        <v>875061</v>
      </c>
      <c r="K959" s="137">
        <v>151791</v>
      </c>
      <c r="L959" s="124">
        <v>0</v>
      </c>
      <c r="M959" s="124">
        <v>0</v>
      </c>
      <c r="N959" s="124">
        <v>108038</v>
      </c>
      <c r="O959" s="124">
        <v>19705</v>
      </c>
      <c r="P959" s="124">
        <v>24048</v>
      </c>
      <c r="Q959" s="127">
        <v>0</v>
      </c>
      <c r="R959" s="127">
        <v>0</v>
      </c>
      <c r="S959" s="127">
        <v>0</v>
      </c>
      <c r="T959" s="127">
        <v>0</v>
      </c>
      <c r="U959" s="124">
        <v>0</v>
      </c>
      <c r="V959" s="139">
        <v>0</v>
      </c>
      <c r="W959" s="128">
        <v>437950</v>
      </c>
    </row>
    <row r="960" spans="1:23" ht="20.100000000000001" customHeight="1">
      <c r="A960" s="135" t="s">
        <v>1604</v>
      </c>
      <c r="B960" s="135" t="s">
        <v>1558</v>
      </c>
      <c r="C960" s="136" t="s">
        <v>1556</v>
      </c>
      <c r="D960" s="123" t="s">
        <v>1623</v>
      </c>
      <c r="E960" s="92" t="s">
        <v>1161</v>
      </c>
      <c r="F960" s="127">
        <v>1582896</v>
      </c>
      <c r="G960" s="137">
        <v>0</v>
      </c>
      <c r="H960" s="127">
        <v>0</v>
      </c>
      <c r="I960" s="128">
        <v>0</v>
      </c>
      <c r="J960" s="128">
        <v>0</v>
      </c>
      <c r="K960" s="137">
        <v>0</v>
      </c>
      <c r="L960" s="124">
        <v>0</v>
      </c>
      <c r="M960" s="124">
        <v>0</v>
      </c>
      <c r="N960" s="124">
        <v>0</v>
      </c>
      <c r="O960" s="124">
        <v>0</v>
      </c>
      <c r="P960" s="124">
        <v>0</v>
      </c>
      <c r="Q960" s="127">
        <v>0</v>
      </c>
      <c r="R960" s="127">
        <v>0</v>
      </c>
      <c r="S960" s="127">
        <v>0</v>
      </c>
      <c r="T960" s="127">
        <v>0</v>
      </c>
      <c r="U960" s="124">
        <v>0</v>
      </c>
      <c r="V960" s="139">
        <v>1582896</v>
      </c>
      <c r="W960" s="128">
        <v>0</v>
      </c>
    </row>
    <row r="961" spans="1:23" ht="20.100000000000001" customHeight="1">
      <c r="A961" s="135" t="s">
        <v>1616</v>
      </c>
      <c r="B961" s="135" t="s">
        <v>1551</v>
      </c>
      <c r="C961" s="136" t="s">
        <v>1550</v>
      </c>
      <c r="D961" s="123" t="s">
        <v>1623</v>
      </c>
      <c r="E961" s="92" t="s">
        <v>1425</v>
      </c>
      <c r="F961" s="127">
        <v>961909</v>
      </c>
      <c r="G961" s="137">
        <v>0</v>
      </c>
      <c r="H961" s="127">
        <v>0</v>
      </c>
      <c r="I961" s="128">
        <v>0</v>
      </c>
      <c r="J961" s="128">
        <v>0</v>
      </c>
      <c r="K961" s="137">
        <v>0</v>
      </c>
      <c r="L961" s="124">
        <v>0</v>
      </c>
      <c r="M961" s="124">
        <v>0</v>
      </c>
      <c r="N961" s="124">
        <v>0</v>
      </c>
      <c r="O961" s="124">
        <v>0</v>
      </c>
      <c r="P961" s="124">
        <v>0</v>
      </c>
      <c r="Q961" s="127">
        <v>0</v>
      </c>
      <c r="R961" s="127">
        <v>0</v>
      </c>
      <c r="S961" s="127">
        <v>961909</v>
      </c>
      <c r="T961" s="127">
        <v>0</v>
      </c>
      <c r="U961" s="124">
        <v>0</v>
      </c>
      <c r="V961" s="139">
        <v>0</v>
      </c>
      <c r="W961" s="128">
        <v>0</v>
      </c>
    </row>
    <row r="962" spans="1:23" ht="20.100000000000001" customHeight="1">
      <c r="A962" s="135"/>
      <c r="B962" s="135"/>
      <c r="C962" s="136"/>
      <c r="D962" s="123" t="s">
        <v>2040</v>
      </c>
      <c r="E962" s="92" t="s">
        <v>2041</v>
      </c>
      <c r="F962" s="127">
        <v>448599</v>
      </c>
      <c r="G962" s="137">
        <v>265464</v>
      </c>
      <c r="H962" s="127">
        <v>130584</v>
      </c>
      <c r="I962" s="128">
        <v>43680</v>
      </c>
      <c r="J962" s="128">
        <v>91200</v>
      </c>
      <c r="K962" s="137">
        <v>80511</v>
      </c>
      <c r="L962" s="124">
        <v>53941</v>
      </c>
      <c r="M962" s="124">
        <v>20228</v>
      </c>
      <c r="N962" s="124">
        <v>4706</v>
      </c>
      <c r="O962" s="124">
        <v>539</v>
      </c>
      <c r="P962" s="124">
        <v>809</v>
      </c>
      <c r="Q962" s="127">
        <v>288</v>
      </c>
      <c r="R962" s="127">
        <v>0</v>
      </c>
      <c r="S962" s="127">
        <v>32364</v>
      </c>
      <c r="T962" s="127">
        <v>0</v>
      </c>
      <c r="U962" s="124">
        <v>0</v>
      </c>
      <c r="V962" s="139">
        <v>70260</v>
      </c>
      <c r="W962" s="128">
        <v>0</v>
      </c>
    </row>
    <row r="963" spans="1:23" ht="20.100000000000001" customHeight="1">
      <c r="A963" s="135"/>
      <c r="B963" s="135"/>
      <c r="C963" s="136"/>
      <c r="D963" s="123" t="s">
        <v>2042</v>
      </c>
      <c r="E963" s="92" t="s">
        <v>2043</v>
      </c>
      <c r="F963" s="127">
        <v>448599</v>
      </c>
      <c r="G963" s="137">
        <v>265464</v>
      </c>
      <c r="H963" s="127">
        <v>130584</v>
      </c>
      <c r="I963" s="128">
        <v>43680</v>
      </c>
      <c r="J963" s="128">
        <v>91200</v>
      </c>
      <c r="K963" s="137">
        <v>80511</v>
      </c>
      <c r="L963" s="124">
        <v>53941</v>
      </c>
      <c r="M963" s="124">
        <v>20228</v>
      </c>
      <c r="N963" s="124">
        <v>4706</v>
      </c>
      <c r="O963" s="124">
        <v>539</v>
      </c>
      <c r="P963" s="124">
        <v>809</v>
      </c>
      <c r="Q963" s="127">
        <v>288</v>
      </c>
      <c r="R963" s="127">
        <v>0</v>
      </c>
      <c r="S963" s="127">
        <v>32364</v>
      </c>
      <c r="T963" s="127">
        <v>0</v>
      </c>
      <c r="U963" s="124">
        <v>0</v>
      </c>
      <c r="V963" s="139">
        <v>70260</v>
      </c>
      <c r="W963" s="128">
        <v>0</v>
      </c>
    </row>
    <row r="964" spans="1:23" ht="20.100000000000001" customHeight="1">
      <c r="A964" s="135" t="s">
        <v>1589</v>
      </c>
      <c r="B964" s="135" t="s">
        <v>1558</v>
      </c>
      <c r="C964" s="136" t="s">
        <v>1558</v>
      </c>
      <c r="D964" s="123" t="s">
        <v>1623</v>
      </c>
      <c r="E964" s="92" t="s">
        <v>829</v>
      </c>
      <c r="F964" s="127">
        <v>53941</v>
      </c>
      <c r="G964" s="137">
        <v>0</v>
      </c>
      <c r="H964" s="127">
        <v>0</v>
      </c>
      <c r="I964" s="128">
        <v>0</v>
      </c>
      <c r="J964" s="128">
        <v>0</v>
      </c>
      <c r="K964" s="137">
        <v>53941</v>
      </c>
      <c r="L964" s="124">
        <v>53941</v>
      </c>
      <c r="M964" s="124">
        <v>0</v>
      </c>
      <c r="N964" s="124">
        <v>0</v>
      </c>
      <c r="O964" s="124">
        <v>0</v>
      </c>
      <c r="P964" s="124">
        <v>0</v>
      </c>
      <c r="Q964" s="127">
        <v>0</v>
      </c>
      <c r="R964" s="127">
        <v>0</v>
      </c>
      <c r="S964" s="127">
        <v>0</v>
      </c>
      <c r="T964" s="127">
        <v>0</v>
      </c>
      <c r="U964" s="124">
        <v>0</v>
      </c>
      <c r="V964" s="139">
        <v>0</v>
      </c>
      <c r="W964" s="128">
        <v>0</v>
      </c>
    </row>
    <row r="965" spans="1:23" ht="20.100000000000001" customHeight="1">
      <c r="A965" s="135" t="s">
        <v>1591</v>
      </c>
      <c r="B965" s="135" t="s">
        <v>1559</v>
      </c>
      <c r="C965" s="136" t="s">
        <v>1551</v>
      </c>
      <c r="D965" s="123" t="s">
        <v>1623</v>
      </c>
      <c r="E965" s="92" t="s">
        <v>943</v>
      </c>
      <c r="F965" s="127">
        <v>20516</v>
      </c>
      <c r="G965" s="137">
        <v>0</v>
      </c>
      <c r="H965" s="127">
        <v>0</v>
      </c>
      <c r="I965" s="128">
        <v>0</v>
      </c>
      <c r="J965" s="128">
        <v>0</v>
      </c>
      <c r="K965" s="137">
        <v>20516</v>
      </c>
      <c r="L965" s="124">
        <v>0</v>
      </c>
      <c r="M965" s="124">
        <v>20228</v>
      </c>
      <c r="N965" s="124">
        <v>0</v>
      </c>
      <c r="O965" s="124">
        <v>0</v>
      </c>
      <c r="P965" s="124">
        <v>0</v>
      </c>
      <c r="Q965" s="127">
        <v>288</v>
      </c>
      <c r="R965" s="127">
        <v>0</v>
      </c>
      <c r="S965" s="127">
        <v>0</v>
      </c>
      <c r="T965" s="127">
        <v>0</v>
      </c>
      <c r="U965" s="124">
        <v>0</v>
      </c>
      <c r="V965" s="139">
        <v>0</v>
      </c>
      <c r="W965" s="128">
        <v>0</v>
      </c>
    </row>
    <row r="966" spans="1:23" ht="20.100000000000001" customHeight="1">
      <c r="A966" s="135" t="s">
        <v>1613</v>
      </c>
      <c r="B966" s="135" t="s">
        <v>1558</v>
      </c>
      <c r="C966" s="136" t="s">
        <v>1557</v>
      </c>
      <c r="D966" s="123" t="s">
        <v>1623</v>
      </c>
      <c r="E966" s="92" t="s">
        <v>1401</v>
      </c>
      <c r="F966" s="127">
        <v>341778</v>
      </c>
      <c r="G966" s="137">
        <v>265464</v>
      </c>
      <c r="H966" s="127">
        <v>130584</v>
      </c>
      <c r="I966" s="128">
        <v>43680</v>
      </c>
      <c r="J966" s="128">
        <v>91200</v>
      </c>
      <c r="K966" s="137">
        <v>6054</v>
      </c>
      <c r="L966" s="124">
        <v>0</v>
      </c>
      <c r="M966" s="124">
        <v>0</v>
      </c>
      <c r="N966" s="124">
        <v>4706</v>
      </c>
      <c r="O966" s="124">
        <v>539</v>
      </c>
      <c r="P966" s="124">
        <v>809</v>
      </c>
      <c r="Q966" s="127">
        <v>0</v>
      </c>
      <c r="R966" s="127">
        <v>0</v>
      </c>
      <c r="S966" s="127">
        <v>0</v>
      </c>
      <c r="T966" s="127">
        <v>0</v>
      </c>
      <c r="U966" s="124">
        <v>0</v>
      </c>
      <c r="V966" s="139">
        <v>70260</v>
      </c>
      <c r="W966" s="128">
        <v>0</v>
      </c>
    </row>
    <row r="967" spans="1:23" ht="20.100000000000001" customHeight="1">
      <c r="A967" s="135" t="s">
        <v>1616</v>
      </c>
      <c r="B967" s="135" t="s">
        <v>1551</v>
      </c>
      <c r="C967" s="136" t="s">
        <v>1550</v>
      </c>
      <c r="D967" s="123" t="s">
        <v>1623</v>
      </c>
      <c r="E967" s="92" t="s">
        <v>1425</v>
      </c>
      <c r="F967" s="127">
        <v>32364</v>
      </c>
      <c r="G967" s="137">
        <v>0</v>
      </c>
      <c r="H967" s="127">
        <v>0</v>
      </c>
      <c r="I967" s="128">
        <v>0</v>
      </c>
      <c r="J967" s="128">
        <v>0</v>
      </c>
      <c r="K967" s="137">
        <v>0</v>
      </c>
      <c r="L967" s="124">
        <v>0</v>
      </c>
      <c r="M967" s="124">
        <v>0</v>
      </c>
      <c r="N967" s="124">
        <v>0</v>
      </c>
      <c r="O967" s="124">
        <v>0</v>
      </c>
      <c r="P967" s="124">
        <v>0</v>
      </c>
      <c r="Q967" s="127">
        <v>0</v>
      </c>
      <c r="R967" s="127">
        <v>0</v>
      </c>
      <c r="S967" s="127">
        <v>32364</v>
      </c>
      <c r="T967" s="127">
        <v>0</v>
      </c>
      <c r="U967" s="124">
        <v>0</v>
      </c>
      <c r="V967" s="139">
        <v>0</v>
      </c>
      <c r="W967" s="128">
        <v>0</v>
      </c>
    </row>
    <row r="968" spans="1:23" ht="20.100000000000001" customHeight="1">
      <c r="A968" s="135"/>
      <c r="B968" s="135"/>
      <c r="C968" s="136"/>
      <c r="D968" s="123" t="s">
        <v>2044</v>
      </c>
      <c r="E968" s="92" t="s">
        <v>2045</v>
      </c>
      <c r="F968" s="127">
        <v>10725410</v>
      </c>
      <c r="G968" s="137">
        <v>6390748</v>
      </c>
      <c r="H968" s="127">
        <v>3120072</v>
      </c>
      <c r="I968" s="128">
        <v>2159832</v>
      </c>
      <c r="J968" s="128">
        <v>1110844</v>
      </c>
      <c r="K968" s="137">
        <v>2609528</v>
      </c>
      <c r="L968" s="124">
        <v>1568293</v>
      </c>
      <c r="M968" s="124">
        <v>588111</v>
      </c>
      <c r="N968" s="124">
        <v>59103</v>
      </c>
      <c r="O968" s="124">
        <v>24031</v>
      </c>
      <c r="P968" s="124">
        <v>23524</v>
      </c>
      <c r="Q968" s="127">
        <v>5904</v>
      </c>
      <c r="R968" s="127">
        <v>0</v>
      </c>
      <c r="S968" s="127">
        <v>940975</v>
      </c>
      <c r="T968" s="127">
        <v>0</v>
      </c>
      <c r="U968" s="124">
        <v>0</v>
      </c>
      <c r="V968" s="139">
        <v>643068</v>
      </c>
      <c r="W968" s="128">
        <v>141091</v>
      </c>
    </row>
    <row r="969" spans="1:23" ht="20.100000000000001" customHeight="1">
      <c r="A969" s="135"/>
      <c r="B969" s="135"/>
      <c r="C969" s="136"/>
      <c r="D969" s="123" t="s">
        <v>2046</v>
      </c>
      <c r="E969" s="92" t="s">
        <v>2047</v>
      </c>
      <c r="F969" s="127">
        <v>4567253</v>
      </c>
      <c r="G969" s="137">
        <v>2863394</v>
      </c>
      <c r="H969" s="127">
        <v>1153608</v>
      </c>
      <c r="I969" s="128">
        <v>1109652</v>
      </c>
      <c r="J969" s="128">
        <v>600134</v>
      </c>
      <c r="K969" s="137">
        <v>1185575</v>
      </c>
      <c r="L969" s="124">
        <v>680852</v>
      </c>
      <c r="M969" s="124">
        <v>255320</v>
      </c>
      <c r="N969" s="124">
        <v>0</v>
      </c>
      <c r="O969" s="124">
        <v>13617</v>
      </c>
      <c r="P969" s="124">
        <v>10213</v>
      </c>
      <c r="Q969" s="127">
        <v>2304</v>
      </c>
      <c r="R969" s="127">
        <v>0</v>
      </c>
      <c r="S969" s="127">
        <v>408511</v>
      </c>
      <c r="T969" s="127">
        <v>0</v>
      </c>
      <c r="U969" s="124">
        <v>0</v>
      </c>
      <c r="V969" s="139">
        <v>0</v>
      </c>
      <c r="W969" s="128">
        <v>109773</v>
      </c>
    </row>
    <row r="970" spans="1:23" ht="20.100000000000001" customHeight="1">
      <c r="A970" s="135" t="s">
        <v>1549</v>
      </c>
      <c r="B970" s="135" t="s">
        <v>1552</v>
      </c>
      <c r="C970" s="136" t="s">
        <v>1550</v>
      </c>
      <c r="D970" s="123" t="s">
        <v>1623</v>
      </c>
      <c r="E970" s="92" t="s">
        <v>251</v>
      </c>
      <c r="F970" s="127">
        <v>2996997</v>
      </c>
      <c r="G970" s="137">
        <v>2863394</v>
      </c>
      <c r="H970" s="127">
        <v>1153608</v>
      </c>
      <c r="I970" s="128">
        <v>1109652</v>
      </c>
      <c r="J970" s="128">
        <v>600134</v>
      </c>
      <c r="K970" s="137">
        <v>23830</v>
      </c>
      <c r="L970" s="124">
        <v>0</v>
      </c>
      <c r="M970" s="124">
        <v>0</v>
      </c>
      <c r="N970" s="124">
        <v>0</v>
      </c>
      <c r="O970" s="124">
        <v>13617</v>
      </c>
      <c r="P970" s="124">
        <v>10213</v>
      </c>
      <c r="Q970" s="127">
        <v>0</v>
      </c>
      <c r="R970" s="127">
        <v>0</v>
      </c>
      <c r="S970" s="127">
        <v>0</v>
      </c>
      <c r="T970" s="127">
        <v>0</v>
      </c>
      <c r="U970" s="124">
        <v>0</v>
      </c>
      <c r="V970" s="139">
        <v>0</v>
      </c>
      <c r="W970" s="128">
        <v>109773</v>
      </c>
    </row>
    <row r="971" spans="1:23" ht="20.100000000000001" customHeight="1">
      <c r="A971" s="135" t="s">
        <v>1589</v>
      </c>
      <c r="B971" s="135" t="s">
        <v>1558</v>
      </c>
      <c r="C971" s="136" t="s">
        <v>1558</v>
      </c>
      <c r="D971" s="123" t="s">
        <v>1623</v>
      </c>
      <c r="E971" s="92" t="s">
        <v>829</v>
      </c>
      <c r="F971" s="127">
        <v>680852</v>
      </c>
      <c r="G971" s="137">
        <v>0</v>
      </c>
      <c r="H971" s="127">
        <v>0</v>
      </c>
      <c r="I971" s="128">
        <v>0</v>
      </c>
      <c r="J971" s="128">
        <v>0</v>
      </c>
      <c r="K971" s="137">
        <v>680852</v>
      </c>
      <c r="L971" s="124">
        <v>680852</v>
      </c>
      <c r="M971" s="124">
        <v>0</v>
      </c>
      <c r="N971" s="124">
        <v>0</v>
      </c>
      <c r="O971" s="124">
        <v>0</v>
      </c>
      <c r="P971" s="124">
        <v>0</v>
      </c>
      <c r="Q971" s="127">
        <v>0</v>
      </c>
      <c r="R971" s="127">
        <v>0</v>
      </c>
      <c r="S971" s="127">
        <v>0</v>
      </c>
      <c r="T971" s="127">
        <v>0</v>
      </c>
      <c r="U971" s="124">
        <v>0</v>
      </c>
      <c r="V971" s="139">
        <v>0</v>
      </c>
      <c r="W971" s="128">
        <v>0</v>
      </c>
    </row>
    <row r="972" spans="1:23" ht="20.100000000000001" customHeight="1">
      <c r="A972" s="135" t="s">
        <v>1591</v>
      </c>
      <c r="B972" s="135" t="s">
        <v>1559</v>
      </c>
      <c r="C972" s="136" t="s">
        <v>1550</v>
      </c>
      <c r="D972" s="123" t="s">
        <v>1623</v>
      </c>
      <c r="E972" s="92" t="s">
        <v>942</v>
      </c>
      <c r="F972" s="127">
        <v>257624</v>
      </c>
      <c r="G972" s="137">
        <v>0</v>
      </c>
      <c r="H972" s="127">
        <v>0</v>
      </c>
      <c r="I972" s="128">
        <v>0</v>
      </c>
      <c r="J972" s="128">
        <v>0</v>
      </c>
      <c r="K972" s="137">
        <v>257624</v>
      </c>
      <c r="L972" s="124">
        <v>0</v>
      </c>
      <c r="M972" s="124">
        <v>255320</v>
      </c>
      <c r="N972" s="124">
        <v>0</v>
      </c>
      <c r="O972" s="124">
        <v>0</v>
      </c>
      <c r="P972" s="124">
        <v>0</v>
      </c>
      <c r="Q972" s="127">
        <v>2304</v>
      </c>
      <c r="R972" s="127">
        <v>0</v>
      </c>
      <c r="S972" s="127">
        <v>0</v>
      </c>
      <c r="T972" s="127">
        <v>0</v>
      </c>
      <c r="U972" s="124">
        <v>0</v>
      </c>
      <c r="V972" s="139">
        <v>0</v>
      </c>
      <c r="W972" s="128">
        <v>0</v>
      </c>
    </row>
    <row r="973" spans="1:23" ht="20.100000000000001" customHeight="1">
      <c r="A973" s="135" t="s">
        <v>1591</v>
      </c>
      <c r="B973" s="135" t="s">
        <v>1559</v>
      </c>
      <c r="C973" s="136" t="s">
        <v>1552</v>
      </c>
      <c r="D973" s="123" t="s">
        <v>1623</v>
      </c>
      <c r="E973" s="92" t="s">
        <v>944</v>
      </c>
      <c r="F973" s="127">
        <v>223269</v>
      </c>
      <c r="G973" s="137">
        <v>0</v>
      </c>
      <c r="H973" s="127">
        <v>0</v>
      </c>
      <c r="I973" s="128">
        <v>0</v>
      </c>
      <c r="J973" s="128">
        <v>0</v>
      </c>
      <c r="K973" s="137">
        <v>223269</v>
      </c>
      <c r="L973" s="124">
        <v>0</v>
      </c>
      <c r="M973" s="124">
        <v>0</v>
      </c>
      <c r="N973" s="124">
        <v>0</v>
      </c>
      <c r="O973" s="124">
        <v>0</v>
      </c>
      <c r="P973" s="124">
        <v>0</v>
      </c>
      <c r="Q973" s="127">
        <v>0</v>
      </c>
      <c r="R973" s="127">
        <v>0</v>
      </c>
      <c r="S973" s="127">
        <v>0</v>
      </c>
      <c r="T973" s="127">
        <v>0</v>
      </c>
      <c r="U973" s="124">
        <v>0</v>
      </c>
      <c r="V973" s="139">
        <v>0</v>
      </c>
      <c r="W973" s="128">
        <v>0</v>
      </c>
    </row>
    <row r="974" spans="1:23" ht="20.100000000000001" customHeight="1">
      <c r="A974" s="135" t="s">
        <v>1616</v>
      </c>
      <c r="B974" s="135" t="s">
        <v>1551</v>
      </c>
      <c r="C974" s="136" t="s">
        <v>1550</v>
      </c>
      <c r="D974" s="123" t="s">
        <v>1623</v>
      </c>
      <c r="E974" s="92" t="s">
        <v>1425</v>
      </c>
      <c r="F974" s="127">
        <v>408511</v>
      </c>
      <c r="G974" s="137">
        <v>0</v>
      </c>
      <c r="H974" s="127">
        <v>0</v>
      </c>
      <c r="I974" s="128">
        <v>0</v>
      </c>
      <c r="J974" s="128">
        <v>0</v>
      </c>
      <c r="K974" s="137">
        <v>0</v>
      </c>
      <c r="L974" s="124">
        <v>0</v>
      </c>
      <c r="M974" s="124">
        <v>0</v>
      </c>
      <c r="N974" s="124">
        <v>0</v>
      </c>
      <c r="O974" s="124">
        <v>0</v>
      </c>
      <c r="P974" s="124">
        <v>0</v>
      </c>
      <c r="Q974" s="127">
        <v>0</v>
      </c>
      <c r="R974" s="127">
        <v>0</v>
      </c>
      <c r="S974" s="127">
        <v>408511</v>
      </c>
      <c r="T974" s="127">
        <v>0</v>
      </c>
      <c r="U974" s="124">
        <v>0</v>
      </c>
      <c r="V974" s="139">
        <v>0</v>
      </c>
      <c r="W974" s="128">
        <v>0</v>
      </c>
    </row>
    <row r="975" spans="1:23" ht="20.100000000000001" customHeight="1">
      <c r="A975" s="135"/>
      <c r="B975" s="135"/>
      <c r="C975" s="136"/>
      <c r="D975" s="123" t="s">
        <v>2048</v>
      </c>
      <c r="E975" s="92" t="s">
        <v>2049</v>
      </c>
      <c r="F975" s="127">
        <v>1182348</v>
      </c>
      <c r="G975" s="137">
        <v>744193</v>
      </c>
      <c r="H975" s="127">
        <v>327612</v>
      </c>
      <c r="I975" s="128">
        <v>274080</v>
      </c>
      <c r="J975" s="128">
        <v>142501</v>
      </c>
      <c r="K975" s="137">
        <v>329472</v>
      </c>
      <c r="L975" s="124">
        <v>181138</v>
      </c>
      <c r="M975" s="124">
        <v>67927</v>
      </c>
      <c r="N975" s="124">
        <v>11905</v>
      </c>
      <c r="O975" s="124">
        <v>1811</v>
      </c>
      <c r="P975" s="124">
        <v>2717</v>
      </c>
      <c r="Q975" s="127">
        <v>576</v>
      </c>
      <c r="R975" s="127">
        <v>0</v>
      </c>
      <c r="S975" s="127">
        <v>108683</v>
      </c>
      <c r="T975" s="127">
        <v>0</v>
      </c>
      <c r="U975" s="124">
        <v>0</v>
      </c>
      <c r="V975" s="139">
        <v>0</v>
      </c>
      <c r="W975" s="128">
        <v>0</v>
      </c>
    </row>
    <row r="976" spans="1:23" ht="20.100000000000001" customHeight="1">
      <c r="A976" s="135" t="s">
        <v>1549</v>
      </c>
      <c r="B976" s="135" t="s">
        <v>1554</v>
      </c>
      <c r="C976" s="136" t="s">
        <v>1550</v>
      </c>
      <c r="D976" s="123" t="s">
        <v>1623</v>
      </c>
      <c r="E976" s="92" t="s">
        <v>251</v>
      </c>
      <c r="F976" s="127">
        <v>760626</v>
      </c>
      <c r="G976" s="137">
        <v>744193</v>
      </c>
      <c r="H976" s="127">
        <v>327612</v>
      </c>
      <c r="I976" s="128">
        <v>274080</v>
      </c>
      <c r="J976" s="128">
        <v>142501</v>
      </c>
      <c r="K976" s="137">
        <v>16433</v>
      </c>
      <c r="L976" s="124">
        <v>0</v>
      </c>
      <c r="M976" s="124">
        <v>0</v>
      </c>
      <c r="N976" s="124">
        <v>11905</v>
      </c>
      <c r="O976" s="124">
        <v>1811</v>
      </c>
      <c r="P976" s="124">
        <v>2717</v>
      </c>
      <c r="Q976" s="127">
        <v>0</v>
      </c>
      <c r="R976" s="127">
        <v>0</v>
      </c>
      <c r="S976" s="127">
        <v>0</v>
      </c>
      <c r="T976" s="127">
        <v>0</v>
      </c>
      <c r="U976" s="124">
        <v>0</v>
      </c>
      <c r="V976" s="139">
        <v>0</v>
      </c>
      <c r="W976" s="128">
        <v>0</v>
      </c>
    </row>
    <row r="977" spans="1:23" ht="20.100000000000001" customHeight="1">
      <c r="A977" s="135" t="s">
        <v>1589</v>
      </c>
      <c r="B977" s="135" t="s">
        <v>1558</v>
      </c>
      <c r="C977" s="136" t="s">
        <v>1558</v>
      </c>
      <c r="D977" s="123" t="s">
        <v>1623</v>
      </c>
      <c r="E977" s="92" t="s">
        <v>829</v>
      </c>
      <c r="F977" s="127">
        <v>181138</v>
      </c>
      <c r="G977" s="137">
        <v>0</v>
      </c>
      <c r="H977" s="127">
        <v>0</v>
      </c>
      <c r="I977" s="128">
        <v>0</v>
      </c>
      <c r="J977" s="128">
        <v>0</v>
      </c>
      <c r="K977" s="137">
        <v>181138</v>
      </c>
      <c r="L977" s="124">
        <v>181138</v>
      </c>
      <c r="M977" s="124">
        <v>0</v>
      </c>
      <c r="N977" s="124">
        <v>0</v>
      </c>
      <c r="O977" s="124">
        <v>0</v>
      </c>
      <c r="P977" s="124">
        <v>0</v>
      </c>
      <c r="Q977" s="127">
        <v>0</v>
      </c>
      <c r="R977" s="127">
        <v>0</v>
      </c>
      <c r="S977" s="127">
        <v>0</v>
      </c>
      <c r="T977" s="127">
        <v>0</v>
      </c>
      <c r="U977" s="124">
        <v>0</v>
      </c>
      <c r="V977" s="139">
        <v>0</v>
      </c>
      <c r="W977" s="128">
        <v>0</v>
      </c>
    </row>
    <row r="978" spans="1:23" ht="20.100000000000001" customHeight="1">
      <c r="A978" s="135" t="s">
        <v>1591</v>
      </c>
      <c r="B978" s="135" t="s">
        <v>1559</v>
      </c>
      <c r="C978" s="136" t="s">
        <v>1551</v>
      </c>
      <c r="D978" s="123" t="s">
        <v>1623</v>
      </c>
      <c r="E978" s="92" t="s">
        <v>943</v>
      </c>
      <c r="F978" s="127">
        <v>68503</v>
      </c>
      <c r="G978" s="137">
        <v>0</v>
      </c>
      <c r="H978" s="127">
        <v>0</v>
      </c>
      <c r="I978" s="128">
        <v>0</v>
      </c>
      <c r="J978" s="128">
        <v>0</v>
      </c>
      <c r="K978" s="137">
        <v>68503</v>
      </c>
      <c r="L978" s="124">
        <v>0</v>
      </c>
      <c r="M978" s="124">
        <v>67927</v>
      </c>
      <c r="N978" s="124">
        <v>0</v>
      </c>
      <c r="O978" s="124">
        <v>0</v>
      </c>
      <c r="P978" s="124">
        <v>0</v>
      </c>
      <c r="Q978" s="127">
        <v>576</v>
      </c>
      <c r="R978" s="127">
        <v>0</v>
      </c>
      <c r="S978" s="127">
        <v>0</v>
      </c>
      <c r="T978" s="127">
        <v>0</v>
      </c>
      <c r="U978" s="124">
        <v>0</v>
      </c>
      <c r="V978" s="139">
        <v>0</v>
      </c>
      <c r="W978" s="128">
        <v>0</v>
      </c>
    </row>
    <row r="979" spans="1:23" ht="20.100000000000001" customHeight="1">
      <c r="A979" s="135" t="s">
        <v>1591</v>
      </c>
      <c r="B979" s="135" t="s">
        <v>1559</v>
      </c>
      <c r="C979" s="136" t="s">
        <v>1552</v>
      </c>
      <c r="D979" s="123" t="s">
        <v>1623</v>
      </c>
      <c r="E979" s="92" t="s">
        <v>944</v>
      </c>
      <c r="F979" s="127">
        <v>63398</v>
      </c>
      <c r="G979" s="137">
        <v>0</v>
      </c>
      <c r="H979" s="127">
        <v>0</v>
      </c>
      <c r="I979" s="128">
        <v>0</v>
      </c>
      <c r="J979" s="128">
        <v>0</v>
      </c>
      <c r="K979" s="137">
        <v>63398</v>
      </c>
      <c r="L979" s="124">
        <v>0</v>
      </c>
      <c r="M979" s="124">
        <v>0</v>
      </c>
      <c r="N979" s="124">
        <v>0</v>
      </c>
      <c r="O979" s="124">
        <v>0</v>
      </c>
      <c r="P979" s="124">
        <v>0</v>
      </c>
      <c r="Q979" s="127">
        <v>0</v>
      </c>
      <c r="R979" s="127">
        <v>0</v>
      </c>
      <c r="S979" s="127">
        <v>0</v>
      </c>
      <c r="T979" s="127">
        <v>0</v>
      </c>
      <c r="U979" s="124">
        <v>0</v>
      </c>
      <c r="V979" s="139">
        <v>0</v>
      </c>
      <c r="W979" s="128">
        <v>0</v>
      </c>
    </row>
    <row r="980" spans="1:23" ht="20.100000000000001" customHeight="1">
      <c r="A980" s="135" t="s">
        <v>1616</v>
      </c>
      <c r="B980" s="135" t="s">
        <v>1551</v>
      </c>
      <c r="C980" s="136" t="s">
        <v>1550</v>
      </c>
      <c r="D980" s="123" t="s">
        <v>1623</v>
      </c>
      <c r="E980" s="92" t="s">
        <v>1425</v>
      </c>
      <c r="F980" s="127">
        <v>108683</v>
      </c>
      <c r="G980" s="137">
        <v>0</v>
      </c>
      <c r="H980" s="127">
        <v>0</v>
      </c>
      <c r="I980" s="128">
        <v>0</v>
      </c>
      <c r="J980" s="128">
        <v>0</v>
      </c>
      <c r="K980" s="137">
        <v>0</v>
      </c>
      <c r="L980" s="124">
        <v>0</v>
      </c>
      <c r="M980" s="124">
        <v>0</v>
      </c>
      <c r="N980" s="124">
        <v>0</v>
      </c>
      <c r="O980" s="124">
        <v>0</v>
      </c>
      <c r="P980" s="124">
        <v>0</v>
      </c>
      <c r="Q980" s="127">
        <v>0</v>
      </c>
      <c r="R980" s="127">
        <v>0</v>
      </c>
      <c r="S980" s="127">
        <v>108683</v>
      </c>
      <c r="T980" s="127">
        <v>0</v>
      </c>
      <c r="U980" s="124">
        <v>0</v>
      </c>
      <c r="V980" s="139">
        <v>0</v>
      </c>
      <c r="W980" s="128">
        <v>0</v>
      </c>
    </row>
    <row r="981" spans="1:23" ht="20.100000000000001" customHeight="1">
      <c r="A981" s="135"/>
      <c r="B981" s="135"/>
      <c r="C981" s="136"/>
      <c r="D981" s="123" t="s">
        <v>2050</v>
      </c>
      <c r="E981" s="92" t="s">
        <v>2051</v>
      </c>
      <c r="F981" s="127">
        <v>1688855</v>
      </c>
      <c r="G981" s="137">
        <v>897576</v>
      </c>
      <c r="H981" s="127">
        <v>576816</v>
      </c>
      <c r="I981" s="128">
        <v>230760</v>
      </c>
      <c r="J981" s="128">
        <v>90000</v>
      </c>
      <c r="K981" s="137">
        <v>348631</v>
      </c>
      <c r="L981" s="124">
        <v>233950</v>
      </c>
      <c r="M981" s="124">
        <v>87731</v>
      </c>
      <c r="N981" s="124">
        <v>20021</v>
      </c>
      <c r="O981" s="124">
        <v>2340</v>
      </c>
      <c r="P981" s="124">
        <v>3509</v>
      </c>
      <c r="Q981" s="127">
        <v>1080</v>
      </c>
      <c r="R981" s="127">
        <v>0</v>
      </c>
      <c r="S981" s="127">
        <v>140370</v>
      </c>
      <c r="T981" s="127">
        <v>0</v>
      </c>
      <c r="U981" s="124">
        <v>0</v>
      </c>
      <c r="V981" s="139">
        <v>270960</v>
      </c>
      <c r="W981" s="128">
        <v>31318</v>
      </c>
    </row>
    <row r="982" spans="1:23" ht="20.100000000000001" customHeight="1">
      <c r="A982" s="135" t="s">
        <v>1589</v>
      </c>
      <c r="B982" s="135" t="s">
        <v>1558</v>
      </c>
      <c r="C982" s="136" t="s">
        <v>1558</v>
      </c>
      <c r="D982" s="123" t="s">
        <v>1623</v>
      </c>
      <c r="E982" s="92" t="s">
        <v>829</v>
      </c>
      <c r="F982" s="127">
        <v>233950</v>
      </c>
      <c r="G982" s="137">
        <v>0</v>
      </c>
      <c r="H982" s="127">
        <v>0</v>
      </c>
      <c r="I982" s="128">
        <v>0</v>
      </c>
      <c r="J982" s="128">
        <v>0</v>
      </c>
      <c r="K982" s="137">
        <v>233950</v>
      </c>
      <c r="L982" s="124">
        <v>233950</v>
      </c>
      <c r="M982" s="124">
        <v>0</v>
      </c>
      <c r="N982" s="124">
        <v>0</v>
      </c>
      <c r="O982" s="124">
        <v>0</v>
      </c>
      <c r="P982" s="124">
        <v>0</v>
      </c>
      <c r="Q982" s="127">
        <v>0</v>
      </c>
      <c r="R982" s="127">
        <v>0</v>
      </c>
      <c r="S982" s="127">
        <v>0</v>
      </c>
      <c r="T982" s="127">
        <v>0</v>
      </c>
      <c r="U982" s="124">
        <v>0</v>
      </c>
      <c r="V982" s="139">
        <v>0</v>
      </c>
      <c r="W982" s="128">
        <v>0</v>
      </c>
    </row>
    <row r="983" spans="1:23" ht="20.100000000000001" customHeight="1">
      <c r="A983" s="135" t="s">
        <v>1591</v>
      </c>
      <c r="B983" s="135" t="s">
        <v>1580</v>
      </c>
      <c r="C983" s="136" t="s">
        <v>1572</v>
      </c>
      <c r="D983" s="123" t="s">
        <v>1623</v>
      </c>
      <c r="E983" s="92" t="s">
        <v>957</v>
      </c>
      <c r="F983" s="127">
        <v>1225724</v>
      </c>
      <c r="G983" s="137">
        <v>897576</v>
      </c>
      <c r="H983" s="127">
        <v>576816</v>
      </c>
      <c r="I983" s="128">
        <v>230760</v>
      </c>
      <c r="J983" s="128">
        <v>90000</v>
      </c>
      <c r="K983" s="137">
        <v>25870</v>
      </c>
      <c r="L983" s="124">
        <v>0</v>
      </c>
      <c r="M983" s="124">
        <v>0</v>
      </c>
      <c r="N983" s="124">
        <v>20021</v>
      </c>
      <c r="O983" s="124">
        <v>2340</v>
      </c>
      <c r="P983" s="124">
        <v>3509</v>
      </c>
      <c r="Q983" s="127">
        <v>0</v>
      </c>
      <c r="R983" s="127">
        <v>0</v>
      </c>
      <c r="S983" s="127">
        <v>0</v>
      </c>
      <c r="T983" s="127">
        <v>0</v>
      </c>
      <c r="U983" s="124">
        <v>0</v>
      </c>
      <c r="V983" s="139">
        <v>270960</v>
      </c>
      <c r="W983" s="128">
        <v>31318</v>
      </c>
    </row>
    <row r="984" spans="1:23" ht="20.100000000000001" customHeight="1">
      <c r="A984" s="135" t="s">
        <v>1591</v>
      </c>
      <c r="B984" s="135" t="s">
        <v>1559</v>
      </c>
      <c r="C984" s="136" t="s">
        <v>1551</v>
      </c>
      <c r="D984" s="123" t="s">
        <v>1623</v>
      </c>
      <c r="E984" s="92" t="s">
        <v>943</v>
      </c>
      <c r="F984" s="127">
        <v>88811</v>
      </c>
      <c r="G984" s="137">
        <v>0</v>
      </c>
      <c r="H984" s="127">
        <v>0</v>
      </c>
      <c r="I984" s="128">
        <v>0</v>
      </c>
      <c r="J984" s="128">
        <v>0</v>
      </c>
      <c r="K984" s="137">
        <v>88811</v>
      </c>
      <c r="L984" s="124">
        <v>0</v>
      </c>
      <c r="M984" s="124">
        <v>87731</v>
      </c>
      <c r="N984" s="124">
        <v>0</v>
      </c>
      <c r="O984" s="124">
        <v>0</v>
      </c>
      <c r="P984" s="124">
        <v>0</v>
      </c>
      <c r="Q984" s="127">
        <v>1080</v>
      </c>
      <c r="R984" s="127">
        <v>0</v>
      </c>
      <c r="S984" s="127">
        <v>0</v>
      </c>
      <c r="T984" s="127">
        <v>0</v>
      </c>
      <c r="U984" s="124">
        <v>0</v>
      </c>
      <c r="V984" s="139">
        <v>0</v>
      </c>
      <c r="W984" s="128">
        <v>0</v>
      </c>
    </row>
    <row r="985" spans="1:23" ht="20.100000000000001" customHeight="1">
      <c r="A985" s="135" t="s">
        <v>1616</v>
      </c>
      <c r="B985" s="135" t="s">
        <v>1551</v>
      </c>
      <c r="C985" s="136" t="s">
        <v>1550</v>
      </c>
      <c r="D985" s="123" t="s">
        <v>1623</v>
      </c>
      <c r="E985" s="92" t="s">
        <v>1425</v>
      </c>
      <c r="F985" s="127">
        <v>140370</v>
      </c>
      <c r="G985" s="137">
        <v>0</v>
      </c>
      <c r="H985" s="127">
        <v>0</v>
      </c>
      <c r="I985" s="128">
        <v>0</v>
      </c>
      <c r="J985" s="128">
        <v>0</v>
      </c>
      <c r="K985" s="137">
        <v>0</v>
      </c>
      <c r="L985" s="124">
        <v>0</v>
      </c>
      <c r="M985" s="124">
        <v>0</v>
      </c>
      <c r="N985" s="124">
        <v>0</v>
      </c>
      <c r="O985" s="124">
        <v>0</v>
      </c>
      <c r="P985" s="124">
        <v>0</v>
      </c>
      <c r="Q985" s="127">
        <v>0</v>
      </c>
      <c r="R985" s="127">
        <v>0</v>
      </c>
      <c r="S985" s="127">
        <v>140370</v>
      </c>
      <c r="T985" s="127">
        <v>0</v>
      </c>
      <c r="U985" s="124">
        <v>0</v>
      </c>
      <c r="V985" s="139">
        <v>0</v>
      </c>
      <c r="W985" s="128">
        <v>0</v>
      </c>
    </row>
    <row r="986" spans="1:23" ht="20.100000000000001" customHeight="1">
      <c r="A986" s="135"/>
      <c r="B986" s="135"/>
      <c r="C986" s="136"/>
      <c r="D986" s="123" t="s">
        <v>2052</v>
      </c>
      <c r="E986" s="92" t="s">
        <v>2053</v>
      </c>
      <c r="F986" s="127">
        <v>345487</v>
      </c>
      <c r="G986" s="137">
        <v>190260</v>
      </c>
      <c r="H986" s="127">
        <v>125820</v>
      </c>
      <c r="I986" s="128">
        <v>46440</v>
      </c>
      <c r="J986" s="128">
        <v>18000</v>
      </c>
      <c r="K986" s="137">
        <v>72640</v>
      </c>
      <c r="L986" s="124">
        <v>48766</v>
      </c>
      <c r="M986" s="124">
        <v>18287</v>
      </c>
      <c r="N986" s="124">
        <v>4152</v>
      </c>
      <c r="O986" s="124">
        <v>488</v>
      </c>
      <c r="P986" s="124">
        <v>731</v>
      </c>
      <c r="Q986" s="127">
        <v>216</v>
      </c>
      <c r="R986" s="127">
        <v>0</v>
      </c>
      <c r="S986" s="127">
        <v>29259</v>
      </c>
      <c r="T986" s="127">
        <v>0</v>
      </c>
      <c r="U986" s="124">
        <v>0</v>
      </c>
      <c r="V986" s="139">
        <v>53328</v>
      </c>
      <c r="W986" s="128">
        <v>0</v>
      </c>
    </row>
    <row r="987" spans="1:23" ht="20.100000000000001" customHeight="1">
      <c r="A987" s="135" t="s">
        <v>1582</v>
      </c>
      <c r="B987" s="135" t="s">
        <v>1555</v>
      </c>
      <c r="C987" s="136" t="s">
        <v>1557</v>
      </c>
      <c r="D987" s="123" t="s">
        <v>1623</v>
      </c>
      <c r="E987" s="92" t="s">
        <v>777</v>
      </c>
      <c r="F987" s="127">
        <v>248959</v>
      </c>
      <c r="G987" s="137">
        <v>190260</v>
      </c>
      <c r="H987" s="127">
        <v>125820</v>
      </c>
      <c r="I987" s="128">
        <v>46440</v>
      </c>
      <c r="J987" s="128">
        <v>18000</v>
      </c>
      <c r="K987" s="137">
        <v>5371</v>
      </c>
      <c r="L987" s="124">
        <v>0</v>
      </c>
      <c r="M987" s="124">
        <v>0</v>
      </c>
      <c r="N987" s="124">
        <v>4152</v>
      </c>
      <c r="O987" s="124">
        <v>488</v>
      </c>
      <c r="P987" s="124">
        <v>731</v>
      </c>
      <c r="Q987" s="127">
        <v>0</v>
      </c>
      <c r="R987" s="127">
        <v>0</v>
      </c>
      <c r="S987" s="127">
        <v>0</v>
      </c>
      <c r="T987" s="127">
        <v>0</v>
      </c>
      <c r="U987" s="124">
        <v>0</v>
      </c>
      <c r="V987" s="139">
        <v>53328</v>
      </c>
      <c r="W987" s="128">
        <v>0</v>
      </c>
    </row>
    <row r="988" spans="1:23" ht="20.100000000000001" customHeight="1">
      <c r="A988" s="135" t="s">
        <v>1589</v>
      </c>
      <c r="B988" s="135" t="s">
        <v>1558</v>
      </c>
      <c r="C988" s="136" t="s">
        <v>1558</v>
      </c>
      <c r="D988" s="123" t="s">
        <v>1623</v>
      </c>
      <c r="E988" s="92" t="s">
        <v>829</v>
      </c>
      <c r="F988" s="127">
        <v>48766</v>
      </c>
      <c r="G988" s="137">
        <v>0</v>
      </c>
      <c r="H988" s="127">
        <v>0</v>
      </c>
      <c r="I988" s="128">
        <v>0</v>
      </c>
      <c r="J988" s="128">
        <v>0</v>
      </c>
      <c r="K988" s="137">
        <v>48766</v>
      </c>
      <c r="L988" s="124">
        <v>48766</v>
      </c>
      <c r="M988" s="124">
        <v>0</v>
      </c>
      <c r="N988" s="124">
        <v>0</v>
      </c>
      <c r="O988" s="124">
        <v>0</v>
      </c>
      <c r="P988" s="124">
        <v>0</v>
      </c>
      <c r="Q988" s="127">
        <v>0</v>
      </c>
      <c r="R988" s="127">
        <v>0</v>
      </c>
      <c r="S988" s="127">
        <v>0</v>
      </c>
      <c r="T988" s="127">
        <v>0</v>
      </c>
      <c r="U988" s="124">
        <v>0</v>
      </c>
      <c r="V988" s="139">
        <v>0</v>
      </c>
      <c r="W988" s="128">
        <v>0</v>
      </c>
    </row>
    <row r="989" spans="1:23" ht="20.100000000000001" customHeight="1">
      <c r="A989" s="135" t="s">
        <v>1591</v>
      </c>
      <c r="B989" s="135" t="s">
        <v>1559</v>
      </c>
      <c r="C989" s="136" t="s">
        <v>1551</v>
      </c>
      <c r="D989" s="123" t="s">
        <v>1623</v>
      </c>
      <c r="E989" s="92" t="s">
        <v>943</v>
      </c>
      <c r="F989" s="127">
        <v>18503</v>
      </c>
      <c r="G989" s="137">
        <v>0</v>
      </c>
      <c r="H989" s="127">
        <v>0</v>
      </c>
      <c r="I989" s="128">
        <v>0</v>
      </c>
      <c r="J989" s="128">
        <v>0</v>
      </c>
      <c r="K989" s="137">
        <v>18503</v>
      </c>
      <c r="L989" s="124">
        <v>0</v>
      </c>
      <c r="M989" s="124">
        <v>18287</v>
      </c>
      <c r="N989" s="124">
        <v>0</v>
      </c>
      <c r="O989" s="124">
        <v>0</v>
      </c>
      <c r="P989" s="124">
        <v>0</v>
      </c>
      <c r="Q989" s="127">
        <v>216</v>
      </c>
      <c r="R989" s="127">
        <v>0</v>
      </c>
      <c r="S989" s="127">
        <v>0</v>
      </c>
      <c r="T989" s="127">
        <v>0</v>
      </c>
      <c r="U989" s="124">
        <v>0</v>
      </c>
      <c r="V989" s="139">
        <v>0</v>
      </c>
      <c r="W989" s="128">
        <v>0</v>
      </c>
    </row>
    <row r="990" spans="1:23" ht="20.100000000000001" customHeight="1">
      <c r="A990" s="135" t="s">
        <v>1616</v>
      </c>
      <c r="B990" s="135" t="s">
        <v>1551</v>
      </c>
      <c r="C990" s="136" t="s">
        <v>1550</v>
      </c>
      <c r="D990" s="123" t="s">
        <v>1623</v>
      </c>
      <c r="E990" s="92" t="s">
        <v>1425</v>
      </c>
      <c r="F990" s="127">
        <v>29259</v>
      </c>
      <c r="G990" s="137">
        <v>0</v>
      </c>
      <c r="H990" s="127">
        <v>0</v>
      </c>
      <c r="I990" s="128">
        <v>0</v>
      </c>
      <c r="J990" s="128">
        <v>0</v>
      </c>
      <c r="K990" s="137">
        <v>0</v>
      </c>
      <c r="L990" s="124">
        <v>0</v>
      </c>
      <c r="M990" s="124">
        <v>0</v>
      </c>
      <c r="N990" s="124">
        <v>0</v>
      </c>
      <c r="O990" s="124">
        <v>0</v>
      </c>
      <c r="P990" s="124">
        <v>0</v>
      </c>
      <c r="Q990" s="127">
        <v>0</v>
      </c>
      <c r="R990" s="127">
        <v>0</v>
      </c>
      <c r="S990" s="127">
        <v>29259</v>
      </c>
      <c r="T990" s="127">
        <v>0</v>
      </c>
      <c r="U990" s="124">
        <v>0</v>
      </c>
      <c r="V990" s="139">
        <v>0</v>
      </c>
      <c r="W990" s="128">
        <v>0</v>
      </c>
    </row>
    <row r="991" spans="1:23" ht="20.100000000000001" customHeight="1">
      <c r="A991" s="135"/>
      <c r="B991" s="135"/>
      <c r="C991" s="136"/>
      <c r="D991" s="123" t="s">
        <v>2054</v>
      </c>
      <c r="E991" s="92" t="s">
        <v>2055</v>
      </c>
      <c r="F991" s="127">
        <v>237340</v>
      </c>
      <c r="G991" s="137">
        <v>130992</v>
      </c>
      <c r="H991" s="127">
        <v>87792</v>
      </c>
      <c r="I991" s="128">
        <v>31200</v>
      </c>
      <c r="J991" s="128">
        <v>12000</v>
      </c>
      <c r="K991" s="137">
        <v>49845</v>
      </c>
      <c r="L991" s="124">
        <v>33472</v>
      </c>
      <c r="M991" s="124">
        <v>12552</v>
      </c>
      <c r="N991" s="124">
        <v>2840</v>
      </c>
      <c r="O991" s="124">
        <v>335</v>
      </c>
      <c r="P991" s="124">
        <v>502</v>
      </c>
      <c r="Q991" s="127">
        <v>144</v>
      </c>
      <c r="R991" s="127">
        <v>0</v>
      </c>
      <c r="S991" s="127">
        <v>20083</v>
      </c>
      <c r="T991" s="127">
        <v>0</v>
      </c>
      <c r="U991" s="124">
        <v>0</v>
      </c>
      <c r="V991" s="139">
        <v>36420</v>
      </c>
      <c r="W991" s="128">
        <v>0</v>
      </c>
    </row>
    <row r="992" spans="1:23" ht="20.100000000000001" customHeight="1">
      <c r="A992" s="135" t="s">
        <v>1589</v>
      </c>
      <c r="B992" s="135" t="s">
        <v>1550</v>
      </c>
      <c r="C992" s="136" t="s">
        <v>1585</v>
      </c>
      <c r="D992" s="123" t="s">
        <v>1623</v>
      </c>
      <c r="E992" s="92" t="s">
        <v>801</v>
      </c>
      <c r="F992" s="127">
        <v>171089</v>
      </c>
      <c r="G992" s="137">
        <v>130992</v>
      </c>
      <c r="H992" s="127">
        <v>87792</v>
      </c>
      <c r="I992" s="128">
        <v>31200</v>
      </c>
      <c r="J992" s="128">
        <v>12000</v>
      </c>
      <c r="K992" s="137">
        <v>3677</v>
      </c>
      <c r="L992" s="124">
        <v>0</v>
      </c>
      <c r="M992" s="124">
        <v>0</v>
      </c>
      <c r="N992" s="124">
        <v>2840</v>
      </c>
      <c r="O992" s="124">
        <v>335</v>
      </c>
      <c r="P992" s="124">
        <v>502</v>
      </c>
      <c r="Q992" s="127">
        <v>0</v>
      </c>
      <c r="R992" s="127">
        <v>0</v>
      </c>
      <c r="S992" s="127">
        <v>0</v>
      </c>
      <c r="T992" s="127">
        <v>0</v>
      </c>
      <c r="U992" s="124">
        <v>0</v>
      </c>
      <c r="V992" s="139">
        <v>36420</v>
      </c>
      <c r="W992" s="128">
        <v>0</v>
      </c>
    </row>
    <row r="993" spans="1:23" ht="20.100000000000001" customHeight="1">
      <c r="A993" s="135" t="s">
        <v>1589</v>
      </c>
      <c r="B993" s="135" t="s">
        <v>1558</v>
      </c>
      <c r="C993" s="136" t="s">
        <v>1558</v>
      </c>
      <c r="D993" s="123" t="s">
        <v>1623</v>
      </c>
      <c r="E993" s="92" t="s">
        <v>829</v>
      </c>
      <c r="F993" s="127">
        <v>33472</v>
      </c>
      <c r="G993" s="137">
        <v>0</v>
      </c>
      <c r="H993" s="127">
        <v>0</v>
      </c>
      <c r="I993" s="128">
        <v>0</v>
      </c>
      <c r="J993" s="128">
        <v>0</v>
      </c>
      <c r="K993" s="137">
        <v>33472</v>
      </c>
      <c r="L993" s="124">
        <v>33472</v>
      </c>
      <c r="M993" s="124">
        <v>0</v>
      </c>
      <c r="N993" s="124">
        <v>0</v>
      </c>
      <c r="O993" s="124">
        <v>0</v>
      </c>
      <c r="P993" s="124">
        <v>0</v>
      </c>
      <c r="Q993" s="127">
        <v>0</v>
      </c>
      <c r="R993" s="127">
        <v>0</v>
      </c>
      <c r="S993" s="127">
        <v>0</v>
      </c>
      <c r="T993" s="127">
        <v>0</v>
      </c>
      <c r="U993" s="124">
        <v>0</v>
      </c>
      <c r="V993" s="139">
        <v>0</v>
      </c>
      <c r="W993" s="128">
        <v>0</v>
      </c>
    </row>
    <row r="994" spans="1:23" ht="20.100000000000001" customHeight="1">
      <c r="A994" s="135" t="s">
        <v>1591</v>
      </c>
      <c r="B994" s="135" t="s">
        <v>1559</v>
      </c>
      <c r="C994" s="136" t="s">
        <v>1551</v>
      </c>
      <c r="D994" s="123" t="s">
        <v>1623</v>
      </c>
      <c r="E994" s="92" t="s">
        <v>943</v>
      </c>
      <c r="F994" s="127">
        <v>12696</v>
      </c>
      <c r="G994" s="137">
        <v>0</v>
      </c>
      <c r="H994" s="127">
        <v>0</v>
      </c>
      <c r="I994" s="128">
        <v>0</v>
      </c>
      <c r="J994" s="128">
        <v>0</v>
      </c>
      <c r="K994" s="137">
        <v>12696</v>
      </c>
      <c r="L994" s="124">
        <v>0</v>
      </c>
      <c r="M994" s="124">
        <v>12552</v>
      </c>
      <c r="N994" s="124">
        <v>0</v>
      </c>
      <c r="O994" s="124">
        <v>0</v>
      </c>
      <c r="P994" s="124">
        <v>0</v>
      </c>
      <c r="Q994" s="127">
        <v>144</v>
      </c>
      <c r="R994" s="127">
        <v>0</v>
      </c>
      <c r="S994" s="127">
        <v>0</v>
      </c>
      <c r="T994" s="127">
        <v>0</v>
      </c>
      <c r="U994" s="124">
        <v>0</v>
      </c>
      <c r="V994" s="139">
        <v>0</v>
      </c>
      <c r="W994" s="128">
        <v>0</v>
      </c>
    </row>
    <row r="995" spans="1:23" ht="20.100000000000001" customHeight="1">
      <c r="A995" s="135" t="s">
        <v>1616</v>
      </c>
      <c r="B995" s="135" t="s">
        <v>1551</v>
      </c>
      <c r="C995" s="136" t="s">
        <v>1550</v>
      </c>
      <c r="D995" s="123" t="s">
        <v>1623</v>
      </c>
      <c r="E995" s="92" t="s">
        <v>1425</v>
      </c>
      <c r="F995" s="127">
        <v>20083</v>
      </c>
      <c r="G995" s="137">
        <v>0</v>
      </c>
      <c r="H995" s="127">
        <v>0</v>
      </c>
      <c r="I995" s="128">
        <v>0</v>
      </c>
      <c r="J995" s="128">
        <v>0</v>
      </c>
      <c r="K995" s="137">
        <v>0</v>
      </c>
      <c r="L995" s="124">
        <v>0</v>
      </c>
      <c r="M995" s="124">
        <v>0</v>
      </c>
      <c r="N995" s="124">
        <v>0</v>
      </c>
      <c r="O995" s="124">
        <v>0</v>
      </c>
      <c r="P995" s="124">
        <v>0</v>
      </c>
      <c r="Q995" s="127">
        <v>0</v>
      </c>
      <c r="R995" s="127">
        <v>0</v>
      </c>
      <c r="S995" s="127">
        <v>20083</v>
      </c>
      <c r="T995" s="127">
        <v>0</v>
      </c>
      <c r="U995" s="124">
        <v>0</v>
      </c>
      <c r="V995" s="139">
        <v>0</v>
      </c>
      <c r="W995" s="128">
        <v>0</v>
      </c>
    </row>
    <row r="996" spans="1:23" ht="20.100000000000001" customHeight="1">
      <c r="A996" s="135"/>
      <c r="B996" s="135"/>
      <c r="C996" s="136"/>
      <c r="D996" s="123" t="s">
        <v>2056</v>
      </c>
      <c r="E996" s="92" t="s">
        <v>2057</v>
      </c>
      <c r="F996" s="127">
        <v>723602</v>
      </c>
      <c r="G996" s="137">
        <v>388956</v>
      </c>
      <c r="H996" s="127">
        <v>266076</v>
      </c>
      <c r="I996" s="128">
        <v>92880</v>
      </c>
      <c r="J996" s="128">
        <v>30000</v>
      </c>
      <c r="K996" s="137">
        <v>152198</v>
      </c>
      <c r="L996" s="124">
        <v>102221</v>
      </c>
      <c r="M996" s="124">
        <v>38333</v>
      </c>
      <c r="N996" s="124">
        <v>8657</v>
      </c>
      <c r="O996" s="124">
        <v>1022</v>
      </c>
      <c r="P996" s="124">
        <v>1533</v>
      </c>
      <c r="Q996" s="127">
        <v>432</v>
      </c>
      <c r="R996" s="127">
        <v>0</v>
      </c>
      <c r="S996" s="127">
        <v>61332</v>
      </c>
      <c r="T996" s="127">
        <v>0</v>
      </c>
      <c r="U996" s="124">
        <v>0</v>
      </c>
      <c r="V996" s="139">
        <v>121116</v>
      </c>
      <c r="W996" s="128">
        <v>0</v>
      </c>
    </row>
    <row r="997" spans="1:23" ht="20.100000000000001" customHeight="1">
      <c r="A997" s="135" t="s">
        <v>1589</v>
      </c>
      <c r="B997" s="135" t="s">
        <v>1558</v>
      </c>
      <c r="C997" s="136" t="s">
        <v>1558</v>
      </c>
      <c r="D997" s="123" t="s">
        <v>1623</v>
      </c>
      <c r="E997" s="92" t="s">
        <v>829</v>
      </c>
      <c r="F997" s="127">
        <v>102221</v>
      </c>
      <c r="G997" s="137">
        <v>0</v>
      </c>
      <c r="H997" s="127">
        <v>0</v>
      </c>
      <c r="I997" s="128">
        <v>0</v>
      </c>
      <c r="J997" s="128">
        <v>0</v>
      </c>
      <c r="K997" s="137">
        <v>102221</v>
      </c>
      <c r="L997" s="124">
        <v>102221</v>
      </c>
      <c r="M997" s="124">
        <v>0</v>
      </c>
      <c r="N997" s="124">
        <v>0</v>
      </c>
      <c r="O997" s="124">
        <v>0</v>
      </c>
      <c r="P997" s="124">
        <v>0</v>
      </c>
      <c r="Q997" s="127">
        <v>0</v>
      </c>
      <c r="R997" s="127">
        <v>0</v>
      </c>
      <c r="S997" s="127">
        <v>0</v>
      </c>
      <c r="T997" s="127">
        <v>0</v>
      </c>
      <c r="U997" s="124">
        <v>0</v>
      </c>
      <c r="V997" s="139">
        <v>0</v>
      </c>
      <c r="W997" s="128">
        <v>0</v>
      </c>
    </row>
    <row r="998" spans="1:23" ht="20.100000000000001" customHeight="1">
      <c r="A998" s="135" t="s">
        <v>1591</v>
      </c>
      <c r="B998" s="135" t="s">
        <v>1559</v>
      </c>
      <c r="C998" s="136" t="s">
        <v>1551</v>
      </c>
      <c r="D998" s="123" t="s">
        <v>1623</v>
      </c>
      <c r="E998" s="92" t="s">
        <v>943</v>
      </c>
      <c r="F998" s="127">
        <v>38765</v>
      </c>
      <c r="G998" s="137">
        <v>0</v>
      </c>
      <c r="H998" s="127">
        <v>0</v>
      </c>
      <c r="I998" s="128">
        <v>0</v>
      </c>
      <c r="J998" s="128">
        <v>0</v>
      </c>
      <c r="K998" s="137">
        <v>38765</v>
      </c>
      <c r="L998" s="124">
        <v>0</v>
      </c>
      <c r="M998" s="124">
        <v>38333</v>
      </c>
      <c r="N998" s="124">
        <v>0</v>
      </c>
      <c r="O998" s="124">
        <v>0</v>
      </c>
      <c r="P998" s="124">
        <v>0</v>
      </c>
      <c r="Q998" s="127">
        <v>432</v>
      </c>
      <c r="R998" s="127">
        <v>0</v>
      </c>
      <c r="S998" s="127">
        <v>0</v>
      </c>
      <c r="T998" s="127">
        <v>0</v>
      </c>
      <c r="U998" s="124">
        <v>0</v>
      </c>
      <c r="V998" s="139">
        <v>0</v>
      </c>
      <c r="W998" s="128">
        <v>0</v>
      </c>
    </row>
    <row r="999" spans="1:23" ht="20.100000000000001" customHeight="1">
      <c r="A999" s="135" t="s">
        <v>1604</v>
      </c>
      <c r="B999" s="135" t="s">
        <v>1550</v>
      </c>
      <c r="C999" s="136" t="s">
        <v>1552</v>
      </c>
      <c r="D999" s="123" t="s">
        <v>1623</v>
      </c>
      <c r="E999" s="92" t="s">
        <v>253</v>
      </c>
      <c r="F999" s="127">
        <v>30000</v>
      </c>
      <c r="G999" s="137">
        <v>30000</v>
      </c>
      <c r="H999" s="127">
        <v>0</v>
      </c>
      <c r="I999" s="128">
        <v>0</v>
      </c>
      <c r="J999" s="128">
        <v>30000</v>
      </c>
      <c r="K999" s="137">
        <v>0</v>
      </c>
      <c r="L999" s="124">
        <v>0</v>
      </c>
      <c r="M999" s="124">
        <v>0</v>
      </c>
      <c r="N999" s="124">
        <v>0</v>
      </c>
      <c r="O999" s="124">
        <v>0</v>
      </c>
      <c r="P999" s="124">
        <v>0</v>
      </c>
      <c r="Q999" s="127">
        <v>0</v>
      </c>
      <c r="R999" s="127">
        <v>0</v>
      </c>
      <c r="S999" s="127">
        <v>0</v>
      </c>
      <c r="T999" s="127">
        <v>0</v>
      </c>
      <c r="U999" s="124">
        <v>0</v>
      </c>
      <c r="V999" s="139">
        <v>0</v>
      </c>
      <c r="W999" s="128">
        <v>0</v>
      </c>
    </row>
    <row r="1000" spans="1:23" ht="20.100000000000001" customHeight="1">
      <c r="A1000" s="135" t="s">
        <v>1604</v>
      </c>
      <c r="B1000" s="135" t="s">
        <v>1550</v>
      </c>
      <c r="C1000" s="136" t="s">
        <v>1557</v>
      </c>
      <c r="D1000" s="123" t="s">
        <v>1623</v>
      </c>
      <c r="E1000" s="92" t="s">
        <v>260</v>
      </c>
      <c r="F1000" s="127">
        <v>491284</v>
      </c>
      <c r="G1000" s="137">
        <v>358956</v>
      </c>
      <c r="H1000" s="127">
        <v>266076</v>
      </c>
      <c r="I1000" s="128">
        <v>92880</v>
      </c>
      <c r="J1000" s="128">
        <v>0</v>
      </c>
      <c r="K1000" s="137">
        <v>11212</v>
      </c>
      <c r="L1000" s="124">
        <v>0</v>
      </c>
      <c r="M1000" s="124">
        <v>0</v>
      </c>
      <c r="N1000" s="124">
        <v>8657</v>
      </c>
      <c r="O1000" s="124">
        <v>1022</v>
      </c>
      <c r="P1000" s="124">
        <v>1533</v>
      </c>
      <c r="Q1000" s="127">
        <v>0</v>
      </c>
      <c r="R1000" s="127">
        <v>0</v>
      </c>
      <c r="S1000" s="127">
        <v>0</v>
      </c>
      <c r="T1000" s="127">
        <v>0</v>
      </c>
      <c r="U1000" s="124">
        <v>0</v>
      </c>
      <c r="V1000" s="139">
        <v>121116</v>
      </c>
      <c r="W1000" s="128">
        <v>0</v>
      </c>
    </row>
    <row r="1001" spans="1:23" ht="20.100000000000001" customHeight="1">
      <c r="A1001" s="135" t="s">
        <v>1616</v>
      </c>
      <c r="B1001" s="135" t="s">
        <v>1551</v>
      </c>
      <c r="C1001" s="136" t="s">
        <v>1550</v>
      </c>
      <c r="D1001" s="123" t="s">
        <v>1623</v>
      </c>
      <c r="E1001" s="92" t="s">
        <v>1425</v>
      </c>
      <c r="F1001" s="127">
        <v>61332</v>
      </c>
      <c r="G1001" s="137">
        <v>0</v>
      </c>
      <c r="H1001" s="127">
        <v>0</v>
      </c>
      <c r="I1001" s="128">
        <v>0</v>
      </c>
      <c r="J1001" s="128">
        <v>0</v>
      </c>
      <c r="K1001" s="137">
        <v>0</v>
      </c>
      <c r="L1001" s="124">
        <v>0</v>
      </c>
      <c r="M1001" s="124">
        <v>0</v>
      </c>
      <c r="N1001" s="124">
        <v>0</v>
      </c>
      <c r="O1001" s="124">
        <v>0</v>
      </c>
      <c r="P1001" s="124">
        <v>0</v>
      </c>
      <c r="Q1001" s="127">
        <v>0</v>
      </c>
      <c r="R1001" s="127">
        <v>0</v>
      </c>
      <c r="S1001" s="127">
        <v>61332</v>
      </c>
      <c r="T1001" s="127">
        <v>0</v>
      </c>
      <c r="U1001" s="124">
        <v>0</v>
      </c>
      <c r="V1001" s="139">
        <v>0</v>
      </c>
      <c r="W1001" s="128">
        <v>0</v>
      </c>
    </row>
    <row r="1002" spans="1:23" ht="20.100000000000001" customHeight="1">
      <c r="A1002" s="135"/>
      <c r="B1002" s="135"/>
      <c r="C1002" s="136"/>
      <c r="D1002" s="123" t="s">
        <v>2058</v>
      </c>
      <c r="E1002" s="92" t="s">
        <v>2059</v>
      </c>
      <c r="F1002" s="127">
        <v>279130</v>
      </c>
      <c r="G1002" s="137">
        <v>178545</v>
      </c>
      <c r="H1002" s="127">
        <v>68940</v>
      </c>
      <c r="I1002" s="128">
        <v>67860</v>
      </c>
      <c r="J1002" s="128">
        <v>41745</v>
      </c>
      <c r="K1002" s="137">
        <v>75049</v>
      </c>
      <c r="L1002" s="124">
        <v>42560</v>
      </c>
      <c r="M1002" s="124">
        <v>15960</v>
      </c>
      <c r="N1002" s="124">
        <v>0</v>
      </c>
      <c r="O1002" s="124">
        <v>851</v>
      </c>
      <c r="P1002" s="124">
        <v>638</v>
      </c>
      <c r="Q1002" s="127">
        <v>144</v>
      </c>
      <c r="R1002" s="127">
        <v>0</v>
      </c>
      <c r="S1002" s="127">
        <v>25536</v>
      </c>
      <c r="T1002" s="127">
        <v>0</v>
      </c>
      <c r="U1002" s="124">
        <v>0</v>
      </c>
      <c r="V1002" s="139">
        <v>0</v>
      </c>
      <c r="W1002" s="128">
        <v>0</v>
      </c>
    </row>
    <row r="1003" spans="1:23" ht="20.100000000000001" customHeight="1">
      <c r="A1003" s="135" t="s">
        <v>1549</v>
      </c>
      <c r="B1003" s="135" t="s">
        <v>1550</v>
      </c>
      <c r="C1003" s="136" t="s">
        <v>1550</v>
      </c>
      <c r="D1003" s="123" t="s">
        <v>1623</v>
      </c>
      <c r="E1003" s="92" t="s">
        <v>251</v>
      </c>
      <c r="F1003" s="127">
        <v>180034</v>
      </c>
      <c r="G1003" s="137">
        <v>178545</v>
      </c>
      <c r="H1003" s="127">
        <v>68940</v>
      </c>
      <c r="I1003" s="128">
        <v>67860</v>
      </c>
      <c r="J1003" s="128">
        <v>41745</v>
      </c>
      <c r="K1003" s="137">
        <v>1489</v>
      </c>
      <c r="L1003" s="124">
        <v>0</v>
      </c>
      <c r="M1003" s="124">
        <v>0</v>
      </c>
      <c r="N1003" s="124">
        <v>0</v>
      </c>
      <c r="O1003" s="124">
        <v>851</v>
      </c>
      <c r="P1003" s="124">
        <v>638</v>
      </c>
      <c r="Q1003" s="127">
        <v>0</v>
      </c>
      <c r="R1003" s="127">
        <v>0</v>
      </c>
      <c r="S1003" s="127">
        <v>0</v>
      </c>
      <c r="T1003" s="127">
        <v>0</v>
      </c>
      <c r="U1003" s="124">
        <v>0</v>
      </c>
      <c r="V1003" s="139">
        <v>0</v>
      </c>
      <c r="W1003" s="128">
        <v>0</v>
      </c>
    </row>
    <row r="1004" spans="1:23" ht="20.100000000000001" customHeight="1">
      <c r="A1004" s="135" t="s">
        <v>1589</v>
      </c>
      <c r="B1004" s="135" t="s">
        <v>1558</v>
      </c>
      <c r="C1004" s="136" t="s">
        <v>1558</v>
      </c>
      <c r="D1004" s="123" t="s">
        <v>1623</v>
      </c>
      <c r="E1004" s="92" t="s">
        <v>829</v>
      </c>
      <c r="F1004" s="127">
        <v>42560</v>
      </c>
      <c r="G1004" s="137">
        <v>0</v>
      </c>
      <c r="H1004" s="127">
        <v>0</v>
      </c>
      <c r="I1004" s="128">
        <v>0</v>
      </c>
      <c r="J1004" s="128">
        <v>0</v>
      </c>
      <c r="K1004" s="137">
        <v>42560</v>
      </c>
      <c r="L1004" s="124">
        <v>42560</v>
      </c>
      <c r="M1004" s="124">
        <v>0</v>
      </c>
      <c r="N1004" s="124">
        <v>0</v>
      </c>
      <c r="O1004" s="124">
        <v>0</v>
      </c>
      <c r="P1004" s="124">
        <v>0</v>
      </c>
      <c r="Q1004" s="127">
        <v>0</v>
      </c>
      <c r="R1004" s="127">
        <v>0</v>
      </c>
      <c r="S1004" s="127">
        <v>0</v>
      </c>
      <c r="T1004" s="127">
        <v>0</v>
      </c>
      <c r="U1004" s="124">
        <v>0</v>
      </c>
      <c r="V1004" s="139">
        <v>0</v>
      </c>
      <c r="W1004" s="128">
        <v>0</v>
      </c>
    </row>
    <row r="1005" spans="1:23" ht="20.100000000000001" customHeight="1">
      <c r="A1005" s="135" t="s">
        <v>1591</v>
      </c>
      <c r="B1005" s="135" t="s">
        <v>1559</v>
      </c>
      <c r="C1005" s="136" t="s">
        <v>1550</v>
      </c>
      <c r="D1005" s="123" t="s">
        <v>1623</v>
      </c>
      <c r="E1005" s="92" t="s">
        <v>942</v>
      </c>
      <c r="F1005" s="127">
        <v>16104</v>
      </c>
      <c r="G1005" s="137">
        <v>0</v>
      </c>
      <c r="H1005" s="127">
        <v>0</v>
      </c>
      <c r="I1005" s="128">
        <v>0</v>
      </c>
      <c r="J1005" s="128">
        <v>0</v>
      </c>
      <c r="K1005" s="137">
        <v>16104</v>
      </c>
      <c r="L1005" s="124">
        <v>0</v>
      </c>
      <c r="M1005" s="124">
        <v>15960</v>
      </c>
      <c r="N1005" s="124">
        <v>0</v>
      </c>
      <c r="O1005" s="124">
        <v>0</v>
      </c>
      <c r="P1005" s="124">
        <v>0</v>
      </c>
      <c r="Q1005" s="127">
        <v>144</v>
      </c>
      <c r="R1005" s="127">
        <v>0</v>
      </c>
      <c r="S1005" s="127">
        <v>0</v>
      </c>
      <c r="T1005" s="127">
        <v>0</v>
      </c>
      <c r="U1005" s="124">
        <v>0</v>
      </c>
      <c r="V1005" s="139">
        <v>0</v>
      </c>
      <c r="W1005" s="128">
        <v>0</v>
      </c>
    </row>
    <row r="1006" spans="1:23" ht="20.100000000000001" customHeight="1">
      <c r="A1006" s="135" t="s">
        <v>1591</v>
      </c>
      <c r="B1006" s="135" t="s">
        <v>1559</v>
      </c>
      <c r="C1006" s="136" t="s">
        <v>1552</v>
      </c>
      <c r="D1006" s="123" t="s">
        <v>1623</v>
      </c>
      <c r="E1006" s="92" t="s">
        <v>944</v>
      </c>
      <c r="F1006" s="127">
        <v>14896</v>
      </c>
      <c r="G1006" s="137">
        <v>0</v>
      </c>
      <c r="H1006" s="127">
        <v>0</v>
      </c>
      <c r="I1006" s="128">
        <v>0</v>
      </c>
      <c r="J1006" s="128">
        <v>0</v>
      </c>
      <c r="K1006" s="137">
        <v>14896</v>
      </c>
      <c r="L1006" s="124">
        <v>0</v>
      </c>
      <c r="M1006" s="124">
        <v>0</v>
      </c>
      <c r="N1006" s="124">
        <v>0</v>
      </c>
      <c r="O1006" s="124">
        <v>0</v>
      </c>
      <c r="P1006" s="124">
        <v>0</v>
      </c>
      <c r="Q1006" s="127">
        <v>0</v>
      </c>
      <c r="R1006" s="127">
        <v>0</v>
      </c>
      <c r="S1006" s="127">
        <v>0</v>
      </c>
      <c r="T1006" s="127">
        <v>0</v>
      </c>
      <c r="U1006" s="124">
        <v>0</v>
      </c>
      <c r="V1006" s="139">
        <v>0</v>
      </c>
      <c r="W1006" s="128">
        <v>0</v>
      </c>
    </row>
    <row r="1007" spans="1:23" ht="20.100000000000001" customHeight="1">
      <c r="A1007" s="135" t="s">
        <v>1616</v>
      </c>
      <c r="B1007" s="135" t="s">
        <v>1551</v>
      </c>
      <c r="C1007" s="136" t="s">
        <v>1550</v>
      </c>
      <c r="D1007" s="123" t="s">
        <v>1623</v>
      </c>
      <c r="E1007" s="92" t="s">
        <v>1425</v>
      </c>
      <c r="F1007" s="127">
        <v>25536</v>
      </c>
      <c r="G1007" s="137">
        <v>0</v>
      </c>
      <c r="H1007" s="127">
        <v>0</v>
      </c>
      <c r="I1007" s="128">
        <v>0</v>
      </c>
      <c r="J1007" s="128">
        <v>0</v>
      </c>
      <c r="K1007" s="137">
        <v>0</v>
      </c>
      <c r="L1007" s="124">
        <v>0</v>
      </c>
      <c r="M1007" s="124">
        <v>0</v>
      </c>
      <c r="N1007" s="124">
        <v>0</v>
      </c>
      <c r="O1007" s="124">
        <v>0</v>
      </c>
      <c r="P1007" s="124">
        <v>0</v>
      </c>
      <c r="Q1007" s="127">
        <v>0</v>
      </c>
      <c r="R1007" s="127">
        <v>0</v>
      </c>
      <c r="S1007" s="127">
        <v>25536</v>
      </c>
      <c r="T1007" s="127">
        <v>0</v>
      </c>
      <c r="U1007" s="124">
        <v>0</v>
      </c>
      <c r="V1007" s="139">
        <v>0</v>
      </c>
      <c r="W1007" s="128">
        <v>0</v>
      </c>
    </row>
    <row r="1008" spans="1:23" ht="20.100000000000001" customHeight="1">
      <c r="A1008" s="135"/>
      <c r="B1008" s="135"/>
      <c r="C1008" s="136"/>
      <c r="D1008" s="123" t="s">
        <v>2060</v>
      </c>
      <c r="E1008" s="92" t="s">
        <v>2061</v>
      </c>
      <c r="F1008" s="127">
        <v>607759</v>
      </c>
      <c r="G1008" s="137">
        <v>395740</v>
      </c>
      <c r="H1008" s="127">
        <v>153120</v>
      </c>
      <c r="I1008" s="128">
        <v>143460</v>
      </c>
      <c r="J1008" s="128">
        <v>99160</v>
      </c>
      <c r="K1008" s="137">
        <v>158189</v>
      </c>
      <c r="L1008" s="124">
        <v>89716</v>
      </c>
      <c r="M1008" s="124">
        <v>33644</v>
      </c>
      <c r="N1008" s="124">
        <v>0</v>
      </c>
      <c r="O1008" s="124">
        <v>1794</v>
      </c>
      <c r="P1008" s="124">
        <v>1346</v>
      </c>
      <c r="Q1008" s="127">
        <v>288</v>
      </c>
      <c r="R1008" s="127">
        <v>0</v>
      </c>
      <c r="S1008" s="127">
        <v>53830</v>
      </c>
      <c r="T1008" s="127">
        <v>0</v>
      </c>
      <c r="U1008" s="124">
        <v>0</v>
      </c>
      <c r="V1008" s="139">
        <v>0</v>
      </c>
      <c r="W1008" s="128">
        <v>0</v>
      </c>
    </row>
    <row r="1009" spans="1:23" ht="20.100000000000001" customHeight="1">
      <c r="A1009" s="135" t="s">
        <v>1549</v>
      </c>
      <c r="B1009" s="135" t="s">
        <v>1564</v>
      </c>
      <c r="C1009" s="136" t="s">
        <v>1550</v>
      </c>
      <c r="D1009" s="123" t="s">
        <v>1623</v>
      </c>
      <c r="E1009" s="92" t="s">
        <v>251</v>
      </c>
      <c r="F1009" s="127">
        <v>398880</v>
      </c>
      <c r="G1009" s="137">
        <v>395740</v>
      </c>
      <c r="H1009" s="127">
        <v>153120</v>
      </c>
      <c r="I1009" s="128">
        <v>143460</v>
      </c>
      <c r="J1009" s="128">
        <v>99160</v>
      </c>
      <c r="K1009" s="137">
        <v>3140</v>
      </c>
      <c r="L1009" s="124">
        <v>0</v>
      </c>
      <c r="M1009" s="124">
        <v>0</v>
      </c>
      <c r="N1009" s="124">
        <v>0</v>
      </c>
      <c r="O1009" s="124">
        <v>1794</v>
      </c>
      <c r="P1009" s="124">
        <v>1346</v>
      </c>
      <c r="Q1009" s="127">
        <v>0</v>
      </c>
      <c r="R1009" s="127">
        <v>0</v>
      </c>
      <c r="S1009" s="127">
        <v>0</v>
      </c>
      <c r="T1009" s="127">
        <v>0</v>
      </c>
      <c r="U1009" s="124">
        <v>0</v>
      </c>
      <c r="V1009" s="139">
        <v>0</v>
      </c>
      <c r="W1009" s="128">
        <v>0</v>
      </c>
    </row>
    <row r="1010" spans="1:23" ht="20.100000000000001" customHeight="1">
      <c r="A1010" s="135" t="s">
        <v>1589</v>
      </c>
      <c r="B1010" s="135" t="s">
        <v>1558</v>
      </c>
      <c r="C1010" s="136" t="s">
        <v>1558</v>
      </c>
      <c r="D1010" s="123" t="s">
        <v>1623</v>
      </c>
      <c r="E1010" s="92" t="s">
        <v>829</v>
      </c>
      <c r="F1010" s="127">
        <v>89716</v>
      </c>
      <c r="G1010" s="137">
        <v>0</v>
      </c>
      <c r="H1010" s="127">
        <v>0</v>
      </c>
      <c r="I1010" s="128">
        <v>0</v>
      </c>
      <c r="J1010" s="128">
        <v>0</v>
      </c>
      <c r="K1010" s="137">
        <v>89716</v>
      </c>
      <c r="L1010" s="124">
        <v>89716</v>
      </c>
      <c r="M1010" s="124">
        <v>0</v>
      </c>
      <c r="N1010" s="124">
        <v>0</v>
      </c>
      <c r="O1010" s="124">
        <v>0</v>
      </c>
      <c r="P1010" s="124">
        <v>0</v>
      </c>
      <c r="Q1010" s="127">
        <v>0</v>
      </c>
      <c r="R1010" s="127">
        <v>0</v>
      </c>
      <c r="S1010" s="127">
        <v>0</v>
      </c>
      <c r="T1010" s="127">
        <v>0</v>
      </c>
      <c r="U1010" s="124">
        <v>0</v>
      </c>
      <c r="V1010" s="139">
        <v>0</v>
      </c>
      <c r="W1010" s="128">
        <v>0</v>
      </c>
    </row>
    <row r="1011" spans="1:23" ht="20.100000000000001" customHeight="1">
      <c r="A1011" s="135" t="s">
        <v>1591</v>
      </c>
      <c r="B1011" s="135" t="s">
        <v>1559</v>
      </c>
      <c r="C1011" s="136" t="s">
        <v>1550</v>
      </c>
      <c r="D1011" s="123" t="s">
        <v>1623</v>
      </c>
      <c r="E1011" s="92" t="s">
        <v>942</v>
      </c>
      <c r="F1011" s="127">
        <v>33932</v>
      </c>
      <c r="G1011" s="137">
        <v>0</v>
      </c>
      <c r="H1011" s="127">
        <v>0</v>
      </c>
      <c r="I1011" s="128">
        <v>0</v>
      </c>
      <c r="J1011" s="128">
        <v>0</v>
      </c>
      <c r="K1011" s="137">
        <v>33932</v>
      </c>
      <c r="L1011" s="124">
        <v>0</v>
      </c>
      <c r="M1011" s="124">
        <v>33644</v>
      </c>
      <c r="N1011" s="124">
        <v>0</v>
      </c>
      <c r="O1011" s="124">
        <v>0</v>
      </c>
      <c r="P1011" s="124">
        <v>0</v>
      </c>
      <c r="Q1011" s="127">
        <v>288</v>
      </c>
      <c r="R1011" s="127">
        <v>0</v>
      </c>
      <c r="S1011" s="127">
        <v>0</v>
      </c>
      <c r="T1011" s="127">
        <v>0</v>
      </c>
      <c r="U1011" s="124">
        <v>0</v>
      </c>
      <c r="V1011" s="139">
        <v>0</v>
      </c>
      <c r="W1011" s="128">
        <v>0</v>
      </c>
    </row>
    <row r="1012" spans="1:23" ht="20.100000000000001" customHeight="1">
      <c r="A1012" s="135" t="s">
        <v>1591</v>
      </c>
      <c r="B1012" s="135" t="s">
        <v>1559</v>
      </c>
      <c r="C1012" s="136" t="s">
        <v>1552</v>
      </c>
      <c r="D1012" s="123" t="s">
        <v>1623</v>
      </c>
      <c r="E1012" s="92" t="s">
        <v>944</v>
      </c>
      <c r="F1012" s="127">
        <v>31401</v>
      </c>
      <c r="G1012" s="137">
        <v>0</v>
      </c>
      <c r="H1012" s="127">
        <v>0</v>
      </c>
      <c r="I1012" s="128">
        <v>0</v>
      </c>
      <c r="J1012" s="128">
        <v>0</v>
      </c>
      <c r="K1012" s="137">
        <v>31401</v>
      </c>
      <c r="L1012" s="124">
        <v>0</v>
      </c>
      <c r="M1012" s="124">
        <v>0</v>
      </c>
      <c r="N1012" s="124">
        <v>0</v>
      </c>
      <c r="O1012" s="124">
        <v>0</v>
      </c>
      <c r="P1012" s="124">
        <v>0</v>
      </c>
      <c r="Q1012" s="127">
        <v>0</v>
      </c>
      <c r="R1012" s="127">
        <v>0</v>
      </c>
      <c r="S1012" s="127">
        <v>0</v>
      </c>
      <c r="T1012" s="127">
        <v>0</v>
      </c>
      <c r="U1012" s="124">
        <v>0</v>
      </c>
      <c r="V1012" s="139">
        <v>0</v>
      </c>
      <c r="W1012" s="128">
        <v>0</v>
      </c>
    </row>
    <row r="1013" spans="1:23" ht="20.100000000000001" customHeight="1">
      <c r="A1013" s="135" t="s">
        <v>1616</v>
      </c>
      <c r="B1013" s="135" t="s">
        <v>1551</v>
      </c>
      <c r="C1013" s="136" t="s">
        <v>1550</v>
      </c>
      <c r="D1013" s="123" t="s">
        <v>1623</v>
      </c>
      <c r="E1013" s="92" t="s">
        <v>1425</v>
      </c>
      <c r="F1013" s="127">
        <v>53830</v>
      </c>
      <c r="G1013" s="137">
        <v>0</v>
      </c>
      <c r="H1013" s="127">
        <v>0</v>
      </c>
      <c r="I1013" s="128">
        <v>0</v>
      </c>
      <c r="J1013" s="128">
        <v>0</v>
      </c>
      <c r="K1013" s="137">
        <v>0</v>
      </c>
      <c r="L1013" s="124">
        <v>0</v>
      </c>
      <c r="M1013" s="124">
        <v>0</v>
      </c>
      <c r="N1013" s="124">
        <v>0</v>
      </c>
      <c r="O1013" s="124">
        <v>0</v>
      </c>
      <c r="P1013" s="124">
        <v>0</v>
      </c>
      <c r="Q1013" s="127">
        <v>0</v>
      </c>
      <c r="R1013" s="127">
        <v>0</v>
      </c>
      <c r="S1013" s="127">
        <v>53830</v>
      </c>
      <c r="T1013" s="127">
        <v>0</v>
      </c>
      <c r="U1013" s="124">
        <v>0</v>
      </c>
      <c r="V1013" s="139">
        <v>0</v>
      </c>
      <c r="W1013" s="128">
        <v>0</v>
      </c>
    </row>
    <row r="1014" spans="1:23" ht="20.100000000000001" customHeight="1">
      <c r="A1014" s="135"/>
      <c r="B1014" s="135"/>
      <c r="C1014" s="136"/>
      <c r="D1014" s="123" t="s">
        <v>2062</v>
      </c>
      <c r="E1014" s="92" t="s">
        <v>2063</v>
      </c>
      <c r="F1014" s="127">
        <v>139159</v>
      </c>
      <c r="G1014" s="137">
        <v>87852</v>
      </c>
      <c r="H1014" s="127">
        <v>34848</v>
      </c>
      <c r="I1014" s="128">
        <v>35700</v>
      </c>
      <c r="J1014" s="128">
        <v>17304</v>
      </c>
      <c r="K1014" s="137">
        <v>38281</v>
      </c>
      <c r="L1014" s="124">
        <v>21710</v>
      </c>
      <c r="M1014" s="124">
        <v>8141</v>
      </c>
      <c r="N1014" s="124">
        <v>0</v>
      </c>
      <c r="O1014" s="124">
        <v>434</v>
      </c>
      <c r="P1014" s="124">
        <v>326</v>
      </c>
      <c r="Q1014" s="127">
        <v>72</v>
      </c>
      <c r="R1014" s="127">
        <v>0</v>
      </c>
      <c r="S1014" s="127">
        <v>13026</v>
      </c>
      <c r="T1014" s="127">
        <v>0</v>
      </c>
      <c r="U1014" s="124">
        <v>0</v>
      </c>
      <c r="V1014" s="139">
        <v>0</v>
      </c>
      <c r="W1014" s="128">
        <v>0</v>
      </c>
    </row>
    <row r="1015" spans="1:23" ht="20.100000000000001" customHeight="1">
      <c r="A1015" s="135" t="s">
        <v>1549</v>
      </c>
      <c r="B1015" s="135" t="s">
        <v>1563</v>
      </c>
      <c r="C1015" s="136" t="s">
        <v>1550</v>
      </c>
      <c r="D1015" s="123" t="s">
        <v>1623</v>
      </c>
      <c r="E1015" s="92" t="s">
        <v>251</v>
      </c>
      <c r="F1015" s="127">
        <v>88612</v>
      </c>
      <c r="G1015" s="137">
        <v>87852</v>
      </c>
      <c r="H1015" s="127">
        <v>34848</v>
      </c>
      <c r="I1015" s="128">
        <v>35700</v>
      </c>
      <c r="J1015" s="128">
        <v>17304</v>
      </c>
      <c r="K1015" s="137">
        <v>760</v>
      </c>
      <c r="L1015" s="124">
        <v>0</v>
      </c>
      <c r="M1015" s="124">
        <v>0</v>
      </c>
      <c r="N1015" s="124">
        <v>0</v>
      </c>
      <c r="O1015" s="124">
        <v>434</v>
      </c>
      <c r="P1015" s="124">
        <v>326</v>
      </c>
      <c r="Q1015" s="127">
        <v>0</v>
      </c>
      <c r="R1015" s="127">
        <v>0</v>
      </c>
      <c r="S1015" s="127">
        <v>0</v>
      </c>
      <c r="T1015" s="127">
        <v>0</v>
      </c>
      <c r="U1015" s="124">
        <v>0</v>
      </c>
      <c r="V1015" s="139">
        <v>0</v>
      </c>
      <c r="W1015" s="128">
        <v>0</v>
      </c>
    </row>
    <row r="1016" spans="1:23" ht="20.100000000000001" customHeight="1">
      <c r="A1016" s="135" t="s">
        <v>1589</v>
      </c>
      <c r="B1016" s="135" t="s">
        <v>1558</v>
      </c>
      <c r="C1016" s="136" t="s">
        <v>1558</v>
      </c>
      <c r="D1016" s="123" t="s">
        <v>1623</v>
      </c>
      <c r="E1016" s="92" t="s">
        <v>829</v>
      </c>
      <c r="F1016" s="127">
        <v>21710</v>
      </c>
      <c r="G1016" s="137">
        <v>0</v>
      </c>
      <c r="H1016" s="127">
        <v>0</v>
      </c>
      <c r="I1016" s="128">
        <v>0</v>
      </c>
      <c r="J1016" s="128">
        <v>0</v>
      </c>
      <c r="K1016" s="137">
        <v>21710</v>
      </c>
      <c r="L1016" s="124">
        <v>21710</v>
      </c>
      <c r="M1016" s="124">
        <v>0</v>
      </c>
      <c r="N1016" s="124">
        <v>0</v>
      </c>
      <c r="O1016" s="124">
        <v>0</v>
      </c>
      <c r="P1016" s="124">
        <v>0</v>
      </c>
      <c r="Q1016" s="127">
        <v>0</v>
      </c>
      <c r="R1016" s="127">
        <v>0</v>
      </c>
      <c r="S1016" s="127">
        <v>0</v>
      </c>
      <c r="T1016" s="127">
        <v>0</v>
      </c>
      <c r="U1016" s="124">
        <v>0</v>
      </c>
      <c r="V1016" s="139">
        <v>0</v>
      </c>
      <c r="W1016" s="128">
        <v>0</v>
      </c>
    </row>
    <row r="1017" spans="1:23" ht="20.100000000000001" customHeight="1">
      <c r="A1017" s="135" t="s">
        <v>1591</v>
      </c>
      <c r="B1017" s="135" t="s">
        <v>1559</v>
      </c>
      <c r="C1017" s="136" t="s">
        <v>1550</v>
      </c>
      <c r="D1017" s="123" t="s">
        <v>1623</v>
      </c>
      <c r="E1017" s="92" t="s">
        <v>942</v>
      </c>
      <c r="F1017" s="127">
        <v>8213</v>
      </c>
      <c r="G1017" s="137">
        <v>0</v>
      </c>
      <c r="H1017" s="127">
        <v>0</v>
      </c>
      <c r="I1017" s="128">
        <v>0</v>
      </c>
      <c r="J1017" s="128">
        <v>0</v>
      </c>
      <c r="K1017" s="137">
        <v>8213</v>
      </c>
      <c r="L1017" s="124">
        <v>0</v>
      </c>
      <c r="M1017" s="124">
        <v>8141</v>
      </c>
      <c r="N1017" s="124">
        <v>0</v>
      </c>
      <c r="O1017" s="124">
        <v>0</v>
      </c>
      <c r="P1017" s="124">
        <v>0</v>
      </c>
      <c r="Q1017" s="127">
        <v>72</v>
      </c>
      <c r="R1017" s="127">
        <v>0</v>
      </c>
      <c r="S1017" s="127">
        <v>0</v>
      </c>
      <c r="T1017" s="127">
        <v>0</v>
      </c>
      <c r="U1017" s="124">
        <v>0</v>
      </c>
      <c r="V1017" s="139">
        <v>0</v>
      </c>
      <c r="W1017" s="128">
        <v>0</v>
      </c>
    </row>
    <row r="1018" spans="1:23" ht="20.100000000000001" customHeight="1">
      <c r="A1018" s="135" t="s">
        <v>1591</v>
      </c>
      <c r="B1018" s="135" t="s">
        <v>1559</v>
      </c>
      <c r="C1018" s="136" t="s">
        <v>1552</v>
      </c>
      <c r="D1018" s="123" t="s">
        <v>1623</v>
      </c>
      <c r="E1018" s="92" t="s">
        <v>944</v>
      </c>
      <c r="F1018" s="127">
        <v>7598</v>
      </c>
      <c r="G1018" s="137">
        <v>0</v>
      </c>
      <c r="H1018" s="127">
        <v>0</v>
      </c>
      <c r="I1018" s="128">
        <v>0</v>
      </c>
      <c r="J1018" s="128">
        <v>0</v>
      </c>
      <c r="K1018" s="137">
        <v>7598</v>
      </c>
      <c r="L1018" s="124">
        <v>0</v>
      </c>
      <c r="M1018" s="124">
        <v>0</v>
      </c>
      <c r="N1018" s="124">
        <v>0</v>
      </c>
      <c r="O1018" s="124">
        <v>0</v>
      </c>
      <c r="P1018" s="124">
        <v>0</v>
      </c>
      <c r="Q1018" s="127">
        <v>0</v>
      </c>
      <c r="R1018" s="127">
        <v>0</v>
      </c>
      <c r="S1018" s="127">
        <v>0</v>
      </c>
      <c r="T1018" s="127">
        <v>0</v>
      </c>
      <c r="U1018" s="124">
        <v>0</v>
      </c>
      <c r="V1018" s="139">
        <v>0</v>
      </c>
      <c r="W1018" s="128">
        <v>0</v>
      </c>
    </row>
    <row r="1019" spans="1:23" ht="20.100000000000001" customHeight="1">
      <c r="A1019" s="135" t="s">
        <v>1616</v>
      </c>
      <c r="B1019" s="135" t="s">
        <v>1551</v>
      </c>
      <c r="C1019" s="136" t="s">
        <v>1550</v>
      </c>
      <c r="D1019" s="123" t="s">
        <v>1623</v>
      </c>
      <c r="E1019" s="92" t="s">
        <v>1425</v>
      </c>
      <c r="F1019" s="127">
        <v>13026</v>
      </c>
      <c r="G1019" s="137">
        <v>0</v>
      </c>
      <c r="H1019" s="127">
        <v>0</v>
      </c>
      <c r="I1019" s="128">
        <v>0</v>
      </c>
      <c r="J1019" s="128">
        <v>0</v>
      </c>
      <c r="K1019" s="137">
        <v>0</v>
      </c>
      <c r="L1019" s="124">
        <v>0</v>
      </c>
      <c r="M1019" s="124">
        <v>0</v>
      </c>
      <c r="N1019" s="124">
        <v>0</v>
      </c>
      <c r="O1019" s="124">
        <v>0</v>
      </c>
      <c r="P1019" s="124">
        <v>0</v>
      </c>
      <c r="Q1019" s="127">
        <v>0</v>
      </c>
      <c r="R1019" s="127">
        <v>0</v>
      </c>
      <c r="S1019" s="127">
        <v>13026</v>
      </c>
      <c r="T1019" s="127">
        <v>0</v>
      </c>
      <c r="U1019" s="124">
        <v>0</v>
      </c>
      <c r="V1019" s="139">
        <v>0</v>
      </c>
      <c r="W1019" s="128">
        <v>0</v>
      </c>
    </row>
    <row r="1020" spans="1:23" ht="20.100000000000001" customHeight="1">
      <c r="A1020" s="135"/>
      <c r="B1020" s="135"/>
      <c r="C1020" s="136"/>
      <c r="D1020" s="123" t="s">
        <v>2064</v>
      </c>
      <c r="E1020" s="92" t="s">
        <v>2065</v>
      </c>
      <c r="F1020" s="127">
        <v>954477</v>
      </c>
      <c r="G1020" s="137">
        <v>513240</v>
      </c>
      <c r="H1020" s="127">
        <v>325440</v>
      </c>
      <c r="I1020" s="128">
        <v>127800</v>
      </c>
      <c r="J1020" s="128">
        <v>60000</v>
      </c>
      <c r="K1020" s="137">
        <v>199648</v>
      </c>
      <c r="L1020" s="124">
        <v>133908</v>
      </c>
      <c r="M1020" s="124">
        <v>50216</v>
      </c>
      <c r="N1020" s="124">
        <v>11528</v>
      </c>
      <c r="O1020" s="124">
        <v>1339</v>
      </c>
      <c r="P1020" s="124">
        <v>2009</v>
      </c>
      <c r="Q1020" s="127">
        <v>648</v>
      </c>
      <c r="R1020" s="127">
        <v>0</v>
      </c>
      <c r="S1020" s="127">
        <v>80345</v>
      </c>
      <c r="T1020" s="127">
        <v>0</v>
      </c>
      <c r="U1020" s="124">
        <v>0</v>
      </c>
      <c r="V1020" s="139">
        <v>161244</v>
      </c>
      <c r="W1020" s="128">
        <v>0</v>
      </c>
    </row>
    <row r="1021" spans="1:23" ht="20.100000000000001" customHeight="1">
      <c r="A1021" s="135" t="s">
        <v>1589</v>
      </c>
      <c r="B1021" s="135" t="s">
        <v>1558</v>
      </c>
      <c r="C1021" s="136" t="s">
        <v>1558</v>
      </c>
      <c r="D1021" s="123" t="s">
        <v>1623</v>
      </c>
      <c r="E1021" s="92" t="s">
        <v>829</v>
      </c>
      <c r="F1021" s="127">
        <v>133908</v>
      </c>
      <c r="G1021" s="137">
        <v>0</v>
      </c>
      <c r="H1021" s="127">
        <v>0</v>
      </c>
      <c r="I1021" s="128">
        <v>0</v>
      </c>
      <c r="J1021" s="128">
        <v>0</v>
      </c>
      <c r="K1021" s="137">
        <v>133908</v>
      </c>
      <c r="L1021" s="124">
        <v>133908</v>
      </c>
      <c r="M1021" s="124">
        <v>0</v>
      </c>
      <c r="N1021" s="124">
        <v>0</v>
      </c>
      <c r="O1021" s="124">
        <v>0</v>
      </c>
      <c r="P1021" s="124">
        <v>0</v>
      </c>
      <c r="Q1021" s="127">
        <v>0</v>
      </c>
      <c r="R1021" s="127">
        <v>0</v>
      </c>
      <c r="S1021" s="127">
        <v>0</v>
      </c>
      <c r="T1021" s="127">
        <v>0</v>
      </c>
      <c r="U1021" s="124">
        <v>0</v>
      </c>
      <c r="V1021" s="139">
        <v>0</v>
      </c>
      <c r="W1021" s="128">
        <v>0</v>
      </c>
    </row>
    <row r="1022" spans="1:23" ht="20.100000000000001" customHeight="1">
      <c r="A1022" s="135" t="s">
        <v>1591</v>
      </c>
      <c r="B1022" s="135" t="s">
        <v>1559</v>
      </c>
      <c r="C1022" s="136" t="s">
        <v>1551</v>
      </c>
      <c r="D1022" s="123" t="s">
        <v>1623</v>
      </c>
      <c r="E1022" s="92" t="s">
        <v>943</v>
      </c>
      <c r="F1022" s="127">
        <v>50864</v>
      </c>
      <c r="G1022" s="137">
        <v>0</v>
      </c>
      <c r="H1022" s="127">
        <v>0</v>
      </c>
      <c r="I1022" s="128">
        <v>0</v>
      </c>
      <c r="J1022" s="128">
        <v>0</v>
      </c>
      <c r="K1022" s="137">
        <v>50864</v>
      </c>
      <c r="L1022" s="124">
        <v>0</v>
      </c>
      <c r="M1022" s="124">
        <v>50216</v>
      </c>
      <c r="N1022" s="124">
        <v>0</v>
      </c>
      <c r="O1022" s="124">
        <v>0</v>
      </c>
      <c r="P1022" s="124">
        <v>0</v>
      </c>
      <c r="Q1022" s="127">
        <v>648</v>
      </c>
      <c r="R1022" s="127">
        <v>0</v>
      </c>
      <c r="S1022" s="127">
        <v>0</v>
      </c>
      <c r="T1022" s="127">
        <v>0</v>
      </c>
      <c r="U1022" s="124">
        <v>0</v>
      </c>
      <c r="V1022" s="139">
        <v>0</v>
      </c>
      <c r="W1022" s="128">
        <v>0</v>
      </c>
    </row>
    <row r="1023" spans="1:23" ht="20.100000000000001" customHeight="1">
      <c r="A1023" s="135" t="s">
        <v>1604</v>
      </c>
      <c r="B1023" s="135" t="s">
        <v>1550</v>
      </c>
      <c r="C1023" s="136" t="s">
        <v>1572</v>
      </c>
      <c r="D1023" s="123" t="s">
        <v>1623</v>
      </c>
      <c r="E1023" s="92" t="s">
        <v>1097</v>
      </c>
      <c r="F1023" s="127">
        <v>689360</v>
      </c>
      <c r="G1023" s="137">
        <v>513240</v>
      </c>
      <c r="H1023" s="127">
        <v>325440</v>
      </c>
      <c r="I1023" s="128">
        <v>127800</v>
      </c>
      <c r="J1023" s="128">
        <v>60000</v>
      </c>
      <c r="K1023" s="137">
        <v>14876</v>
      </c>
      <c r="L1023" s="124">
        <v>0</v>
      </c>
      <c r="M1023" s="124">
        <v>0</v>
      </c>
      <c r="N1023" s="124">
        <v>11528</v>
      </c>
      <c r="O1023" s="124">
        <v>1339</v>
      </c>
      <c r="P1023" s="124">
        <v>2009</v>
      </c>
      <c r="Q1023" s="127">
        <v>0</v>
      </c>
      <c r="R1023" s="127">
        <v>0</v>
      </c>
      <c r="S1023" s="127">
        <v>0</v>
      </c>
      <c r="T1023" s="127">
        <v>0</v>
      </c>
      <c r="U1023" s="124">
        <v>0</v>
      </c>
      <c r="V1023" s="139">
        <v>161244</v>
      </c>
      <c r="W1023" s="128">
        <v>0</v>
      </c>
    </row>
    <row r="1024" spans="1:23" ht="20.100000000000001" customHeight="1">
      <c r="A1024" s="135" t="s">
        <v>1616</v>
      </c>
      <c r="B1024" s="135" t="s">
        <v>1551</v>
      </c>
      <c r="C1024" s="136" t="s">
        <v>1550</v>
      </c>
      <c r="D1024" s="123" t="s">
        <v>1623</v>
      </c>
      <c r="E1024" s="92" t="s">
        <v>1425</v>
      </c>
      <c r="F1024" s="127">
        <v>80345</v>
      </c>
      <c r="G1024" s="137">
        <v>0</v>
      </c>
      <c r="H1024" s="127">
        <v>0</v>
      </c>
      <c r="I1024" s="128">
        <v>0</v>
      </c>
      <c r="J1024" s="128">
        <v>0</v>
      </c>
      <c r="K1024" s="137">
        <v>0</v>
      </c>
      <c r="L1024" s="124">
        <v>0</v>
      </c>
      <c r="M1024" s="124">
        <v>0</v>
      </c>
      <c r="N1024" s="124">
        <v>0</v>
      </c>
      <c r="O1024" s="124">
        <v>0</v>
      </c>
      <c r="P1024" s="124">
        <v>0</v>
      </c>
      <c r="Q1024" s="127">
        <v>0</v>
      </c>
      <c r="R1024" s="127">
        <v>0</v>
      </c>
      <c r="S1024" s="127">
        <v>80345</v>
      </c>
      <c r="T1024" s="127">
        <v>0</v>
      </c>
      <c r="U1024" s="124">
        <v>0</v>
      </c>
      <c r="V1024" s="139">
        <v>0</v>
      </c>
      <c r="W1024" s="128">
        <v>0</v>
      </c>
    </row>
    <row r="1025" spans="1:23" ht="20.100000000000001" customHeight="1">
      <c r="A1025" s="135"/>
      <c r="B1025" s="135"/>
      <c r="C1025" s="136"/>
      <c r="D1025" s="123" t="s">
        <v>2066</v>
      </c>
      <c r="E1025" s="92" t="s">
        <v>2067</v>
      </c>
      <c r="F1025" s="127">
        <v>7182156</v>
      </c>
      <c r="G1025" s="137">
        <v>4158788</v>
      </c>
      <c r="H1025" s="127">
        <v>2081268</v>
      </c>
      <c r="I1025" s="128">
        <v>1523412</v>
      </c>
      <c r="J1025" s="128">
        <v>554108</v>
      </c>
      <c r="K1025" s="137">
        <v>1776677</v>
      </c>
      <c r="L1025" s="124">
        <v>1095009</v>
      </c>
      <c r="M1025" s="124">
        <v>410630</v>
      </c>
      <c r="N1025" s="124">
        <v>40378</v>
      </c>
      <c r="O1025" s="124">
        <v>16998</v>
      </c>
      <c r="P1025" s="124">
        <v>16425</v>
      </c>
      <c r="Q1025" s="127">
        <v>4248</v>
      </c>
      <c r="R1025" s="127">
        <v>0</v>
      </c>
      <c r="S1025" s="127">
        <v>657005</v>
      </c>
      <c r="T1025" s="127">
        <v>0</v>
      </c>
      <c r="U1025" s="124">
        <v>0</v>
      </c>
      <c r="V1025" s="139">
        <v>553140</v>
      </c>
      <c r="W1025" s="128">
        <v>36546</v>
      </c>
    </row>
    <row r="1026" spans="1:23" ht="20.100000000000001" customHeight="1">
      <c r="A1026" s="135"/>
      <c r="B1026" s="135"/>
      <c r="C1026" s="136"/>
      <c r="D1026" s="123" t="s">
        <v>2068</v>
      </c>
      <c r="E1026" s="92" t="s">
        <v>2069</v>
      </c>
      <c r="F1026" s="127">
        <v>2548753</v>
      </c>
      <c r="G1026" s="137">
        <v>1576292</v>
      </c>
      <c r="H1026" s="127">
        <v>608640</v>
      </c>
      <c r="I1026" s="128">
        <v>621732</v>
      </c>
      <c r="J1026" s="128">
        <v>345920</v>
      </c>
      <c r="K1026" s="137">
        <v>706190</v>
      </c>
      <c r="L1026" s="124">
        <v>382874</v>
      </c>
      <c r="M1026" s="124">
        <v>143578</v>
      </c>
      <c r="N1026" s="124">
        <v>0</v>
      </c>
      <c r="O1026" s="124">
        <v>7658</v>
      </c>
      <c r="P1026" s="124">
        <v>5743</v>
      </c>
      <c r="Q1026" s="127">
        <v>1296</v>
      </c>
      <c r="R1026" s="127">
        <v>0</v>
      </c>
      <c r="S1026" s="127">
        <v>229725</v>
      </c>
      <c r="T1026" s="127">
        <v>0</v>
      </c>
      <c r="U1026" s="124">
        <v>0</v>
      </c>
      <c r="V1026" s="139">
        <v>0</v>
      </c>
      <c r="W1026" s="128">
        <v>36546</v>
      </c>
    </row>
    <row r="1027" spans="1:23" ht="20.100000000000001" customHeight="1">
      <c r="A1027" s="135" t="s">
        <v>1549</v>
      </c>
      <c r="B1027" s="135" t="s">
        <v>1552</v>
      </c>
      <c r="C1027" s="136" t="s">
        <v>1550</v>
      </c>
      <c r="D1027" s="123" t="s">
        <v>1623</v>
      </c>
      <c r="E1027" s="92" t="s">
        <v>251</v>
      </c>
      <c r="F1027" s="127">
        <v>1626239</v>
      </c>
      <c r="G1027" s="137">
        <v>1576292</v>
      </c>
      <c r="H1027" s="127">
        <v>608640</v>
      </c>
      <c r="I1027" s="128">
        <v>621732</v>
      </c>
      <c r="J1027" s="128">
        <v>345920</v>
      </c>
      <c r="K1027" s="137">
        <v>13401</v>
      </c>
      <c r="L1027" s="124">
        <v>0</v>
      </c>
      <c r="M1027" s="124">
        <v>0</v>
      </c>
      <c r="N1027" s="124">
        <v>0</v>
      </c>
      <c r="O1027" s="124">
        <v>7658</v>
      </c>
      <c r="P1027" s="124">
        <v>5743</v>
      </c>
      <c r="Q1027" s="127">
        <v>0</v>
      </c>
      <c r="R1027" s="127">
        <v>0</v>
      </c>
      <c r="S1027" s="127">
        <v>0</v>
      </c>
      <c r="T1027" s="127">
        <v>0</v>
      </c>
      <c r="U1027" s="124">
        <v>0</v>
      </c>
      <c r="V1027" s="139">
        <v>0</v>
      </c>
      <c r="W1027" s="128">
        <v>36546</v>
      </c>
    </row>
    <row r="1028" spans="1:23" ht="20.100000000000001" customHeight="1">
      <c r="A1028" s="135" t="s">
        <v>1589</v>
      </c>
      <c r="B1028" s="135" t="s">
        <v>1558</v>
      </c>
      <c r="C1028" s="136" t="s">
        <v>1558</v>
      </c>
      <c r="D1028" s="123" t="s">
        <v>1623</v>
      </c>
      <c r="E1028" s="92" t="s">
        <v>829</v>
      </c>
      <c r="F1028" s="127">
        <v>382874</v>
      </c>
      <c r="G1028" s="137">
        <v>0</v>
      </c>
      <c r="H1028" s="127">
        <v>0</v>
      </c>
      <c r="I1028" s="128">
        <v>0</v>
      </c>
      <c r="J1028" s="128">
        <v>0</v>
      </c>
      <c r="K1028" s="137">
        <v>382874</v>
      </c>
      <c r="L1028" s="124">
        <v>382874</v>
      </c>
      <c r="M1028" s="124">
        <v>0</v>
      </c>
      <c r="N1028" s="124">
        <v>0</v>
      </c>
      <c r="O1028" s="124">
        <v>0</v>
      </c>
      <c r="P1028" s="124">
        <v>0</v>
      </c>
      <c r="Q1028" s="127">
        <v>0</v>
      </c>
      <c r="R1028" s="127">
        <v>0</v>
      </c>
      <c r="S1028" s="127">
        <v>0</v>
      </c>
      <c r="T1028" s="127">
        <v>0</v>
      </c>
      <c r="U1028" s="124">
        <v>0</v>
      </c>
      <c r="V1028" s="139">
        <v>0</v>
      </c>
      <c r="W1028" s="128">
        <v>0</v>
      </c>
    </row>
    <row r="1029" spans="1:23" ht="20.100000000000001" customHeight="1">
      <c r="A1029" s="135" t="s">
        <v>1591</v>
      </c>
      <c r="B1029" s="135" t="s">
        <v>1559</v>
      </c>
      <c r="C1029" s="136" t="s">
        <v>1550</v>
      </c>
      <c r="D1029" s="123" t="s">
        <v>1623</v>
      </c>
      <c r="E1029" s="92" t="s">
        <v>942</v>
      </c>
      <c r="F1029" s="127">
        <v>144874</v>
      </c>
      <c r="G1029" s="137">
        <v>0</v>
      </c>
      <c r="H1029" s="127">
        <v>0</v>
      </c>
      <c r="I1029" s="128">
        <v>0</v>
      </c>
      <c r="J1029" s="128">
        <v>0</v>
      </c>
      <c r="K1029" s="137">
        <v>144874</v>
      </c>
      <c r="L1029" s="124">
        <v>0</v>
      </c>
      <c r="M1029" s="124">
        <v>143578</v>
      </c>
      <c r="N1029" s="124">
        <v>0</v>
      </c>
      <c r="O1029" s="124">
        <v>0</v>
      </c>
      <c r="P1029" s="124">
        <v>0</v>
      </c>
      <c r="Q1029" s="127">
        <v>1296</v>
      </c>
      <c r="R1029" s="127">
        <v>0</v>
      </c>
      <c r="S1029" s="127">
        <v>0</v>
      </c>
      <c r="T1029" s="127">
        <v>0</v>
      </c>
      <c r="U1029" s="124">
        <v>0</v>
      </c>
      <c r="V1029" s="139">
        <v>0</v>
      </c>
      <c r="W1029" s="128">
        <v>0</v>
      </c>
    </row>
    <row r="1030" spans="1:23" ht="20.100000000000001" customHeight="1">
      <c r="A1030" s="135" t="s">
        <v>1591</v>
      </c>
      <c r="B1030" s="135" t="s">
        <v>1559</v>
      </c>
      <c r="C1030" s="136" t="s">
        <v>1552</v>
      </c>
      <c r="D1030" s="123" t="s">
        <v>1623</v>
      </c>
      <c r="E1030" s="92" t="s">
        <v>944</v>
      </c>
      <c r="F1030" s="127">
        <v>165041</v>
      </c>
      <c r="G1030" s="137">
        <v>0</v>
      </c>
      <c r="H1030" s="127">
        <v>0</v>
      </c>
      <c r="I1030" s="128">
        <v>0</v>
      </c>
      <c r="J1030" s="128">
        <v>0</v>
      </c>
      <c r="K1030" s="137">
        <v>165041</v>
      </c>
      <c r="L1030" s="124">
        <v>0</v>
      </c>
      <c r="M1030" s="124">
        <v>0</v>
      </c>
      <c r="N1030" s="124">
        <v>0</v>
      </c>
      <c r="O1030" s="124">
        <v>0</v>
      </c>
      <c r="P1030" s="124">
        <v>0</v>
      </c>
      <c r="Q1030" s="127">
        <v>0</v>
      </c>
      <c r="R1030" s="127">
        <v>0</v>
      </c>
      <c r="S1030" s="127">
        <v>0</v>
      </c>
      <c r="T1030" s="127">
        <v>0</v>
      </c>
      <c r="U1030" s="124">
        <v>0</v>
      </c>
      <c r="V1030" s="139">
        <v>0</v>
      </c>
      <c r="W1030" s="128">
        <v>0</v>
      </c>
    </row>
    <row r="1031" spans="1:23" ht="20.100000000000001" customHeight="1">
      <c r="A1031" s="135" t="s">
        <v>1616</v>
      </c>
      <c r="B1031" s="135" t="s">
        <v>1551</v>
      </c>
      <c r="C1031" s="136" t="s">
        <v>1550</v>
      </c>
      <c r="D1031" s="123" t="s">
        <v>1623</v>
      </c>
      <c r="E1031" s="92" t="s">
        <v>1425</v>
      </c>
      <c r="F1031" s="127">
        <v>229725</v>
      </c>
      <c r="G1031" s="137">
        <v>0</v>
      </c>
      <c r="H1031" s="127">
        <v>0</v>
      </c>
      <c r="I1031" s="128">
        <v>0</v>
      </c>
      <c r="J1031" s="128">
        <v>0</v>
      </c>
      <c r="K1031" s="137">
        <v>0</v>
      </c>
      <c r="L1031" s="124">
        <v>0</v>
      </c>
      <c r="M1031" s="124">
        <v>0</v>
      </c>
      <c r="N1031" s="124">
        <v>0</v>
      </c>
      <c r="O1031" s="124">
        <v>0</v>
      </c>
      <c r="P1031" s="124">
        <v>0</v>
      </c>
      <c r="Q1031" s="127">
        <v>0</v>
      </c>
      <c r="R1031" s="127">
        <v>0</v>
      </c>
      <c r="S1031" s="127">
        <v>229725</v>
      </c>
      <c r="T1031" s="127">
        <v>0</v>
      </c>
      <c r="U1031" s="124">
        <v>0</v>
      </c>
      <c r="V1031" s="139">
        <v>0</v>
      </c>
      <c r="W1031" s="128">
        <v>0</v>
      </c>
    </row>
    <row r="1032" spans="1:23" ht="20.100000000000001" customHeight="1">
      <c r="A1032" s="135"/>
      <c r="B1032" s="135"/>
      <c r="C1032" s="136"/>
      <c r="D1032" s="123" t="s">
        <v>2070</v>
      </c>
      <c r="E1032" s="92" t="s">
        <v>2071</v>
      </c>
      <c r="F1032" s="127">
        <v>547764</v>
      </c>
      <c r="G1032" s="137">
        <v>343495</v>
      </c>
      <c r="H1032" s="127">
        <v>140340</v>
      </c>
      <c r="I1032" s="128">
        <v>133860</v>
      </c>
      <c r="J1032" s="128">
        <v>69295</v>
      </c>
      <c r="K1032" s="137">
        <v>153125</v>
      </c>
      <c r="L1032" s="124">
        <v>85240</v>
      </c>
      <c r="M1032" s="124">
        <v>31965</v>
      </c>
      <c r="N1032" s="124">
        <v>5553</v>
      </c>
      <c r="O1032" s="124">
        <v>852</v>
      </c>
      <c r="P1032" s="124">
        <v>1279</v>
      </c>
      <c r="Q1032" s="127">
        <v>288</v>
      </c>
      <c r="R1032" s="127">
        <v>0</v>
      </c>
      <c r="S1032" s="127">
        <v>51144</v>
      </c>
      <c r="T1032" s="127">
        <v>0</v>
      </c>
      <c r="U1032" s="124">
        <v>0</v>
      </c>
      <c r="V1032" s="139">
        <v>0</v>
      </c>
      <c r="W1032" s="128">
        <v>0</v>
      </c>
    </row>
    <row r="1033" spans="1:23" ht="20.100000000000001" customHeight="1">
      <c r="A1033" s="135" t="s">
        <v>1549</v>
      </c>
      <c r="B1033" s="135" t="s">
        <v>1554</v>
      </c>
      <c r="C1033" s="136" t="s">
        <v>1550</v>
      </c>
      <c r="D1033" s="123" t="s">
        <v>1623</v>
      </c>
      <c r="E1033" s="92" t="s">
        <v>251</v>
      </c>
      <c r="F1033" s="127">
        <v>351179</v>
      </c>
      <c r="G1033" s="137">
        <v>343495</v>
      </c>
      <c r="H1033" s="127">
        <v>140340</v>
      </c>
      <c r="I1033" s="128">
        <v>133860</v>
      </c>
      <c r="J1033" s="128">
        <v>69295</v>
      </c>
      <c r="K1033" s="137">
        <v>7684</v>
      </c>
      <c r="L1033" s="124">
        <v>0</v>
      </c>
      <c r="M1033" s="124">
        <v>0</v>
      </c>
      <c r="N1033" s="124">
        <v>5553</v>
      </c>
      <c r="O1033" s="124">
        <v>852</v>
      </c>
      <c r="P1033" s="124">
        <v>1279</v>
      </c>
      <c r="Q1033" s="127">
        <v>0</v>
      </c>
      <c r="R1033" s="127">
        <v>0</v>
      </c>
      <c r="S1033" s="127">
        <v>0</v>
      </c>
      <c r="T1033" s="127">
        <v>0</v>
      </c>
      <c r="U1033" s="124">
        <v>0</v>
      </c>
      <c r="V1033" s="139">
        <v>0</v>
      </c>
      <c r="W1033" s="128">
        <v>0</v>
      </c>
    </row>
    <row r="1034" spans="1:23" ht="20.100000000000001" customHeight="1">
      <c r="A1034" s="135" t="s">
        <v>1589</v>
      </c>
      <c r="B1034" s="135" t="s">
        <v>1558</v>
      </c>
      <c r="C1034" s="136" t="s">
        <v>1558</v>
      </c>
      <c r="D1034" s="123" t="s">
        <v>1623</v>
      </c>
      <c r="E1034" s="92" t="s">
        <v>829</v>
      </c>
      <c r="F1034" s="127">
        <v>85240</v>
      </c>
      <c r="G1034" s="137">
        <v>0</v>
      </c>
      <c r="H1034" s="127">
        <v>0</v>
      </c>
      <c r="I1034" s="128">
        <v>0</v>
      </c>
      <c r="J1034" s="128">
        <v>0</v>
      </c>
      <c r="K1034" s="137">
        <v>85240</v>
      </c>
      <c r="L1034" s="124">
        <v>85240</v>
      </c>
      <c r="M1034" s="124">
        <v>0</v>
      </c>
      <c r="N1034" s="124">
        <v>0</v>
      </c>
      <c r="O1034" s="124">
        <v>0</v>
      </c>
      <c r="P1034" s="124">
        <v>0</v>
      </c>
      <c r="Q1034" s="127">
        <v>0</v>
      </c>
      <c r="R1034" s="127">
        <v>0</v>
      </c>
      <c r="S1034" s="127">
        <v>0</v>
      </c>
      <c r="T1034" s="127">
        <v>0</v>
      </c>
      <c r="U1034" s="124">
        <v>0</v>
      </c>
      <c r="V1034" s="139">
        <v>0</v>
      </c>
      <c r="W1034" s="128">
        <v>0</v>
      </c>
    </row>
    <row r="1035" spans="1:23" ht="20.100000000000001" customHeight="1">
      <c r="A1035" s="135" t="s">
        <v>1591</v>
      </c>
      <c r="B1035" s="135" t="s">
        <v>1559</v>
      </c>
      <c r="C1035" s="136" t="s">
        <v>1551</v>
      </c>
      <c r="D1035" s="123" t="s">
        <v>1623</v>
      </c>
      <c r="E1035" s="92" t="s">
        <v>943</v>
      </c>
      <c r="F1035" s="127">
        <v>32253</v>
      </c>
      <c r="G1035" s="137">
        <v>0</v>
      </c>
      <c r="H1035" s="127">
        <v>0</v>
      </c>
      <c r="I1035" s="128">
        <v>0</v>
      </c>
      <c r="J1035" s="128">
        <v>0</v>
      </c>
      <c r="K1035" s="137">
        <v>32253</v>
      </c>
      <c r="L1035" s="124">
        <v>0</v>
      </c>
      <c r="M1035" s="124">
        <v>31965</v>
      </c>
      <c r="N1035" s="124">
        <v>0</v>
      </c>
      <c r="O1035" s="124">
        <v>0</v>
      </c>
      <c r="P1035" s="124">
        <v>0</v>
      </c>
      <c r="Q1035" s="127">
        <v>288</v>
      </c>
      <c r="R1035" s="127">
        <v>0</v>
      </c>
      <c r="S1035" s="127">
        <v>0</v>
      </c>
      <c r="T1035" s="127">
        <v>0</v>
      </c>
      <c r="U1035" s="124">
        <v>0</v>
      </c>
      <c r="V1035" s="139">
        <v>0</v>
      </c>
      <c r="W1035" s="128">
        <v>0</v>
      </c>
    </row>
    <row r="1036" spans="1:23" ht="20.100000000000001" customHeight="1">
      <c r="A1036" s="135" t="s">
        <v>1591</v>
      </c>
      <c r="B1036" s="135" t="s">
        <v>1559</v>
      </c>
      <c r="C1036" s="136" t="s">
        <v>1552</v>
      </c>
      <c r="D1036" s="123" t="s">
        <v>1623</v>
      </c>
      <c r="E1036" s="92" t="s">
        <v>944</v>
      </c>
      <c r="F1036" s="127">
        <v>27948</v>
      </c>
      <c r="G1036" s="137">
        <v>0</v>
      </c>
      <c r="H1036" s="127">
        <v>0</v>
      </c>
      <c r="I1036" s="128">
        <v>0</v>
      </c>
      <c r="J1036" s="128">
        <v>0</v>
      </c>
      <c r="K1036" s="137">
        <v>27948</v>
      </c>
      <c r="L1036" s="124">
        <v>0</v>
      </c>
      <c r="M1036" s="124">
        <v>0</v>
      </c>
      <c r="N1036" s="124">
        <v>0</v>
      </c>
      <c r="O1036" s="124">
        <v>0</v>
      </c>
      <c r="P1036" s="124">
        <v>0</v>
      </c>
      <c r="Q1036" s="127">
        <v>0</v>
      </c>
      <c r="R1036" s="127">
        <v>0</v>
      </c>
      <c r="S1036" s="127">
        <v>0</v>
      </c>
      <c r="T1036" s="127">
        <v>0</v>
      </c>
      <c r="U1036" s="124">
        <v>0</v>
      </c>
      <c r="V1036" s="139">
        <v>0</v>
      </c>
      <c r="W1036" s="128">
        <v>0</v>
      </c>
    </row>
    <row r="1037" spans="1:23" ht="20.100000000000001" customHeight="1">
      <c r="A1037" s="135" t="s">
        <v>1616</v>
      </c>
      <c r="B1037" s="135" t="s">
        <v>1551</v>
      </c>
      <c r="C1037" s="136" t="s">
        <v>1550</v>
      </c>
      <c r="D1037" s="123" t="s">
        <v>1623</v>
      </c>
      <c r="E1037" s="92" t="s">
        <v>1425</v>
      </c>
      <c r="F1037" s="127">
        <v>51144</v>
      </c>
      <c r="G1037" s="137">
        <v>0</v>
      </c>
      <c r="H1037" s="127">
        <v>0</v>
      </c>
      <c r="I1037" s="128">
        <v>0</v>
      </c>
      <c r="J1037" s="128">
        <v>0</v>
      </c>
      <c r="K1037" s="137">
        <v>0</v>
      </c>
      <c r="L1037" s="124">
        <v>0</v>
      </c>
      <c r="M1037" s="124">
        <v>0</v>
      </c>
      <c r="N1037" s="124">
        <v>0</v>
      </c>
      <c r="O1037" s="124">
        <v>0</v>
      </c>
      <c r="P1037" s="124">
        <v>0</v>
      </c>
      <c r="Q1037" s="127">
        <v>0</v>
      </c>
      <c r="R1037" s="127">
        <v>0</v>
      </c>
      <c r="S1037" s="127">
        <v>51144</v>
      </c>
      <c r="T1037" s="127">
        <v>0</v>
      </c>
      <c r="U1037" s="124">
        <v>0</v>
      </c>
      <c r="V1037" s="139">
        <v>0</v>
      </c>
      <c r="W1037" s="128">
        <v>0</v>
      </c>
    </row>
    <row r="1038" spans="1:23" ht="20.100000000000001" customHeight="1">
      <c r="A1038" s="135"/>
      <c r="B1038" s="135"/>
      <c r="C1038" s="136"/>
      <c r="D1038" s="123" t="s">
        <v>2072</v>
      </c>
      <c r="E1038" s="92" t="s">
        <v>2073</v>
      </c>
      <c r="F1038" s="127">
        <v>710915</v>
      </c>
      <c r="G1038" s="137">
        <v>375672</v>
      </c>
      <c r="H1038" s="127">
        <v>226272</v>
      </c>
      <c r="I1038" s="128">
        <v>107400</v>
      </c>
      <c r="J1038" s="128">
        <v>42000</v>
      </c>
      <c r="K1038" s="137">
        <v>149756</v>
      </c>
      <c r="L1038" s="124">
        <v>100405</v>
      </c>
      <c r="M1038" s="124">
        <v>37652</v>
      </c>
      <c r="N1038" s="124">
        <v>8685</v>
      </c>
      <c r="O1038" s="124">
        <v>1004</v>
      </c>
      <c r="P1038" s="124">
        <v>1506</v>
      </c>
      <c r="Q1038" s="127">
        <v>504</v>
      </c>
      <c r="R1038" s="127">
        <v>0</v>
      </c>
      <c r="S1038" s="127">
        <v>60243</v>
      </c>
      <c r="T1038" s="127">
        <v>0</v>
      </c>
      <c r="U1038" s="124">
        <v>0</v>
      </c>
      <c r="V1038" s="139">
        <v>125244</v>
      </c>
      <c r="W1038" s="128">
        <v>0</v>
      </c>
    </row>
    <row r="1039" spans="1:23" ht="20.100000000000001" customHeight="1">
      <c r="A1039" s="135" t="s">
        <v>1589</v>
      </c>
      <c r="B1039" s="135" t="s">
        <v>1558</v>
      </c>
      <c r="C1039" s="136" t="s">
        <v>1558</v>
      </c>
      <c r="D1039" s="123" t="s">
        <v>1623</v>
      </c>
      <c r="E1039" s="92" t="s">
        <v>829</v>
      </c>
      <c r="F1039" s="127">
        <v>100405</v>
      </c>
      <c r="G1039" s="137">
        <v>0</v>
      </c>
      <c r="H1039" s="127">
        <v>0</v>
      </c>
      <c r="I1039" s="128">
        <v>0</v>
      </c>
      <c r="J1039" s="128">
        <v>0</v>
      </c>
      <c r="K1039" s="137">
        <v>100405</v>
      </c>
      <c r="L1039" s="124">
        <v>100405</v>
      </c>
      <c r="M1039" s="124">
        <v>0</v>
      </c>
      <c r="N1039" s="124">
        <v>0</v>
      </c>
      <c r="O1039" s="124">
        <v>0</v>
      </c>
      <c r="P1039" s="124">
        <v>0</v>
      </c>
      <c r="Q1039" s="127">
        <v>0</v>
      </c>
      <c r="R1039" s="127">
        <v>0</v>
      </c>
      <c r="S1039" s="127">
        <v>0</v>
      </c>
      <c r="T1039" s="127">
        <v>0</v>
      </c>
      <c r="U1039" s="124">
        <v>0</v>
      </c>
      <c r="V1039" s="139">
        <v>0</v>
      </c>
      <c r="W1039" s="128">
        <v>0</v>
      </c>
    </row>
    <row r="1040" spans="1:23" ht="20.100000000000001" customHeight="1">
      <c r="A1040" s="135" t="s">
        <v>1591</v>
      </c>
      <c r="B1040" s="135" t="s">
        <v>1580</v>
      </c>
      <c r="C1040" s="136" t="s">
        <v>1572</v>
      </c>
      <c r="D1040" s="123" t="s">
        <v>1623</v>
      </c>
      <c r="E1040" s="92" t="s">
        <v>957</v>
      </c>
      <c r="F1040" s="127">
        <v>512111</v>
      </c>
      <c r="G1040" s="137">
        <v>375672</v>
      </c>
      <c r="H1040" s="127">
        <v>226272</v>
      </c>
      <c r="I1040" s="128">
        <v>107400</v>
      </c>
      <c r="J1040" s="128">
        <v>42000</v>
      </c>
      <c r="K1040" s="137">
        <v>11195</v>
      </c>
      <c r="L1040" s="124">
        <v>0</v>
      </c>
      <c r="M1040" s="124">
        <v>0</v>
      </c>
      <c r="N1040" s="124">
        <v>8685</v>
      </c>
      <c r="O1040" s="124">
        <v>1004</v>
      </c>
      <c r="P1040" s="124">
        <v>1506</v>
      </c>
      <c r="Q1040" s="127">
        <v>0</v>
      </c>
      <c r="R1040" s="127">
        <v>0</v>
      </c>
      <c r="S1040" s="127">
        <v>0</v>
      </c>
      <c r="T1040" s="127">
        <v>0</v>
      </c>
      <c r="U1040" s="124">
        <v>0</v>
      </c>
      <c r="V1040" s="139">
        <v>125244</v>
      </c>
      <c r="W1040" s="128">
        <v>0</v>
      </c>
    </row>
    <row r="1041" spans="1:23" ht="20.100000000000001" customHeight="1">
      <c r="A1041" s="135" t="s">
        <v>1591</v>
      </c>
      <c r="B1041" s="135" t="s">
        <v>1559</v>
      </c>
      <c r="C1041" s="136" t="s">
        <v>1551</v>
      </c>
      <c r="D1041" s="123" t="s">
        <v>1623</v>
      </c>
      <c r="E1041" s="92" t="s">
        <v>943</v>
      </c>
      <c r="F1041" s="127">
        <v>38156</v>
      </c>
      <c r="G1041" s="137">
        <v>0</v>
      </c>
      <c r="H1041" s="127">
        <v>0</v>
      </c>
      <c r="I1041" s="128">
        <v>0</v>
      </c>
      <c r="J1041" s="128">
        <v>0</v>
      </c>
      <c r="K1041" s="137">
        <v>38156</v>
      </c>
      <c r="L1041" s="124">
        <v>0</v>
      </c>
      <c r="M1041" s="124">
        <v>37652</v>
      </c>
      <c r="N1041" s="124">
        <v>0</v>
      </c>
      <c r="O1041" s="124">
        <v>0</v>
      </c>
      <c r="P1041" s="124">
        <v>0</v>
      </c>
      <c r="Q1041" s="127">
        <v>504</v>
      </c>
      <c r="R1041" s="127">
        <v>0</v>
      </c>
      <c r="S1041" s="127">
        <v>0</v>
      </c>
      <c r="T1041" s="127">
        <v>0</v>
      </c>
      <c r="U1041" s="124">
        <v>0</v>
      </c>
      <c r="V1041" s="139">
        <v>0</v>
      </c>
      <c r="W1041" s="128">
        <v>0</v>
      </c>
    </row>
    <row r="1042" spans="1:23" ht="20.100000000000001" customHeight="1">
      <c r="A1042" s="135" t="s">
        <v>1616</v>
      </c>
      <c r="B1042" s="135" t="s">
        <v>1551</v>
      </c>
      <c r="C1042" s="136" t="s">
        <v>1550</v>
      </c>
      <c r="D1042" s="123" t="s">
        <v>1623</v>
      </c>
      <c r="E1042" s="92" t="s">
        <v>1425</v>
      </c>
      <c r="F1042" s="127">
        <v>60243</v>
      </c>
      <c r="G1042" s="137">
        <v>0</v>
      </c>
      <c r="H1042" s="127">
        <v>0</v>
      </c>
      <c r="I1042" s="128">
        <v>0</v>
      </c>
      <c r="J1042" s="128">
        <v>0</v>
      </c>
      <c r="K1042" s="137">
        <v>0</v>
      </c>
      <c r="L1042" s="124">
        <v>0</v>
      </c>
      <c r="M1042" s="124">
        <v>0</v>
      </c>
      <c r="N1042" s="124">
        <v>0</v>
      </c>
      <c r="O1042" s="124">
        <v>0</v>
      </c>
      <c r="P1042" s="124">
        <v>0</v>
      </c>
      <c r="Q1042" s="127">
        <v>0</v>
      </c>
      <c r="R1042" s="127">
        <v>0</v>
      </c>
      <c r="S1042" s="127">
        <v>60243</v>
      </c>
      <c r="T1042" s="127">
        <v>0</v>
      </c>
      <c r="U1042" s="124">
        <v>0</v>
      </c>
      <c r="V1042" s="139">
        <v>0</v>
      </c>
      <c r="W1042" s="128">
        <v>0</v>
      </c>
    </row>
    <row r="1043" spans="1:23" ht="20.100000000000001" customHeight="1">
      <c r="A1043" s="135"/>
      <c r="B1043" s="135"/>
      <c r="C1043" s="136"/>
      <c r="D1043" s="123" t="s">
        <v>2074</v>
      </c>
      <c r="E1043" s="92" t="s">
        <v>2075</v>
      </c>
      <c r="F1043" s="127">
        <v>194268</v>
      </c>
      <c r="G1043" s="137">
        <v>103176</v>
      </c>
      <c r="H1043" s="127">
        <v>60696</v>
      </c>
      <c r="I1043" s="128">
        <v>30480</v>
      </c>
      <c r="J1043" s="128">
        <v>12000</v>
      </c>
      <c r="K1043" s="137">
        <v>41133</v>
      </c>
      <c r="L1043" s="124">
        <v>27566</v>
      </c>
      <c r="M1043" s="124">
        <v>10337</v>
      </c>
      <c r="N1043" s="124">
        <v>2397</v>
      </c>
      <c r="O1043" s="124">
        <v>276</v>
      </c>
      <c r="P1043" s="124">
        <v>413</v>
      </c>
      <c r="Q1043" s="127">
        <v>144</v>
      </c>
      <c r="R1043" s="127">
        <v>0</v>
      </c>
      <c r="S1043" s="127">
        <v>16539</v>
      </c>
      <c r="T1043" s="127">
        <v>0</v>
      </c>
      <c r="U1043" s="124">
        <v>0</v>
      </c>
      <c r="V1043" s="139">
        <v>33420</v>
      </c>
      <c r="W1043" s="128">
        <v>0</v>
      </c>
    </row>
    <row r="1044" spans="1:23" ht="20.100000000000001" customHeight="1">
      <c r="A1044" s="135" t="s">
        <v>1582</v>
      </c>
      <c r="B1044" s="135" t="s">
        <v>1555</v>
      </c>
      <c r="C1044" s="136" t="s">
        <v>1557</v>
      </c>
      <c r="D1044" s="123" t="s">
        <v>1623</v>
      </c>
      <c r="E1044" s="92" t="s">
        <v>777</v>
      </c>
      <c r="F1044" s="127">
        <v>139682</v>
      </c>
      <c r="G1044" s="137">
        <v>103176</v>
      </c>
      <c r="H1044" s="127">
        <v>60696</v>
      </c>
      <c r="I1044" s="128">
        <v>30480</v>
      </c>
      <c r="J1044" s="128">
        <v>12000</v>
      </c>
      <c r="K1044" s="137">
        <v>3086</v>
      </c>
      <c r="L1044" s="124">
        <v>0</v>
      </c>
      <c r="M1044" s="124">
        <v>0</v>
      </c>
      <c r="N1044" s="124">
        <v>2397</v>
      </c>
      <c r="O1044" s="124">
        <v>276</v>
      </c>
      <c r="P1044" s="124">
        <v>413</v>
      </c>
      <c r="Q1044" s="127">
        <v>0</v>
      </c>
      <c r="R1044" s="127">
        <v>0</v>
      </c>
      <c r="S1044" s="127">
        <v>0</v>
      </c>
      <c r="T1044" s="127">
        <v>0</v>
      </c>
      <c r="U1044" s="124">
        <v>0</v>
      </c>
      <c r="V1044" s="139">
        <v>33420</v>
      </c>
      <c r="W1044" s="128">
        <v>0</v>
      </c>
    </row>
    <row r="1045" spans="1:23" ht="20.100000000000001" customHeight="1">
      <c r="A1045" s="135" t="s">
        <v>1589</v>
      </c>
      <c r="B1045" s="135" t="s">
        <v>1558</v>
      </c>
      <c r="C1045" s="136" t="s">
        <v>1558</v>
      </c>
      <c r="D1045" s="123" t="s">
        <v>1623</v>
      </c>
      <c r="E1045" s="92" t="s">
        <v>829</v>
      </c>
      <c r="F1045" s="127">
        <v>27566</v>
      </c>
      <c r="G1045" s="137">
        <v>0</v>
      </c>
      <c r="H1045" s="127">
        <v>0</v>
      </c>
      <c r="I1045" s="128">
        <v>0</v>
      </c>
      <c r="J1045" s="128">
        <v>0</v>
      </c>
      <c r="K1045" s="137">
        <v>27566</v>
      </c>
      <c r="L1045" s="124">
        <v>27566</v>
      </c>
      <c r="M1045" s="124">
        <v>0</v>
      </c>
      <c r="N1045" s="124">
        <v>0</v>
      </c>
      <c r="O1045" s="124">
        <v>0</v>
      </c>
      <c r="P1045" s="124">
        <v>0</v>
      </c>
      <c r="Q1045" s="127">
        <v>0</v>
      </c>
      <c r="R1045" s="127">
        <v>0</v>
      </c>
      <c r="S1045" s="127">
        <v>0</v>
      </c>
      <c r="T1045" s="127">
        <v>0</v>
      </c>
      <c r="U1045" s="124">
        <v>0</v>
      </c>
      <c r="V1045" s="139">
        <v>0</v>
      </c>
      <c r="W1045" s="128">
        <v>0</v>
      </c>
    </row>
    <row r="1046" spans="1:23" ht="20.100000000000001" customHeight="1">
      <c r="A1046" s="135" t="s">
        <v>1591</v>
      </c>
      <c r="B1046" s="135" t="s">
        <v>1559</v>
      </c>
      <c r="C1046" s="136" t="s">
        <v>1551</v>
      </c>
      <c r="D1046" s="123" t="s">
        <v>1623</v>
      </c>
      <c r="E1046" s="92" t="s">
        <v>943</v>
      </c>
      <c r="F1046" s="127">
        <v>10481</v>
      </c>
      <c r="G1046" s="137">
        <v>0</v>
      </c>
      <c r="H1046" s="127">
        <v>0</v>
      </c>
      <c r="I1046" s="128">
        <v>0</v>
      </c>
      <c r="J1046" s="128">
        <v>0</v>
      </c>
      <c r="K1046" s="137">
        <v>10481</v>
      </c>
      <c r="L1046" s="124">
        <v>0</v>
      </c>
      <c r="M1046" s="124">
        <v>10337</v>
      </c>
      <c r="N1046" s="124">
        <v>0</v>
      </c>
      <c r="O1046" s="124">
        <v>0</v>
      </c>
      <c r="P1046" s="124">
        <v>0</v>
      </c>
      <c r="Q1046" s="127">
        <v>144</v>
      </c>
      <c r="R1046" s="127">
        <v>0</v>
      </c>
      <c r="S1046" s="127">
        <v>0</v>
      </c>
      <c r="T1046" s="127">
        <v>0</v>
      </c>
      <c r="U1046" s="124">
        <v>0</v>
      </c>
      <c r="V1046" s="139">
        <v>0</v>
      </c>
      <c r="W1046" s="128">
        <v>0</v>
      </c>
    </row>
    <row r="1047" spans="1:23" ht="20.100000000000001" customHeight="1">
      <c r="A1047" s="135" t="s">
        <v>1616</v>
      </c>
      <c r="B1047" s="135" t="s">
        <v>1551</v>
      </c>
      <c r="C1047" s="136" t="s">
        <v>1550</v>
      </c>
      <c r="D1047" s="123" t="s">
        <v>1623</v>
      </c>
      <c r="E1047" s="92" t="s">
        <v>1425</v>
      </c>
      <c r="F1047" s="127">
        <v>16539</v>
      </c>
      <c r="G1047" s="137">
        <v>0</v>
      </c>
      <c r="H1047" s="127">
        <v>0</v>
      </c>
      <c r="I1047" s="128">
        <v>0</v>
      </c>
      <c r="J1047" s="128">
        <v>0</v>
      </c>
      <c r="K1047" s="137">
        <v>0</v>
      </c>
      <c r="L1047" s="124">
        <v>0</v>
      </c>
      <c r="M1047" s="124">
        <v>0</v>
      </c>
      <c r="N1047" s="124">
        <v>0</v>
      </c>
      <c r="O1047" s="124">
        <v>0</v>
      </c>
      <c r="P1047" s="124">
        <v>0</v>
      </c>
      <c r="Q1047" s="127">
        <v>0</v>
      </c>
      <c r="R1047" s="127">
        <v>0</v>
      </c>
      <c r="S1047" s="127">
        <v>16539</v>
      </c>
      <c r="T1047" s="127">
        <v>0</v>
      </c>
      <c r="U1047" s="124">
        <v>0</v>
      </c>
      <c r="V1047" s="139">
        <v>0</v>
      </c>
      <c r="W1047" s="128">
        <v>0</v>
      </c>
    </row>
    <row r="1048" spans="1:23" ht="20.100000000000001" customHeight="1">
      <c r="A1048" s="135"/>
      <c r="B1048" s="135"/>
      <c r="C1048" s="136"/>
      <c r="D1048" s="123" t="s">
        <v>2076</v>
      </c>
      <c r="E1048" s="92" t="s">
        <v>2077</v>
      </c>
      <c r="F1048" s="127">
        <v>300327</v>
      </c>
      <c r="G1048" s="137">
        <v>160440</v>
      </c>
      <c r="H1048" s="127">
        <v>96720</v>
      </c>
      <c r="I1048" s="128">
        <v>45720</v>
      </c>
      <c r="J1048" s="128">
        <v>18000</v>
      </c>
      <c r="K1048" s="137">
        <v>63561</v>
      </c>
      <c r="L1048" s="124">
        <v>42610</v>
      </c>
      <c r="M1048" s="124">
        <v>15979</v>
      </c>
      <c r="N1048" s="124">
        <v>3691</v>
      </c>
      <c r="O1048" s="124">
        <v>426</v>
      </c>
      <c r="P1048" s="124">
        <v>639</v>
      </c>
      <c r="Q1048" s="127">
        <v>216</v>
      </c>
      <c r="R1048" s="127">
        <v>0</v>
      </c>
      <c r="S1048" s="127">
        <v>25566</v>
      </c>
      <c r="T1048" s="127">
        <v>0</v>
      </c>
      <c r="U1048" s="124">
        <v>0</v>
      </c>
      <c r="V1048" s="139">
        <v>50760</v>
      </c>
      <c r="W1048" s="128">
        <v>0</v>
      </c>
    </row>
    <row r="1049" spans="1:23" ht="20.100000000000001" customHeight="1">
      <c r="A1049" s="135" t="s">
        <v>1589</v>
      </c>
      <c r="B1049" s="135" t="s">
        <v>1550</v>
      </c>
      <c r="C1049" s="136" t="s">
        <v>1585</v>
      </c>
      <c r="D1049" s="123" t="s">
        <v>1623</v>
      </c>
      <c r="E1049" s="92" t="s">
        <v>801</v>
      </c>
      <c r="F1049" s="127">
        <v>215956</v>
      </c>
      <c r="G1049" s="137">
        <v>160440</v>
      </c>
      <c r="H1049" s="127">
        <v>96720</v>
      </c>
      <c r="I1049" s="128">
        <v>45720</v>
      </c>
      <c r="J1049" s="128">
        <v>18000</v>
      </c>
      <c r="K1049" s="137">
        <v>4756</v>
      </c>
      <c r="L1049" s="124">
        <v>0</v>
      </c>
      <c r="M1049" s="124">
        <v>0</v>
      </c>
      <c r="N1049" s="124">
        <v>3691</v>
      </c>
      <c r="O1049" s="124">
        <v>426</v>
      </c>
      <c r="P1049" s="124">
        <v>639</v>
      </c>
      <c r="Q1049" s="127">
        <v>0</v>
      </c>
      <c r="R1049" s="127">
        <v>0</v>
      </c>
      <c r="S1049" s="127">
        <v>0</v>
      </c>
      <c r="T1049" s="127">
        <v>0</v>
      </c>
      <c r="U1049" s="124">
        <v>0</v>
      </c>
      <c r="V1049" s="139">
        <v>50760</v>
      </c>
      <c r="W1049" s="128">
        <v>0</v>
      </c>
    </row>
    <row r="1050" spans="1:23" ht="20.100000000000001" customHeight="1">
      <c r="A1050" s="135" t="s">
        <v>1589</v>
      </c>
      <c r="B1050" s="135" t="s">
        <v>1558</v>
      </c>
      <c r="C1050" s="136" t="s">
        <v>1558</v>
      </c>
      <c r="D1050" s="123" t="s">
        <v>1623</v>
      </c>
      <c r="E1050" s="92" t="s">
        <v>829</v>
      </c>
      <c r="F1050" s="127">
        <v>42610</v>
      </c>
      <c r="G1050" s="137">
        <v>0</v>
      </c>
      <c r="H1050" s="127">
        <v>0</v>
      </c>
      <c r="I1050" s="128">
        <v>0</v>
      </c>
      <c r="J1050" s="128">
        <v>0</v>
      </c>
      <c r="K1050" s="137">
        <v>42610</v>
      </c>
      <c r="L1050" s="124">
        <v>42610</v>
      </c>
      <c r="M1050" s="124">
        <v>0</v>
      </c>
      <c r="N1050" s="124">
        <v>0</v>
      </c>
      <c r="O1050" s="124">
        <v>0</v>
      </c>
      <c r="P1050" s="124">
        <v>0</v>
      </c>
      <c r="Q1050" s="127">
        <v>0</v>
      </c>
      <c r="R1050" s="127">
        <v>0</v>
      </c>
      <c r="S1050" s="127">
        <v>0</v>
      </c>
      <c r="T1050" s="127">
        <v>0</v>
      </c>
      <c r="U1050" s="124">
        <v>0</v>
      </c>
      <c r="V1050" s="139">
        <v>0</v>
      </c>
      <c r="W1050" s="128">
        <v>0</v>
      </c>
    </row>
    <row r="1051" spans="1:23" ht="20.100000000000001" customHeight="1">
      <c r="A1051" s="135" t="s">
        <v>1591</v>
      </c>
      <c r="B1051" s="135" t="s">
        <v>1559</v>
      </c>
      <c r="C1051" s="136" t="s">
        <v>1551</v>
      </c>
      <c r="D1051" s="123" t="s">
        <v>1623</v>
      </c>
      <c r="E1051" s="92" t="s">
        <v>943</v>
      </c>
      <c r="F1051" s="127">
        <v>16195</v>
      </c>
      <c r="G1051" s="137">
        <v>0</v>
      </c>
      <c r="H1051" s="127">
        <v>0</v>
      </c>
      <c r="I1051" s="128">
        <v>0</v>
      </c>
      <c r="J1051" s="128">
        <v>0</v>
      </c>
      <c r="K1051" s="137">
        <v>16195</v>
      </c>
      <c r="L1051" s="124">
        <v>0</v>
      </c>
      <c r="M1051" s="124">
        <v>15979</v>
      </c>
      <c r="N1051" s="124">
        <v>0</v>
      </c>
      <c r="O1051" s="124">
        <v>0</v>
      </c>
      <c r="P1051" s="124">
        <v>0</v>
      </c>
      <c r="Q1051" s="127">
        <v>216</v>
      </c>
      <c r="R1051" s="127">
        <v>0</v>
      </c>
      <c r="S1051" s="127">
        <v>0</v>
      </c>
      <c r="T1051" s="127">
        <v>0</v>
      </c>
      <c r="U1051" s="124">
        <v>0</v>
      </c>
      <c r="V1051" s="139">
        <v>0</v>
      </c>
      <c r="W1051" s="128">
        <v>0</v>
      </c>
    </row>
    <row r="1052" spans="1:23" ht="20.100000000000001" customHeight="1">
      <c r="A1052" s="135" t="s">
        <v>1616</v>
      </c>
      <c r="B1052" s="135" t="s">
        <v>1551</v>
      </c>
      <c r="C1052" s="136" t="s">
        <v>1550</v>
      </c>
      <c r="D1052" s="123" t="s">
        <v>1623</v>
      </c>
      <c r="E1052" s="92" t="s">
        <v>1425</v>
      </c>
      <c r="F1052" s="127">
        <v>25566</v>
      </c>
      <c r="G1052" s="137">
        <v>0</v>
      </c>
      <c r="H1052" s="127">
        <v>0</v>
      </c>
      <c r="I1052" s="128">
        <v>0</v>
      </c>
      <c r="J1052" s="128">
        <v>0</v>
      </c>
      <c r="K1052" s="137">
        <v>0</v>
      </c>
      <c r="L1052" s="124">
        <v>0</v>
      </c>
      <c r="M1052" s="124">
        <v>0</v>
      </c>
      <c r="N1052" s="124">
        <v>0</v>
      </c>
      <c r="O1052" s="124">
        <v>0</v>
      </c>
      <c r="P1052" s="124">
        <v>0</v>
      </c>
      <c r="Q1052" s="127">
        <v>0</v>
      </c>
      <c r="R1052" s="127">
        <v>0</v>
      </c>
      <c r="S1052" s="127">
        <v>25566</v>
      </c>
      <c r="T1052" s="127">
        <v>0</v>
      </c>
      <c r="U1052" s="124">
        <v>0</v>
      </c>
      <c r="V1052" s="139">
        <v>0</v>
      </c>
      <c r="W1052" s="128">
        <v>0</v>
      </c>
    </row>
    <row r="1053" spans="1:23" ht="20.100000000000001" customHeight="1">
      <c r="A1053" s="135"/>
      <c r="B1053" s="135"/>
      <c r="C1053" s="136"/>
      <c r="D1053" s="123" t="s">
        <v>2078</v>
      </c>
      <c r="E1053" s="92" t="s">
        <v>2079</v>
      </c>
      <c r="F1053" s="127">
        <v>813709</v>
      </c>
      <c r="G1053" s="137">
        <v>409536</v>
      </c>
      <c r="H1053" s="127">
        <v>279936</v>
      </c>
      <c r="I1053" s="128">
        <v>93600</v>
      </c>
      <c r="J1053" s="128">
        <v>36000</v>
      </c>
      <c r="K1053" s="137">
        <v>156803</v>
      </c>
      <c r="L1053" s="124">
        <v>105343</v>
      </c>
      <c r="M1053" s="124">
        <v>39504</v>
      </c>
      <c r="N1053" s="124">
        <v>8891</v>
      </c>
      <c r="O1053" s="124">
        <v>1053</v>
      </c>
      <c r="P1053" s="124">
        <v>1580</v>
      </c>
      <c r="Q1053" s="127">
        <v>432</v>
      </c>
      <c r="R1053" s="127">
        <v>0</v>
      </c>
      <c r="S1053" s="127">
        <v>63206</v>
      </c>
      <c r="T1053" s="127">
        <v>0</v>
      </c>
      <c r="U1053" s="124">
        <v>0</v>
      </c>
      <c r="V1053" s="139">
        <v>184164</v>
      </c>
      <c r="W1053" s="128">
        <v>0</v>
      </c>
    </row>
    <row r="1054" spans="1:23" ht="20.100000000000001" customHeight="1">
      <c r="A1054" s="135" t="s">
        <v>1589</v>
      </c>
      <c r="B1054" s="135" t="s">
        <v>1558</v>
      </c>
      <c r="C1054" s="136" t="s">
        <v>1558</v>
      </c>
      <c r="D1054" s="123" t="s">
        <v>1623</v>
      </c>
      <c r="E1054" s="92" t="s">
        <v>829</v>
      </c>
      <c r="F1054" s="127">
        <v>105343</v>
      </c>
      <c r="G1054" s="137">
        <v>0</v>
      </c>
      <c r="H1054" s="127">
        <v>0</v>
      </c>
      <c r="I1054" s="128">
        <v>0</v>
      </c>
      <c r="J1054" s="128">
        <v>0</v>
      </c>
      <c r="K1054" s="137">
        <v>105343</v>
      </c>
      <c r="L1054" s="124">
        <v>105343</v>
      </c>
      <c r="M1054" s="124">
        <v>0</v>
      </c>
      <c r="N1054" s="124">
        <v>0</v>
      </c>
      <c r="O1054" s="124">
        <v>0</v>
      </c>
      <c r="P1054" s="124">
        <v>0</v>
      </c>
      <c r="Q1054" s="127">
        <v>0</v>
      </c>
      <c r="R1054" s="127">
        <v>0</v>
      </c>
      <c r="S1054" s="127">
        <v>0</v>
      </c>
      <c r="T1054" s="127">
        <v>0</v>
      </c>
      <c r="U1054" s="124">
        <v>0</v>
      </c>
      <c r="V1054" s="139">
        <v>0</v>
      </c>
      <c r="W1054" s="128">
        <v>0</v>
      </c>
    </row>
    <row r="1055" spans="1:23" ht="20.100000000000001" customHeight="1">
      <c r="A1055" s="135" t="s">
        <v>1591</v>
      </c>
      <c r="B1055" s="135" t="s">
        <v>1559</v>
      </c>
      <c r="C1055" s="136" t="s">
        <v>1551</v>
      </c>
      <c r="D1055" s="123" t="s">
        <v>1623</v>
      </c>
      <c r="E1055" s="92" t="s">
        <v>943</v>
      </c>
      <c r="F1055" s="127">
        <v>39936</v>
      </c>
      <c r="G1055" s="137">
        <v>0</v>
      </c>
      <c r="H1055" s="127">
        <v>0</v>
      </c>
      <c r="I1055" s="128">
        <v>0</v>
      </c>
      <c r="J1055" s="128">
        <v>0</v>
      </c>
      <c r="K1055" s="137">
        <v>39936</v>
      </c>
      <c r="L1055" s="124">
        <v>0</v>
      </c>
      <c r="M1055" s="124">
        <v>39504</v>
      </c>
      <c r="N1055" s="124">
        <v>0</v>
      </c>
      <c r="O1055" s="124">
        <v>0</v>
      </c>
      <c r="P1055" s="124">
        <v>0</v>
      </c>
      <c r="Q1055" s="127">
        <v>432</v>
      </c>
      <c r="R1055" s="127">
        <v>0</v>
      </c>
      <c r="S1055" s="127">
        <v>0</v>
      </c>
      <c r="T1055" s="127">
        <v>0</v>
      </c>
      <c r="U1055" s="124">
        <v>0</v>
      </c>
      <c r="V1055" s="139">
        <v>0</v>
      </c>
      <c r="W1055" s="128">
        <v>0</v>
      </c>
    </row>
    <row r="1056" spans="1:23" ht="20.100000000000001" customHeight="1">
      <c r="A1056" s="135" t="s">
        <v>1604</v>
      </c>
      <c r="B1056" s="135" t="s">
        <v>1550</v>
      </c>
      <c r="C1056" s="136" t="s">
        <v>1557</v>
      </c>
      <c r="D1056" s="123" t="s">
        <v>1623</v>
      </c>
      <c r="E1056" s="92" t="s">
        <v>260</v>
      </c>
      <c r="F1056" s="127">
        <v>605224</v>
      </c>
      <c r="G1056" s="137">
        <v>409536</v>
      </c>
      <c r="H1056" s="127">
        <v>279936</v>
      </c>
      <c r="I1056" s="128">
        <v>93600</v>
      </c>
      <c r="J1056" s="128">
        <v>36000</v>
      </c>
      <c r="K1056" s="137">
        <v>11524</v>
      </c>
      <c r="L1056" s="124">
        <v>0</v>
      </c>
      <c r="M1056" s="124">
        <v>0</v>
      </c>
      <c r="N1056" s="124">
        <v>8891</v>
      </c>
      <c r="O1056" s="124">
        <v>1053</v>
      </c>
      <c r="P1056" s="124">
        <v>1580</v>
      </c>
      <c r="Q1056" s="127">
        <v>0</v>
      </c>
      <c r="R1056" s="127">
        <v>0</v>
      </c>
      <c r="S1056" s="127">
        <v>0</v>
      </c>
      <c r="T1056" s="127">
        <v>0</v>
      </c>
      <c r="U1056" s="124">
        <v>0</v>
      </c>
      <c r="V1056" s="139">
        <v>184164</v>
      </c>
      <c r="W1056" s="128">
        <v>0</v>
      </c>
    </row>
    <row r="1057" spans="1:23" ht="20.100000000000001" customHeight="1">
      <c r="A1057" s="135" t="s">
        <v>1616</v>
      </c>
      <c r="B1057" s="135" t="s">
        <v>1551</v>
      </c>
      <c r="C1057" s="136" t="s">
        <v>1550</v>
      </c>
      <c r="D1057" s="123" t="s">
        <v>1623</v>
      </c>
      <c r="E1057" s="92" t="s">
        <v>1425</v>
      </c>
      <c r="F1057" s="127">
        <v>63206</v>
      </c>
      <c r="G1057" s="137">
        <v>0</v>
      </c>
      <c r="H1057" s="127">
        <v>0</v>
      </c>
      <c r="I1057" s="128">
        <v>0</v>
      </c>
      <c r="J1057" s="128">
        <v>0</v>
      </c>
      <c r="K1057" s="137">
        <v>0</v>
      </c>
      <c r="L1057" s="124">
        <v>0</v>
      </c>
      <c r="M1057" s="124">
        <v>0</v>
      </c>
      <c r="N1057" s="124">
        <v>0</v>
      </c>
      <c r="O1057" s="124">
        <v>0</v>
      </c>
      <c r="P1057" s="124">
        <v>0</v>
      </c>
      <c r="Q1057" s="127">
        <v>0</v>
      </c>
      <c r="R1057" s="127">
        <v>0</v>
      </c>
      <c r="S1057" s="127">
        <v>63206</v>
      </c>
      <c r="T1057" s="127">
        <v>0</v>
      </c>
      <c r="U1057" s="124">
        <v>0</v>
      </c>
      <c r="V1057" s="139">
        <v>0</v>
      </c>
      <c r="W1057" s="128">
        <v>0</v>
      </c>
    </row>
    <row r="1058" spans="1:23" ht="20.100000000000001" customHeight="1">
      <c r="A1058" s="135"/>
      <c r="B1058" s="135"/>
      <c r="C1058" s="136"/>
      <c r="D1058" s="123" t="s">
        <v>2080</v>
      </c>
      <c r="E1058" s="92" t="s">
        <v>2081</v>
      </c>
      <c r="F1058" s="127">
        <v>253303</v>
      </c>
      <c r="G1058" s="137">
        <v>160672</v>
      </c>
      <c r="H1058" s="127">
        <v>79248</v>
      </c>
      <c r="I1058" s="128">
        <v>74820</v>
      </c>
      <c r="J1058" s="128">
        <v>6604</v>
      </c>
      <c r="K1058" s="137">
        <v>65023</v>
      </c>
      <c r="L1058" s="124">
        <v>46014</v>
      </c>
      <c r="M1058" s="124">
        <v>17255</v>
      </c>
      <c r="N1058" s="124">
        <v>0</v>
      </c>
      <c r="O1058" s="124">
        <v>920</v>
      </c>
      <c r="P1058" s="124">
        <v>690</v>
      </c>
      <c r="Q1058" s="127">
        <v>144</v>
      </c>
      <c r="R1058" s="127">
        <v>0</v>
      </c>
      <c r="S1058" s="127">
        <v>27608</v>
      </c>
      <c r="T1058" s="127">
        <v>0</v>
      </c>
      <c r="U1058" s="124">
        <v>0</v>
      </c>
      <c r="V1058" s="139">
        <v>0</v>
      </c>
      <c r="W1058" s="128">
        <v>0</v>
      </c>
    </row>
    <row r="1059" spans="1:23" ht="20.100000000000001" customHeight="1">
      <c r="A1059" s="135" t="s">
        <v>1549</v>
      </c>
      <c r="B1059" s="135" t="s">
        <v>1550</v>
      </c>
      <c r="C1059" s="136" t="s">
        <v>1550</v>
      </c>
      <c r="D1059" s="123" t="s">
        <v>1623</v>
      </c>
      <c r="E1059" s="92" t="s">
        <v>251</v>
      </c>
      <c r="F1059" s="127">
        <v>162282</v>
      </c>
      <c r="G1059" s="137">
        <v>160672</v>
      </c>
      <c r="H1059" s="127">
        <v>79248</v>
      </c>
      <c r="I1059" s="128">
        <v>74820</v>
      </c>
      <c r="J1059" s="128">
        <v>6604</v>
      </c>
      <c r="K1059" s="137">
        <v>1610</v>
      </c>
      <c r="L1059" s="124">
        <v>0</v>
      </c>
      <c r="M1059" s="124">
        <v>0</v>
      </c>
      <c r="N1059" s="124">
        <v>0</v>
      </c>
      <c r="O1059" s="124">
        <v>920</v>
      </c>
      <c r="P1059" s="124">
        <v>690</v>
      </c>
      <c r="Q1059" s="127">
        <v>0</v>
      </c>
      <c r="R1059" s="127">
        <v>0</v>
      </c>
      <c r="S1059" s="127">
        <v>0</v>
      </c>
      <c r="T1059" s="127">
        <v>0</v>
      </c>
      <c r="U1059" s="124">
        <v>0</v>
      </c>
      <c r="V1059" s="139">
        <v>0</v>
      </c>
      <c r="W1059" s="128">
        <v>0</v>
      </c>
    </row>
    <row r="1060" spans="1:23" ht="20.100000000000001" customHeight="1">
      <c r="A1060" s="135" t="s">
        <v>1589</v>
      </c>
      <c r="B1060" s="135" t="s">
        <v>1558</v>
      </c>
      <c r="C1060" s="136" t="s">
        <v>1558</v>
      </c>
      <c r="D1060" s="123" t="s">
        <v>1623</v>
      </c>
      <c r="E1060" s="92" t="s">
        <v>829</v>
      </c>
      <c r="F1060" s="127">
        <v>46014</v>
      </c>
      <c r="G1060" s="137">
        <v>0</v>
      </c>
      <c r="H1060" s="127">
        <v>0</v>
      </c>
      <c r="I1060" s="128">
        <v>0</v>
      </c>
      <c r="J1060" s="128">
        <v>0</v>
      </c>
      <c r="K1060" s="137">
        <v>46014</v>
      </c>
      <c r="L1060" s="124">
        <v>46014</v>
      </c>
      <c r="M1060" s="124">
        <v>0</v>
      </c>
      <c r="N1060" s="124">
        <v>0</v>
      </c>
      <c r="O1060" s="124">
        <v>0</v>
      </c>
      <c r="P1060" s="124">
        <v>0</v>
      </c>
      <c r="Q1060" s="127">
        <v>0</v>
      </c>
      <c r="R1060" s="127">
        <v>0</v>
      </c>
      <c r="S1060" s="127">
        <v>0</v>
      </c>
      <c r="T1060" s="127">
        <v>0</v>
      </c>
      <c r="U1060" s="124">
        <v>0</v>
      </c>
      <c r="V1060" s="139">
        <v>0</v>
      </c>
      <c r="W1060" s="128">
        <v>0</v>
      </c>
    </row>
    <row r="1061" spans="1:23" ht="20.100000000000001" customHeight="1">
      <c r="A1061" s="135" t="s">
        <v>1591</v>
      </c>
      <c r="B1061" s="135" t="s">
        <v>1559</v>
      </c>
      <c r="C1061" s="136" t="s">
        <v>1550</v>
      </c>
      <c r="D1061" s="123" t="s">
        <v>1623</v>
      </c>
      <c r="E1061" s="92" t="s">
        <v>942</v>
      </c>
      <c r="F1061" s="127">
        <v>17399</v>
      </c>
      <c r="G1061" s="137">
        <v>0</v>
      </c>
      <c r="H1061" s="127">
        <v>0</v>
      </c>
      <c r="I1061" s="128">
        <v>0</v>
      </c>
      <c r="J1061" s="128">
        <v>0</v>
      </c>
      <c r="K1061" s="137">
        <v>17399</v>
      </c>
      <c r="L1061" s="124">
        <v>0</v>
      </c>
      <c r="M1061" s="124">
        <v>17255</v>
      </c>
      <c r="N1061" s="124">
        <v>0</v>
      </c>
      <c r="O1061" s="124">
        <v>0</v>
      </c>
      <c r="P1061" s="124">
        <v>0</v>
      </c>
      <c r="Q1061" s="127">
        <v>144</v>
      </c>
      <c r="R1061" s="127">
        <v>0</v>
      </c>
      <c r="S1061" s="127">
        <v>0</v>
      </c>
      <c r="T1061" s="127">
        <v>0</v>
      </c>
      <c r="U1061" s="124">
        <v>0</v>
      </c>
      <c r="V1061" s="139">
        <v>0</v>
      </c>
      <c r="W1061" s="128">
        <v>0</v>
      </c>
    </row>
    <row r="1062" spans="1:23" ht="20.100000000000001" customHeight="1">
      <c r="A1062" s="135" t="s">
        <v>1616</v>
      </c>
      <c r="B1062" s="135" t="s">
        <v>1551</v>
      </c>
      <c r="C1062" s="136" t="s">
        <v>1550</v>
      </c>
      <c r="D1062" s="123" t="s">
        <v>1623</v>
      </c>
      <c r="E1062" s="92" t="s">
        <v>1425</v>
      </c>
      <c r="F1062" s="127">
        <v>27608</v>
      </c>
      <c r="G1062" s="137">
        <v>0</v>
      </c>
      <c r="H1062" s="127">
        <v>0</v>
      </c>
      <c r="I1062" s="128">
        <v>0</v>
      </c>
      <c r="J1062" s="128">
        <v>0</v>
      </c>
      <c r="K1062" s="137">
        <v>0</v>
      </c>
      <c r="L1062" s="124">
        <v>0</v>
      </c>
      <c r="M1062" s="124">
        <v>0</v>
      </c>
      <c r="N1062" s="124">
        <v>0</v>
      </c>
      <c r="O1062" s="124">
        <v>0</v>
      </c>
      <c r="P1062" s="124">
        <v>0</v>
      </c>
      <c r="Q1062" s="127">
        <v>0</v>
      </c>
      <c r="R1062" s="127">
        <v>0</v>
      </c>
      <c r="S1062" s="127">
        <v>27608</v>
      </c>
      <c r="T1062" s="127">
        <v>0</v>
      </c>
      <c r="U1062" s="124">
        <v>0</v>
      </c>
      <c r="V1062" s="139">
        <v>0</v>
      </c>
      <c r="W1062" s="128">
        <v>0</v>
      </c>
    </row>
    <row r="1063" spans="1:23" ht="20.100000000000001" customHeight="1">
      <c r="A1063" s="135"/>
      <c r="B1063" s="135"/>
      <c r="C1063" s="136"/>
      <c r="D1063" s="123" t="s">
        <v>2082</v>
      </c>
      <c r="E1063" s="92" t="s">
        <v>2083</v>
      </c>
      <c r="F1063" s="127">
        <v>841123</v>
      </c>
      <c r="G1063" s="137">
        <v>529510</v>
      </c>
      <c r="H1063" s="127">
        <v>259320</v>
      </c>
      <c r="I1063" s="128">
        <v>248580</v>
      </c>
      <c r="J1063" s="128">
        <v>21610</v>
      </c>
      <c r="K1063" s="137">
        <v>218745</v>
      </c>
      <c r="L1063" s="124">
        <v>154780</v>
      </c>
      <c r="M1063" s="124">
        <v>58043</v>
      </c>
      <c r="N1063" s="124">
        <v>0</v>
      </c>
      <c r="O1063" s="124">
        <v>3096</v>
      </c>
      <c r="P1063" s="124">
        <v>2322</v>
      </c>
      <c r="Q1063" s="127">
        <v>504</v>
      </c>
      <c r="R1063" s="127">
        <v>0</v>
      </c>
      <c r="S1063" s="127">
        <v>92868</v>
      </c>
      <c r="T1063" s="127">
        <v>0</v>
      </c>
      <c r="U1063" s="124">
        <v>0</v>
      </c>
      <c r="V1063" s="139">
        <v>0</v>
      </c>
      <c r="W1063" s="128">
        <v>0</v>
      </c>
    </row>
    <row r="1064" spans="1:23" ht="20.100000000000001" customHeight="1">
      <c r="A1064" s="135" t="s">
        <v>1549</v>
      </c>
      <c r="B1064" s="135" t="s">
        <v>1564</v>
      </c>
      <c r="C1064" s="136" t="s">
        <v>1550</v>
      </c>
      <c r="D1064" s="123" t="s">
        <v>1623</v>
      </c>
      <c r="E1064" s="92" t="s">
        <v>251</v>
      </c>
      <c r="F1064" s="127">
        <v>534928</v>
      </c>
      <c r="G1064" s="137">
        <v>529510</v>
      </c>
      <c r="H1064" s="127">
        <v>259320</v>
      </c>
      <c r="I1064" s="128">
        <v>248580</v>
      </c>
      <c r="J1064" s="128">
        <v>21610</v>
      </c>
      <c r="K1064" s="137">
        <v>5418</v>
      </c>
      <c r="L1064" s="124">
        <v>0</v>
      </c>
      <c r="M1064" s="124">
        <v>0</v>
      </c>
      <c r="N1064" s="124">
        <v>0</v>
      </c>
      <c r="O1064" s="124">
        <v>3096</v>
      </c>
      <c r="P1064" s="124">
        <v>2322</v>
      </c>
      <c r="Q1064" s="127">
        <v>0</v>
      </c>
      <c r="R1064" s="127">
        <v>0</v>
      </c>
      <c r="S1064" s="127">
        <v>0</v>
      </c>
      <c r="T1064" s="127">
        <v>0</v>
      </c>
      <c r="U1064" s="124">
        <v>0</v>
      </c>
      <c r="V1064" s="139">
        <v>0</v>
      </c>
      <c r="W1064" s="128">
        <v>0</v>
      </c>
    </row>
    <row r="1065" spans="1:23" ht="20.100000000000001" customHeight="1">
      <c r="A1065" s="135" t="s">
        <v>1589</v>
      </c>
      <c r="B1065" s="135" t="s">
        <v>1558</v>
      </c>
      <c r="C1065" s="136" t="s">
        <v>1558</v>
      </c>
      <c r="D1065" s="123" t="s">
        <v>1623</v>
      </c>
      <c r="E1065" s="92" t="s">
        <v>829</v>
      </c>
      <c r="F1065" s="127">
        <v>154780</v>
      </c>
      <c r="G1065" s="137">
        <v>0</v>
      </c>
      <c r="H1065" s="127">
        <v>0</v>
      </c>
      <c r="I1065" s="128">
        <v>0</v>
      </c>
      <c r="J1065" s="128">
        <v>0</v>
      </c>
      <c r="K1065" s="137">
        <v>154780</v>
      </c>
      <c r="L1065" s="124">
        <v>154780</v>
      </c>
      <c r="M1065" s="124">
        <v>0</v>
      </c>
      <c r="N1065" s="124">
        <v>0</v>
      </c>
      <c r="O1065" s="124">
        <v>0</v>
      </c>
      <c r="P1065" s="124">
        <v>0</v>
      </c>
      <c r="Q1065" s="127">
        <v>0</v>
      </c>
      <c r="R1065" s="127">
        <v>0</v>
      </c>
      <c r="S1065" s="127">
        <v>0</v>
      </c>
      <c r="T1065" s="127">
        <v>0</v>
      </c>
      <c r="U1065" s="124">
        <v>0</v>
      </c>
      <c r="V1065" s="139">
        <v>0</v>
      </c>
      <c r="W1065" s="128">
        <v>0</v>
      </c>
    </row>
    <row r="1066" spans="1:23" ht="20.100000000000001" customHeight="1">
      <c r="A1066" s="135" t="s">
        <v>1591</v>
      </c>
      <c r="B1066" s="135" t="s">
        <v>1559</v>
      </c>
      <c r="C1066" s="136" t="s">
        <v>1550</v>
      </c>
      <c r="D1066" s="123" t="s">
        <v>1623</v>
      </c>
      <c r="E1066" s="92" t="s">
        <v>942</v>
      </c>
      <c r="F1066" s="127">
        <v>58547</v>
      </c>
      <c r="G1066" s="137">
        <v>0</v>
      </c>
      <c r="H1066" s="127">
        <v>0</v>
      </c>
      <c r="I1066" s="128">
        <v>0</v>
      </c>
      <c r="J1066" s="128">
        <v>0</v>
      </c>
      <c r="K1066" s="137">
        <v>58547</v>
      </c>
      <c r="L1066" s="124">
        <v>0</v>
      </c>
      <c r="M1066" s="124">
        <v>58043</v>
      </c>
      <c r="N1066" s="124">
        <v>0</v>
      </c>
      <c r="O1066" s="124">
        <v>0</v>
      </c>
      <c r="P1066" s="124">
        <v>0</v>
      </c>
      <c r="Q1066" s="127">
        <v>504</v>
      </c>
      <c r="R1066" s="127">
        <v>0</v>
      </c>
      <c r="S1066" s="127">
        <v>0</v>
      </c>
      <c r="T1066" s="127">
        <v>0</v>
      </c>
      <c r="U1066" s="124">
        <v>0</v>
      </c>
      <c r="V1066" s="139">
        <v>0</v>
      </c>
      <c r="W1066" s="128">
        <v>0</v>
      </c>
    </row>
    <row r="1067" spans="1:23" ht="20.100000000000001" customHeight="1">
      <c r="A1067" s="135" t="s">
        <v>1616</v>
      </c>
      <c r="B1067" s="135" t="s">
        <v>1551</v>
      </c>
      <c r="C1067" s="136" t="s">
        <v>1550</v>
      </c>
      <c r="D1067" s="123" t="s">
        <v>1623</v>
      </c>
      <c r="E1067" s="92" t="s">
        <v>1425</v>
      </c>
      <c r="F1067" s="127">
        <v>92868</v>
      </c>
      <c r="G1067" s="137">
        <v>0</v>
      </c>
      <c r="H1067" s="127">
        <v>0</v>
      </c>
      <c r="I1067" s="128">
        <v>0</v>
      </c>
      <c r="J1067" s="128">
        <v>0</v>
      </c>
      <c r="K1067" s="137">
        <v>0</v>
      </c>
      <c r="L1067" s="124">
        <v>0</v>
      </c>
      <c r="M1067" s="124">
        <v>0</v>
      </c>
      <c r="N1067" s="124">
        <v>0</v>
      </c>
      <c r="O1067" s="124">
        <v>0</v>
      </c>
      <c r="P1067" s="124">
        <v>0</v>
      </c>
      <c r="Q1067" s="127">
        <v>0</v>
      </c>
      <c r="R1067" s="127">
        <v>0</v>
      </c>
      <c r="S1067" s="127">
        <v>92868</v>
      </c>
      <c r="T1067" s="127">
        <v>0</v>
      </c>
      <c r="U1067" s="124">
        <v>0</v>
      </c>
      <c r="V1067" s="139">
        <v>0</v>
      </c>
      <c r="W1067" s="128">
        <v>0</v>
      </c>
    </row>
    <row r="1068" spans="1:23" ht="20.100000000000001" customHeight="1">
      <c r="A1068" s="135"/>
      <c r="B1068" s="135"/>
      <c r="C1068" s="136"/>
      <c r="D1068" s="123" t="s">
        <v>2084</v>
      </c>
      <c r="E1068" s="92" t="s">
        <v>2085</v>
      </c>
      <c r="F1068" s="127">
        <v>113151</v>
      </c>
      <c r="G1068" s="137">
        <v>70527</v>
      </c>
      <c r="H1068" s="127">
        <v>32148</v>
      </c>
      <c r="I1068" s="128">
        <v>35700</v>
      </c>
      <c r="J1068" s="128">
        <v>2679</v>
      </c>
      <c r="K1068" s="137">
        <v>29922</v>
      </c>
      <c r="L1068" s="124">
        <v>21170</v>
      </c>
      <c r="M1068" s="124">
        <v>7939</v>
      </c>
      <c r="N1068" s="124">
        <v>0</v>
      </c>
      <c r="O1068" s="124">
        <v>423</v>
      </c>
      <c r="P1068" s="124">
        <v>318</v>
      </c>
      <c r="Q1068" s="127">
        <v>72</v>
      </c>
      <c r="R1068" s="127">
        <v>0</v>
      </c>
      <c r="S1068" s="127">
        <v>12702</v>
      </c>
      <c r="T1068" s="127">
        <v>0</v>
      </c>
      <c r="U1068" s="124">
        <v>0</v>
      </c>
      <c r="V1068" s="139">
        <v>0</v>
      </c>
      <c r="W1068" s="128">
        <v>0</v>
      </c>
    </row>
    <row r="1069" spans="1:23" ht="20.100000000000001" customHeight="1">
      <c r="A1069" s="135" t="s">
        <v>1549</v>
      </c>
      <c r="B1069" s="135" t="s">
        <v>1563</v>
      </c>
      <c r="C1069" s="136" t="s">
        <v>1550</v>
      </c>
      <c r="D1069" s="123" t="s">
        <v>1623</v>
      </c>
      <c r="E1069" s="92" t="s">
        <v>251</v>
      </c>
      <c r="F1069" s="127">
        <v>71268</v>
      </c>
      <c r="G1069" s="137">
        <v>70527</v>
      </c>
      <c r="H1069" s="127">
        <v>32148</v>
      </c>
      <c r="I1069" s="128">
        <v>35700</v>
      </c>
      <c r="J1069" s="128">
        <v>2679</v>
      </c>
      <c r="K1069" s="137">
        <v>741</v>
      </c>
      <c r="L1069" s="124">
        <v>0</v>
      </c>
      <c r="M1069" s="124">
        <v>0</v>
      </c>
      <c r="N1069" s="124">
        <v>0</v>
      </c>
      <c r="O1069" s="124">
        <v>423</v>
      </c>
      <c r="P1069" s="124">
        <v>318</v>
      </c>
      <c r="Q1069" s="127">
        <v>0</v>
      </c>
      <c r="R1069" s="127">
        <v>0</v>
      </c>
      <c r="S1069" s="127">
        <v>0</v>
      </c>
      <c r="T1069" s="127">
        <v>0</v>
      </c>
      <c r="U1069" s="124">
        <v>0</v>
      </c>
      <c r="V1069" s="139">
        <v>0</v>
      </c>
      <c r="W1069" s="128">
        <v>0</v>
      </c>
    </row>
    <row r="1070" spans="1:23" ht="20.100000000000001" customHeight="1">
      <c r="A1070" s="135" t="s">
        <v>1589</v>
      </c>
      <c r="B1070" s="135" t="s">
        <v>1558</v>
      </c>
      <c r="C1070" s="136" t="s">
        <v>1558</v>
      </c>
      <c r="D1070" s="123" t="s">
        <v>1623</v>
      </c>
      <c r="E1070" s="92" t="s">
        <v>829</v>
      </c>
      <c r="F1070" s="127">
        <v>21170</v>
      </c>
      <c r="G1070" s="137">
        <v>0</v>
      </c>
      <c r="H1070" s="127">
        <v>0</v>
      </c>
      <c r="I1070" s="128">
        <v>0</v>
      </c>
      <c r="J1070" s="128">
        <v>0</v>
      </c>
      <c r="K1070" s="137">
        <v>21170</v>
      </c>
      <c r="L1070" s="124">
        <v>21170</v>
      </c>
      <c r="M1070" s="124">
        <v>0</v>
      </c>
      <c r="N1070" s="124">
        <v>0</v>
      </c>
      <c r="O1070" s="124">
        <v>0</v>
      </c>
      <c r="P1070" s="124">
        <v>0</v>
      </c>
      <c r="Q1070" s="127">
        <v>0</v>
      </c>
      <c r="R1070" s="127">
        <v>0</v>
      </c>
      <c r="S1070" s="127">
        <v>0</v>
      </c>
      <c r="T1070" s="127">
        <v>0</v>
      </c>
      <c r="U1070" s="124">
        <v>0</v>
      </c>
      <c r="V1070" s="139">
        <v>0</v>
      </c>
      <c r="W1070" s="128">
        <v>0</v>
      </c>
    </row>
    <row r="1071" spans="1:23" ht="20.100000000000001" customHeight="1">
      <c r="A1071" s="135" t="s">
        <v>1591</v>
      </c>
      <c r="B1071" s="135" t="s">
        <v>1559</v>
      </c>
      <c r="C1071" s="136" t="s">
        <v>1550</v>
      </c>
      <c r="D1071" s="123" t="s">
        <v>1623</v>
      </c>
      <c r="E1071" s="92" t="s">
        <v>942</v>
      </c>
      <c r="F1071" s="127">
        <v>8011</v>
      </c>
      <c r="G1071" s="137">
        <v>0</v>
      </c>
      <c r="H1071" s="127">
        <v>0</v>
      </c>
      <c r="I1071" s="128">
        <v>0</v>
      </c>
      <c r="J1071" s="128">
        <v>0</v>
      </c>
      <c r="K1071" s="137">
        <v>8011</v>
      </c>
      <c r="L1071" s="124">
        <v>0</v>
      </c>
      <c r="M1071" s="124">
        <v>7939</v>
      </c>
      <c r="N1071" s="124">
        <v>0</v>
      </c>
      <c r="O1071" s="124">
        <v>0</v>
      </c>
      <c r="P1071" s="124">
        <v>0</v>
      </c>
      <c r="Q1071" s="127">
        <v>72</v>
      </c>
      <c r="R1071" s="127">
        <v>0</v>
      </c>
      <c r="S1071" s="127">
        <v>0</v>
      </c>
      <c r="T1071" s="127">
        <v>0</v>
      </c>
      <c r="U1071" s="124">
        <v>0</v>
      </c>
      <c r="V1071" s="139">
        <v>0</v>
      </c>
      <c r="W1071" s="128">
        <v>0</v>
      </c>
    </row>
    <row r="1072" spans="1:23" ht="20.100000000000001" customHeight="1">
      <c r="A1072" s="135" t="s">
        <v>1616</v>
      </c>
      <c r="B1072" s="135" t="s">
        <v>1551</v>
      </c>
      <c r="C1072" s="136" t="s">
        <v>1550</v>
      </c>
      <c r="D1072" s="123" t="s">
        <v>1623</v>
      </c>
      <c r="E1072" s="92" t="s">
        <v>1425</v>
      </c>
      <c r="F1072" s="127">
        <v>12702</v>
      </c>
      <c r="G1072" s="137">
        <v>0</v>
      </c>
      <c r="H1072" s="127">
        <v>0</v>
      </c>
      <c r="I1072" s="128">
        <v>0</v>
      </c>
      <c r="J1072" s="128">
        <v>0</v>
      </c>
      <c r="K1072" s="137">
        <v>0</v>
      </c>
      <c r="L1072" s="124">
        <v>0</v>
      </c>
      <c r="M1072" s="124">
        <v>0</v>
      </c>
      <c r="N1072" s="124">
        <v>0</v>
      </c>
      <c r="O1072" s="124">
        <v>0</v>
      </c>
      <c r="P1072" s="124">
        <v>0</v>
      </c>
      <c r="Q1072" s="127">
        <v>0</v>
      </c>
      <c r="R1072" s="127">
        <v>0</v>
      </c>
      <c r="S1072" s="127">
        <v>12702</v>
      </c>
      <c r="T1072" s="127">
        <v>0</v>
      </c>
      <c r="U1072" s="124">
        <v>0</v>
      </c>
      <c r="V1072" s="139">
        <v>0</v>
      </c>
      <c r="W1072" s="128">
        <v>0</v>
      </c>
    </row>
    <row r="1073" spans="1:23" ht="20.100000000000001" customHeight="1">
      <c r="A1073" s="135"/>
      <c r="B1073" s="135"/>
      <c r="C1073" s="136"/>
      <c r="D1073" s="123" t="s">
        <v>2086</v>
      </c>
      <c r="E1073" s="92" t="s">
        <v>2087</v>
      </c>
      <c r="F1073" s="127">
        <v>858843</v>
      </c>
      <c r="G1073" s="137">
        <v>429468</v>
      </c>
      <c r="H1073" s="127">
        <v>297948</v>
      </c>
      <c r="I1073" s="128">
        <v>131520</v>
      </c>
      <c r="J1073" s="128">
        <v>0</v>
      </c>
      <c r="K1073" s="137">
        <v>192419</v>
      </c>
      <c r="L1073" s="124">
        <v>129007</v>
      </c>
      <c r="M1073" s="124">
        <v>48378</v>
      </c>
      <c r="N1073" s="124">
        <v>11161</v>
      </c>
      <c r="O1073" s="124">
        <v>1290</v>
      </c>
      <c r="P1073" s="124">
        <v>1935</v>
      </c>
      <c r="Q1073" s="127">
        <v>648</v>
      </c>
      <c r="R1073" s="127">
        <v>0</v>
      </c>
      <c r="S1073" s="127">
        <v>77404</v>
      </c>
      <c r="T1073" s="127">
        <v>0</v>
      </c>
      <c r="U1073" s="124">
        <v>0</v>
      </c>
      <c r="V1073" s="139">
        <v>159552</v>
      </c>
      <c r="W1073" s="128">
        <v>0</v>
      </c>
    </row>
    <row r="1074" spans="1:23" ht="20.100000000000001" customHeight="1">
      <c r="A1074" s="135" t="s">
        <v>1589</v>
      </c>
      <c r="B1074" s="135" t="s">
        <v>1558</v>
      </c>
      <c r="C1074" s="136" t="s">
        <v>1558</v>
      </c>
      <c r="D1074" s="123" t="s">
        <v>1623</v>
      </c>
      <c r="E1074" s="92" t="s">
        <v>829</v>
      </c>
      <c r="F1074" s="127">
        <v>129007</v>
      </c>
      <c r="G1074" s="137">
        <v>0</v>
      </c>
      <c r="H1074" s="127">
        <v>0</v>
      </c>
      <c r="I1074" s="128">
        <v>0</v>
      </c>
      <c r="J1074" s="128">
        <v>0</v>
      </c>
      <c r="K1074" s="137">
        <v>129007</v>
      </c>
      <c r="L1074" s="124">
        <v>129007</v>
      </c>
      <c r="M1074" s="124">
        <v>0</v>
      </c>
      <c r="N1074" s="124">
        <v>0</v>
      </c>
      <c r="O1074" s="124">
        <v>0</v>
      </c>
      <c r="P1074" s="124">
        <v>0</v>
      </c>
      <c r="Q1074" s="127">
        <v>0</v>
      </c>
      <c r="R1074" s="127">
        <v>0</v>
      </c>
      <c r="S1074" s="127">
        <v>0</v>
      </c>
      <c r="T1074" s="127">
        <v>0</v>
      </c>
      <c r="U1074" s="124">
        <v>0</v>
      </c>
      <c r="V1074" s="139">
        <v>0</v>
      </c>
      <c r="W1074" s="128">
        <v>0</v>
      </c>
    </row>
    <row r="1075" spans="1:23" ht="20.100000000000001" customHeight="1">
      <c r="A1075" s="135" t="s">
        <v>1591</v>
      </c>
      <c r="B1075" s="135" t="s">
        <v>1559</v>
      </c>
      <c r="C1075" s="136" t="s">
        <v>1551</v>
      </c>
      <c r="D1075" s="123" t="s">
        <v>1623</v>
      </c>
      <c r="E1075" s="92" t="s">
        <v>943</v>
      </c>
      <c r="F1075" s="127">
        <v>49026</v>
      </c>
      <c r="G1075" s="137">
        <v>0</v>
      </c>
      <c r="H1075" s="127">
        <v>0</v>
      </c>
      <c r="I1075" s="128">
        <v>0</v>
      </c>
      <c r="J1075" s="128">
        <v>0</v>
      </c>
      <c r="K1075" s="137">
        <v>49026</v>
      </c>
      <c r="L1075" s="124">
        <v>0</v>
      </c>
      <c r="M1075" s="124">
        <v>48378</v>
      </c>
      <c r="N1075" s="124">
        <v>0</v>
      </c>
      <c r="O1075" s="124">
        <v>0</v>
      </c>
      <c r="P1075" s="124">
        <v>0</v>
      </c>
      <c r="Q1075" s="127">
        <v>648</v>
      </c>
      <c r="R1075" s="127">
        <v>0</v>
      </c>
      <c r="S1075" s="127">
        <v>0</v>
      </c>
      <c r="T1075" s="127">
        <v>0</v>
      </c>
      <c r="U1075" s="124">
        <v>0</v>
      </c>
      <c r="V1075" s="139">
        <v>0</v>
      </c>
      <c r="W1075" s="128">
        <v>0</v>
      </c>
    </row>
    <row r="1076" spans="1:23" ht="20.100000000000001" customHeight="1">
      <c r="A1076" s="135" t="s">
        <v>1604</v>
      </c>
      <c r="B1076" s="135" t="s">
        <v>1550</v>
      </c>
      <c r="C1076" s="136" t="s">
        <v>1572</v>
      </c>
      <c r="D1076" s="123" t="s">
        <v>1623</v>
      </c>
      <c r="E1076" s="92" t="s">
        <v>1097</v>
      </c>
      <c r="F1076" s="127">
        <v>603406</v>
      </c>
      <c r="G1076" s="137">
        <v>429468</v>
      </c>
      <c r="H1076" s="127">
        <v>297948</v>
      </c>
      <c r="I1076" s="128">
        <v>131520</v>
      </c>
      <c r="J1076" s="128">
        <v>0</v>
      </c>
      <c r="K1076" s="137">
        <v>14386</v>
      </c>
      <c r="L1076" s="124">
        <v>0</v>
      </c>
      <c r="M1076" s="124">
        <v>0</v>
      </c>
      <c r="N1076" s="124">
        <v>11161</v>
      </c>
      <c r="O1076" s="124">
        <v>1290</v>
      </c>
      <c r="P1076" s="124">
        <v>1935</v>
      </c>
      <c r="Q1076" s="127">
        <v>0</v>
      </c>
      <c r="R1076" s="127">
        <v>0</v>
      </c>
      <c r="S1076" s="127">
        <v>0</v>
      </c>
      <c r="T1076" s="127">
        <v>0</v>
      </c>
      <c r="U1076" s="124">
        <v>0</v>
      </c>
      <c r="V1076" s="139">
        <v>159552</v>
      </c>
      <c r="W1076" s="128">
        <v>0</v>
      </c>
    </row>
    <row r="1077" spans="1:23" ht="20.100000000000001" customHeight="1">
      <c r="A1077" s="135" t="s">
        <v>1616</v>
      </c>
      <c r="B1077" s="135" t="s">
        <v>1551</v>
      </c>
      <c r="C1077" s="136" t="s">
        <v>1550</v>
      </c>
      <c r="D1077" s="123" t="s">
        <v>1623</v>
      </c>
      <c r="E1077" s="92" t="s">
        <v>1425</v>
      </c>
      <c r="F1077" s="127">
        <v>77404</v>
      </c>
      <c r="G1077" s="137">
        <v>0</v>
      </c>
      <c r="H1077" s="127">
        <v>0</v>
      </c>
      <c r="I1077" s="128">
        <v>0</v>
      </c>
      <c r="J1077" s="128">
        <v>0</v>
      </c>
      <c r="K1077" s="137">
        <v>0</v>
      </c>
      <c r="L1077" s="124">
        <v>0</v>
      </c>
      <c r="M1077" s="124">
        <v>0</v>
      </c>
      <c r="N1077" s="124">
        <v>0</v>
      </c>
      <c r="O1077" s="124">
        <v>0</v>
      </c>
      <c r="P1077" s="124">
        <v>0</v>
      </c>
      <c r="Q1077" s="127">
        <v>0</v>
      </c>
      <c r="R1077" s="127">
        <v>0</v>
      </c>
      <c r="S1077" s="127">
        <v>77404</v>
      </c>
      <c r="T1077" s="127">
        <v>0</v>
      </c>
      <c r="U1077" s="124">
        <v>0</v>
      </c>
      <c r="V1077" s="139">
        <v>0</v>
      </c>
      <c r="W1077" s="128">
        <v>0</v>
      </c>
    </row>
    <row r="1078" spans="1:23" ht="20.100000000000001" customHeight="1">
      <c r="A1078" s="135"/>
      <c r="B1078" s="135"/>
      <c r="C1078" s="136"/>
      <c r="D1078" s="123" t="s">
        <v>2088</v>
      </c>
      <c r="E1078" s="92" t="s">
        <v>2089</v>
      </c>
      <c r="F1078" s="127">
        <v>6750338</v>
      </c>
      <c r="G1078" s="137">
        <v>4018105</v>
      </c>
      <c r="H1078" s="127">
        <v>1787724</v>
      </c>
      <c r="I1078" s="128">
        <v>1464036</v>
      </c>
      <c r="J1078" s="128">
        <v>766345</v>
      </c>
      <c r="K1078" s="137">
        <v>1590156</v>
      </c>
      <c r="L1078" s="124">
        <v>996814</v>
      </c>
      <c r="M1078" s="124">
        <v>373805</v>
      </c>
      <c r="N1078" s="124">
        <v>36441</v>
      </c>
      <c r="O1078" s="124">
        <v>15488</v>
      </c>
      <c r="P1078" s="124">
        <v>14953</v>
      </c>
      <c r="Q1078" s="127">
        <v>3960</v>
      </c>
      <c r="R1078" s="127">
        <v>0</v>
      </c>
      <c r="S1078" s="127">
        <v>598087</v>
      </c>
      <c r="T1078" s="127">
        <v>0</v>
      </c>
      <c r="U1078" s="124">
        <v>0</v>
      </c>
      <c r="V1078" s="139">
        <v>431088</v>
      </c>
      <c r="W1078" s="128">
        <v>112902</v>
      </c>
    </row>
    <row r="1079" spans="1:23" ht="20.100000000000001" customHeight="1">
      <c r="A1079" s="135"/>
      <c r="B1079" s="135"/>
      <c r="C1079" s="136"/>
      <c r="D1079" s="123" t="s">
        <v>2090</v>
      </c>
      <c r="E1079" s="92" t="s">
        <v>2091</v>
      </c>
      <c r="F1079" s="127">
        <v>2541954</v>
      </c>
      <c r="G1079" s="137">
        <v>1641610</v>
      </c>
      <c r="H1079" s="127">
        <v>568056</v>
      </c>
      <c r="I1079" s="128">
        <v>572616</v>
      </c>
      <c r="J1079" s="128">
        <v>500938</v>
      </c>
      <c r="K1079" s="137">
        <v>617411</v>
      </c>
      <c r="L1079" s="124">
        <v>349734</v>
      </c>
      <c r="M1079" s="124">
        <v>131150</v>
      </c>
      <c r="N1079" s="124">
        <v>0</v>
      </c>
      <c r="O1079" s="124">
        <v>6995</v>
      </c>
      <c r="P1079" s="124">
        <v>5246</v>
      </c>
      <c r="Q1079" s="127">
        <v>1152</v>
      </c>
      <c r="R1079" s="127">
        <v>0</v>
      </c>
      <c r="S1079" s="127">
        <v>209841</v>
      </c>
      <c r="T1079" s="127">
        <v>0</v>
      </c>
      <c r="U1079" s="124">
        <v>0</v>
      </c>
      <c r="V1079" s="139">
        <v>0</v>
      </c>
      <c r="W1079" s="128">
        <v>73092</v>
      </c>
    </row>
    <row r="1080" spans="1:23" ht="20.100000000000001" customHeight="1">
      <c r="A1080" s="135" t="s">
        <v>1549</v>
      </c>
      <c r="B1080" s="135" t="s">
        <v>1552</v>
      </c>
      <c r="C1080" s="136" t="s">
        <v>1550</v>
      </c>
      <c r="D1080" s="123" t="s">
        <v>1623</v>
      </c>
      <c r="E1080" s="92" t="s">
        <v>251</v>
      </c>
      <c r="F1080" s="127">
        <v>1726943</v>
      </c>
      <c r="G1080" s="137">
        <v>1641610</v>
      </c>
      <c r="H1080" s="127">
        <v>568056</v>
      </c>
      <c r="I1080" s="128">
        <v>572616</v>
      </c>
      <c r="J1080" s="128">
        <v>500938</v>
      </c>
      <c r="K1080" s="137">
        <v>12241</v>
      </c>
      <c r="L1080" s="124">
        <v>0</v>
      </c>
      <c r="M1080" s="124">
        <v>0</v>
      </c>
      <c r="N1080" s="124">
        <v>0</v>
      </c>
      <c r="O1080" s="124">
        <v>6995</v>
      </c>
      <c r="P1080" s="124">
        <v>5246</v>
      </c>
      <c r="Q1080" s="127">
        <v>0</v>
      </c>
      <c r="R1080" s="127">
        <v>0</v>
      </c>
      <c r="S1080" s="127">
        <v>0</v>
      </c>
      <c r="T1080" s="127">
        <v>0</v>
      </c>
      <c r="U1080" s="124">
        <v>0</v>
      </c>
      <c r="V1080" s="139">
        <v>0</v>
      </c>
      <c r="W1080" s="128">
        <v>73092</v>
      </c>
    </row>
    <row r="1081" spans="1:23" ht="20.100000000000001" customHeight="1">
      <c r="A1081" s="135" t="s">
        <v>1589</v>
      </c>
      <c r="B1081" s="135" t="s">
        <v>1558</v>
      </c>
      <c r="C1081" s="136" t="s">
        <v>1558</v>
      </c>
      <c r="D1081" s="123" t="s">
        <v>1623</v>
      </c>
      <c r="E1081" s="92" t="s">
        <v>829</v>
      </c>
      <c r="F1081" s="127">
        <v>349734</v>
      </c>
      <c r="G1081" s="137">
        <v>0</v>
      </c>
      <c r="H1081" s="127">
        <v>0</v>
      </c>
      <c r="I1081" s="128">
        <v>0</v>
      </c>
      <c r="J1081" s="128">
        <v>0</v>
      </c>
      <c r="K1081" s="137">
        <v>349734</v>
      </c>
      <c r="L1081" s="124">
        <v>349734</v>
      </c>
      <c r="M1081" s="124">
        <v>0</v>
      </c>
      <c r="N1081" s="124">
        <v>0</v>
      </c>
      <c r="O1081" s="124">
        <v>0</v>
      </c>
      <c r="P1081" s="124">
        <v>0</v>
      </c>
      <c r="Q1081" s="127">
        <v>0</v>
      </c>
      <c r="R1081" s="127">
        <v>0</v>
      </c>
      <c r="S1081" s="127">
        <v>0</v>
      </c>
      <c r="T1081" s="127">
        <v>0</v>
      </c>
      <c r="U1081" s="124">
        <v>0</v>
      </c>
      <c r="V1081" s="139">
        <v>0</v>
      </c>
      <c r="W1081" s="128">
        <v>0</v>
      </c>
    </row>
    <row r="1082" spans="1:23" ht="20.100000000000001" customHeight="1">
      <c r="A1082" s="135" t="s">
        <v>1591</v>
      </c>
      <c r="B1082" s="135" t="s">
        <v>1559</v>
      </c>
      <c r="C1082" s="136" t="s">
        <v>1550</v>
      </c>
      <c r="D1082" s="123" t="s">
        <v>1623</v>
      </c>
      <c r="E1082" s="92" t="s">
        <v>942</v>
      </c>
      <c r="F1082" s="127">
        <v>132302</v>
      </c>
      <c r="G1082" s="137">
        <v>0</v>
      </c>
      <c r="H1082" s="127">
        <v>0</v>
      </c>
      <c r="I1082" s="128">
        <v>0</v>
      </c>
      <c r="J1082" s="128">
        <v>0</v>
      </c>
      <c r="K1082" s="137">
        <v>132302</v>
      </c>
      <c r="L1082" s="124">
        <v>0</v>
      </c>
      <c r="M1082" s="124">
        <v>131150</v>
      </c>
      <c r="N1082" s="124">
        <v>0</v>
      </c>
      <c r="O1082" s="124">
        <v>0</v>
      </c>
      <c r="P1082" s="124">
        <v>0</v>
      </c>
      <c r="Q1082" s="127">
        <v>1152</v>
      </c>
      <c r="R1082" s="127">
        <v>0</v>
      </c>
      <c r="S1082" s="127">
        <v>0</v>
      </c>
      <c r="T1082" s="127">
        <v>0</v>
      </c>
      <c r="U1082" s="124">
        <v>0</v>
      </c>
      <c r="V1082" s="139">
        <v>0</v>
      </c>
      <c r="W1082" s="128">
        <v>0</v>
      </c>
    </row>
    <row r="1083" spans="1:23" ht="20.100000000000001" customHeight="1">
      <c r="A1083" s="135" t="s">
        <v>1591</v>
      </c>
      <c r="B1083" s="135" t="s">
        <v>1559</v>
      </c>
      <c r="C1083" s="136" t="s">
        <v>1552</v>
      </c>
      <c r="D1083" s="123" t="s">
        <v>1623</v>
      </c>
      <c r="E1083" s="92" t="s">
        <v>944</v>
      </c>
      <c r="F1083" s="127">
        <v>123134</v>
      </c>
      <c r="G1083" s="137">
        <v>0</v>
      </c>
      <c r="H1083" s="127">
        <v>0</v>
      </c>
      <c r="I1083" s="128">
        <v>0</v>
      </c>
      <c r="J1083" s="128">
        <v>0</v>
      </c>
      <c r="K1083" s="137">
        <v>123134</v>
      </c>
      <c r="L1083" s="124">
        <v>0</v>
      </c>
      <c r="M1083" s="124">
        <v>0</v>
      </c>
      <c r="N1083" s="124">
        <v>0</v>
      </c>
      <c r="O1083" s="124">
        <v>0</v>
      </c>
      <c r="P1083" s="124">
        <v>0</v>
      </c>
      <c r="Q1083" s="127">
        <v>0</v>
      </c>
      <c r="R1083" s="127">
        <v>0</v>
      </c>
      <c r="S1083" s="127">
        <v>0</v>
      </c>
      <c r="T1083" s="127">
        <v>0</v>
      </c>
      <c r="U1083" s="124">
        <v>0</v>
      </c>
      <c r="V1083" s="139">
        <v>0</v>
      </c>
      <c r="W1083" s="128">
        <v>0</v>
      </c>
    </row>
    <row r="1084" spans="1:23" ht="20.100000000000001" customHeight="1">
      <c r="A1084" s="135" t="s">
        <v>1616</v>
      </c>
      <c r="B1084" s="135" t="s">
        <v>1551</v>
      </c>
      <c r="C1084" s="136" t="s">
        <v>1550</v>
      </c>
      <c r="D1084" s="123" t="s">
        <v>1623</v>
      </c>
      <c r="E1084" s="92" t="s">
        <v>1425</v>
      </c>
      <c r="F1084" s="127">
        <v>209841</v>
      </c>
      <c r="G1084" s="137">
        <v>0</v>
      </c>
      <c r="H1084" s="127">
        <v>0</v>
      </c>
      <c r="I1084" s="128">
        <v>0</v>
      </c>
      <c r="J1084" s="128">
        <v>0</v>
      </c>
      <c r="K1084" s="137">
        <v>0</v>
      </c>
      <c r="L1084" s="124">
        <v>0</v>
      </c>
      <c r="M1084" s="124">
        <v>0</v>
      </c>
      <c r="N1084" s="124">
        <v>0</v>
      </c>
      <c r="O1084" s="124">
        <v>0</v>
      </c>
      <c r="P1084" s="124">
        <v>0</v>
      </c>
      <c r="Q1084" s="127">
        <v>0</v>
      </c>
      <c r="R1084" s="127">
        <v>0</v>
      </c>
      <c r="S1084" s="127">
        <v>209841</v>
      </c>
      <c r="T1084" s="127">
        <v>0</v>
      </c>
      <c r="U1084" s="124">
        <v>0</v>
      </c>
      <c r="V1084" s="139">
        <v>0</v>
      </c>
      <c r="W1084" s="128">
        <v>0</v>
      </c>
    </row>
    <row r="1085" spans="1:23" ht="20.100000000000001" customHeight="1">
      <c r="A1085" s="135"/>
      <c r="B1085" s="135"/>
      <c r="C1085" s="136"/>
      <c r="D1085" s="123" t="s">
        <v>2092</v>
      </c>
      <c r="E1085" s="92" t="s">
        <v>2093</v>
      </c>
      <c r="F1085" s="127">
        <v>736893</v>
      </c>
      <c r="G1085" s="137">
        <v>444987</v>
      </c>
      <c r="H1085" s="127">
        <v>185508</v>
      </c>
      <c r="I1085" s="128">
        <v>172020</v>
      </c>
      <c r="J1085" s="128">
        <v>87459</v>
      </c>
      <c r="K1085" s="137">
        <v>186393</v>
      </c>
      <c r="L1085" s="124">
        <v>109506</v>
      </c>
      <c r="M1085" s="124">
        <v>41065</v>
      </c>
      <c r="N1085" s="124">
        <v>7163</v>
      </c>
      <c r="O1085" s="124">
        <v>1095</v>
      </c>
      <c r="P1085" s="124">
        <v>1643</v>
      </c>
      <c r="Q1085" s="127">
        <v>360</v>
      </c>
      <c r="R1085" s="127">
        <v>0</v>
      </c>
      <c r="S1085" s="127">
        <v>65703</v>
      </c>
      <c r="T1085" s="127">
        <v>0</v>
      </c>
      <c r="U1085" s="124">
        <v>0</v>
      </c>
      <c r="V1085" s="139">
        <v>0</v>
      </c>
      <c r="W1085" s="128">
        <v>39810</v>
      </c>
    </row>
    <row r="1086" spans="1:23" ht="20.100000000000001" customHeight="1">
      <c r="A1086" s="135" t="s">
        <v>1549</v>
      </c>
      <c r="B1086" s="135" t="s">
        <v>1552</v>
      </c>
      <c r="C1086" s="136" t="s">
        <v>1550</v>
      </c>
      <c r="D1086" s="123" t="s">
        <v>1623</v>
      </c>
      <c r="E1086" s="92" t="s">
        <v>251</v>
      </c>
      <c r="F1086" s="127">
        <v>372987</v>
      </c>
      <c r="G1086" s="137">
        <v>372987</v>
      </c>
      <c r="H1086" s="127">
        <v>185508</v>
      </c>
      <c r="I1086" s="128">
        <v>172020</v>
      </c>
      <c r="J1086" s="128">
        <v>15459</v>
      </c>
      <c r="K1086" s="137">
        <v>0</v>
      </c>
      <c r="L1086" s="124">
        <v>0</v>
      </c>
      <c r="M1086" s="124">
        <v>0</v>
      </c>
      <c r="N1086" s="124">
        <v>0</v>
      </c>
      <c r="O1086" s="124">
        <v>0</v>
      </c>
      <c r="P1086" s="124">
        <v>0</v>
      </c>
      <c r="Q1086" s="127">
        <v>0</v>
      </c>
      <c r="R1086" s="127">
        <v>0</v>
      </c>
      <c r="S1086" s="127">
        <v>0</v>
      </c>
      <c r="T1086" s="127">
        <v>0</v>
      </c>
      <c r="U1086" s="124">
        <v>0</v>
      </c>
      <c r="V1086" s="139">
        <v>0</v>
      </c>
      <c r="W1086" s="128">
        <v>0</v>
      </c>
    </row>
    <row r="1087" spans="1:23" ht="20.100000000000001" customHeight="1">
      <c r="A1087" s="135" t="s">
        <v>1549</v>
      </c>
      <c r="B1087" s="135" t="s">
        <v>1554</v>
      </c>
      <c r="C1087" s="136" t="s">
        <v>1550</v>
      </c>
      <c r="D1087" s="123" t="s">
        <v>1623</v>
      </c>
      <c r="E1087" s="92" t="s">
        <v>251</v>
      </c>
      <c r="F1087" s="127">
        <v>121711</v>
      </c>
      <c r="G1087" s="137">
        <v>72000</v>
      </c>
      <c r="H1087" s="127">
        <v>0</v>
      </c>
      <c r="I1087" s="128">
        <v>0</v>
      </c>
      <c r="J1087" s="128">
        <v>72000</v>
      </c>
      <c r="K1087" s="137">
        <v>9901</v>
      </c>
      <c r="L1087" s="124">
        <v>0</v>
      </c>
      <c r="M1087" s="124">
        <v>0</v>
      </c>
      <c r="N1087" s="124">
        <v>7163</v>
      </c>
      <c r="O1087" s="124">
        <v>1095</v>
      </c>
      <c r="P1087" s="124">
        <v>1643</v>
      </c>
      <c r="Q1087" s="127">
        <v>0</v>
      </c>
      <c r="R1087" s="127">
        <v>0</v>
      </c>
      <c r="S1087" s="127">
        <v>0</v>
      </c>
      <c r="T1087" s="127">
        <v>0</v>
      </c>
      <c r="U1087" s="124">
        <v>0</v>
      </c>
      <c r="V1087" s="139">
        <v>0</v>
      </c>
      <c r="W1087" s="128">
        <v>39810</v>
      </c>
    </row>
    <row r="1088" spans="1:23" ht="20.100000000000001" customHeight="1">
      <c r="A1088" s="135" t="s">
        <v>1589</v>
      </c>
      <c r="B1088" s="135" t="s">
        <v>1558</v>
      </c>
      <c r="C1088" s="136" t="s">
        <v>1558</v>
      </c>
      <c r="D1088" s="123" t="s">
        <v>1623</v>
      </c>
      <c r="E1088" s="92" t="s">
        <v>829</v>
      </c>
      <c r="F1088" s="127">
        <v>109506</v>
      </c>
      <c r="G1088" s="137">
        <v>0</v>
      </c>
      <c r="H1088" s="127">
        <v>0</v>
      </c>
      <c r="I1088" s="128">
        <v>0</v>
      </c>
      <c r="J1088" s="128">
        <v>0</v>
      </c>
      <c r="K1088" s="137">
        <v>109506</v>
      </c>
      <c r="L1088" s="124">
        <v>109506</v>
      </c>
      <c r="M1088" s="124">
        <v>0</v>
      </c>
      <c r="N1088" s="124">
        <v>0</v>
      </c>
      <c r="O1088" s="124">
        <v>0</v>
      </c>
      <c r="P1088" s="124">
        <v>0</v>
      </c>
      <c r="Q1088" s="127">
        <v>0</v>
      </c>
      <c r="R1088" s="127">
        <v>0</v>
      </c>
      <c r="S1088" s="127">
        <v>0</v>
      </c>
      <c r="T1088" s="127">
        <v>0</v>
      </c>
      <c r="U1088" s="124">
        <v>0</v>
      </c>
      <c r="V1088" s="139">
        <v>0</v>
      </c>
      <c r="W1088" s="128">
        <v>0</v>
      </c>
    </row>
    <row r="1089" spans="1:23" ht="20.100000000000001" customHeight="1">
      <c r="A1089" s="135" t="s">
        <v>1591</v>
      </c>
      <c r="B1089" s="135" t="s">
        <v>1559</v>
      </c>
      <c r="C1089" s="136" t="s">
        <v>1551</v>
      </c>
      <c r="D1089" s="123" t="s">
        <v>1623</v>
      </c>
      <c r="E1089" s="92" t="s">
        <v>943</v>
      </c>
      <c r="F1089" s="127">
        <v>41425</v>
      </c>
      <c r="G1089" s="137">
        <v>0</v>
      </c>
      <c r="H1089" s="127">
        <v>0</v>
      </c>
      <c r="I1089" s="128">
        <v>0</v>
      </c>
      <c r="J1089" s="128">
        <v>0</v>
      </c>
      <c r="K1089" s="137">
        <v>41425</v>
      </c>
      <c r="L1089" s="124">
        <v>0</v>
      </c>
      <c r="M1089" s="124">
        <v>41065</v>
      </c>
      <c r="N1089" s="124">
        <v>0</v>
      </c>
      <c r="O1089" s="124">
        <v>0</v>
      </c>
      <c r="P1089" s="124">
        <v>0</v>
      </c>
      <c r="Q1089" s="127">
        <v>360</v>
      </c>
      <c r="R1089" s="127">
        <v>0</v>
      </c>
      <c r="S1089" s="127">
        <v>0</v>
      </c>
      <c r="T1089" s="127">
        <v>0</v>
      </c>
      <c r="U1089" s="124">
        <v>0</v>
      </c>
      <c r="V1089" s="139">
        <v>0</v>
      </c>
      <c r="W1089" s="128">
        <v>0</v>
      </c>
    </row>
    <row r="1090" spans="1:23" ht="20.100000000000001" customHeight="1">
      <c r="A1090" s="135" t="s">
        <v>1591</v>
      </c>
      <c r="B1090" s="135" t="s">
        <v>1559</v>
      </c>
      <c r="C1090" s="136" t="s">
        <v>1552</v>
      </c>
      <c r="D1090" s="123" t="s">
        <v>1623</v>
      </c>
      <c r="E1090" s="92" t="s">
        <v>944</v>
      </c>
      <c r="F1090" s="127">
        <v>25561</v>
      </c>
      <c r="G1090" s="137">
        <v>0</v>
      </c>
      <c r="H1090" s="127">
        <v>0</v>
      </c>
      <c r="I1090" s="128">
        <v>0</v>
      </c>
      <c r="J1090" s="128">
        <v>0</v>
      </c>
      <c r="K1090" s="137">
        <v>25561</v>
      </c>
      <c r="L1090" s="124">
        <v>0</v>
      </c>
      <c r="M1090" s="124">
        <v>0</v>
      </c>
      <c r="N1090" s="124">
        <v>0</v>
      </c>
      <c r="O1090" s="124">
        <v>0</v>
      </c>
      <c r="P1090" s="124">
        <v>0</v>
      </c>
      <c r="Q1090" s="127">
        <v>0</v>
      </c>
      <c r="R1090" s="127">
        <v>0</v>
      </c>
      <c r="S1090" s="127">
        <v>0</v>
      </c>
      <c r="T1090" s="127">
        <v>0</v>
      </c>
      <c r="U1090" s="124">
        <v>0</v>
      </c>
      <c r="V1090" s="139">
        <v>0</v>
      </c>
      <c r="W1090" s="128">
        <v>0</v>
      </c>
    </row>
    <row r="1091" spans="1:23" ht="20.100000000000001" customHeight="1">
      <c r="A1091" s="135" t="s">
        <v>1616</v>
      </c>
      <c r="B1091" s="135" t="s">
        <v>1551</v>
      </c>
      <c r="C1091" s="136" t="s">
        <v>1550</v>
      </c>
      <c r="D1091" s="123" t="s">
        <v>1623</v>
      </c>
      <c r="E1091" s="92" t="s">
        <v>1425</v>
      </c>
      <c r="F1091" s="127">
        <v>65703</v>
      </c>
      <c r="G1091" s="137">
        <v>0</v>
      </c>
      <c r="H1091" s="127">
        <v>0</v>
      </c>
      <c r="I1091" s="128">
        <v>0</v>
      </c>
      <c r="J1091" s="128">
        <v>0</v>
      </c>
      <c r="K1091" s="137">
        <v>0</v>
      </c>
      <c r="L1091" s="124">
        <v>0</v>
      </c>
      <c r="M1091" s="124">
        <v>0</v>
      </c>
      <c r="N1091" s="124">
        <v>0</v>
      </c>
      <c r="O1091" s="124">
        <v>0</v>
      </c>
      <c r="P1091" s="124">
        <v>0</v>
      </c>
      <c r="Q1091" s="127">
        <v>0</v>
      </c>
      <c r="R1091" s="127">
        <v>0</v>
      </c>
      <c r="S1091" s="127">
        <v>65703</v>
      </c>
      <c r="T1091" s="127">
        <v>0</v>
      </c>
      <c r="U1091" s="124">
        <v>0</v>
      </c>
      <c r="V1091" s="139">
        <v>0</v>
      </c>
      <c r="W1091" s="128">
        <v>0</v>
      </c>
    </row>
    <row r="1092" spans="1:23" ht="20.100000000000001" customHeight="1">
      <c r="A1092" s="135"/>
      <c r="B1092" s="135"/>
      <c r="C1092" s="136"/>
      <c r="D1092" s="123" t="s">
        <v>2094</v>
      </c>
      <c r="E1092" s="92" t="s">
        <v>2095</v>
      </c>
      <c r="F1092" s="127">
        <v>768000</v>
      </c>
      <c r="G1092" s="137">
        <v>402588</v>
      </c>
      <c r="H1092" s="127">
        <v>231948</v>
      </c>
      <c r="I1092" s="128">
        <v>122640</v>
      </c>
      <c r="J1092" s="128">
        <v>48000</v>
      </c>
      <c r="K1092" s="137">
        <v>162373</v>
      </c>
      <c r="L1092" s="124">
        <v>108798</v>
      </c>
      <c r="M1092" s="124">
        <v>40799</v>
      </c>
      <c r="N1092" s="124">
        <v>9480</v>
      </c>
      <c r="O1092" s="124">
        <v>1088</v>
      </c>
      <c r="P1092" s="124">
        <v>1632</v>
      </c>
      <c r="Q1092" s="127">
        <v>576</v>
      </c>
      <c r="R1092" s="127">
        <v>0</v>
      </c>
      <c r="S1092" s="127">
        <v>65279</v>
      </c>
      <c r="T1092" s="127">
        <v>0</v>
      </c>
      <c r="U1092" s="124">
        <v>0</v>
      </c>
      <c r="V1092" s="139">
        <v>137760</v>
      </c>
      <c r="W1092" s="128">
        <v>0</v>
      </c>
    </row>
    <row r="1093" spans="1:23" ht="20.100000000000001" customHeight="1">
      <c r="A1093" s="135" t="s">
        <v>1589</v>
      </c>
      <c r="B1093" s="135" t="s">
        <v>1558</v>
      </c>
      <c r="C1093" s="136" t="s">
        <v>1558</v>
      </c>
      <c r="D1093" s="123" t="s">
        <v>1623</v>
      </c>
      <c r="E1093" s="92" t="s">
        <v>829</v>
      </c>
      <c r="F1093" s="127">
        <v>108798</v>
      </c>
      <c r="G1093" s="137">
        <v>0</v>
      </c>
      <c r="H1093" s="127">
        <v>0</v>
      </c>
      <c r="I1093" s="128">
        <v>0</v>
      </c>
      <c r="J1093" s="128">
        <v>0</v>
      </c>
      <c r="K1093" s="137">
        <v>108798</v>
      </c>
      <c r="L1093" s="124">
        <v>108798</v>
      </c>
      <c r="M1093" s="124">
        <v>0</v>
      </c>
      <c r="N1093" s="124">
        <v>0</v>
      </c>
      <c r="O1093" s="124">
        <v>0</v>
      </c>
      <c r="P1093" s="124">
        <v>0</v>
      </c>
      <c r="Q1093" s="127">
        <v>0</v>
      </c>
      <c r="R1093" s="127">
        <v>0</v>
      </c>
      <c r="S1093" s="127">
        <v>0</v>
      </c>
      <c r="T1093" s="127">
        <v>0</v>
      </c>
      <c r="U1093" s="124">
        <v>0</v>
      </c>
      <c r="V1093" s="139">
        <v>0</v>
      </c>
      <c r="W1093" s="128">
        <v>0</v>
      </c>
    </row>
    <row r="1094" spans="1:23" ht="20.100000000000001" customHeight="1">
      <c r="A1094" s="135" t="s">
        <v>1591</v>
      </c>
      <c r="B1094" s="135" t="s">
        <v>1580</v>
      </c>
      <c r="C1094" s="136" t="s">
        <v>1572</v>
      </c>
      <c r="D1094" s="123" t="s">
        <v>1623</v>
      </c>
      <c r="E1094" s="92" t="s">
        <v>957</v>
      </c>
      <c r="F1094" s="127">
        <v>552548</v>
      </c>
      <c r="G1094" s="137">
        <v>402588</v>
      </c>
      <c r="H1094" s="127">
        <v>231948</v>
      </c>
      <c r="I1094" s="128">
        <v>122640</v>
      </c>
      <c r="J1094" s="128">
        <v>48000</v>
      </c>
      <c r="K1094" s="137">
        <v>12200</v>
      </c>
      <c r="L1094" s="124">
        <v>0</v>
      </c>
      <c r="M1094" s="124">
        <v>0</v>
      </c>
      <c r="N1094" s="124">
        <v>9480</v>
      </c>
      <c r="O1094" s="124">
        <v>1088</v>
      </c>
      <c r="P1094" s="124">
        <v>1632</v>
      </c>
      <c r="Q1094" s="127">
        <v>0</v>
      </c>
      <c r="R1094" s="127">
        <v>0</v>
      </c>
      <c r="S1094" s="127">
        <v>0</v>
      </c>
      <c r="T1094" s="127">
        <v>0</v>
      </c>
      <c r="U1094" s="124">
        <v>0</v>
      </c>
      <c r="V1094" s="139">
        <v>137760</v>
      </c>
      <c r="W1094" s="128">
        <v>0</v>
      </c>
    </row>
    <row r="1095" spans="1:23" ht="20.100000000000001" customHeight="1">
      <c r="A1095" s="135" t="s">
        <v>1591</v>
      </c>
      <c r="B1095" s="135" t="s">
        <v>1559</v>
      </c>
      <c r="C1095" s="136" t="s">
        <v>1551</v>
      </c>
      <c r="D1095" s="123" t="s">
        <v>1623</v>
      </c>
      <c r="E1095" s="92" t="s">
        <v>943</v>
      </c>
      <c r="F1095" s="127">
        <v>41375</v>
      </c>
      <c r="G1095" s="137">
        <v>0</v>
      </c>
      <c r="H1095" s="127">
        <v>0</v>
      </c>
      <c r="I1095" s="128">
        <v>0</v>
      </c>
      <c r="J1095" s="128">
        <v>0</v>
      </c>
      <c r="K1095" s="137">
        <v>41375</v>
      </c>
      <c r="L1095" s="124">
        <v>0</v>
      </c>
      <c r="M1095" s="124">
        <v>40799</v>
      </c>
      <c r="N1095" s="124">
        <v>0</v>
      </c>
      <c r="O1095" s="124">
        <v>0</v>
      </c>
      <c r="P1095" s="124">
        <v>0</v>
      </c>
      <c r="Q1095" s="127">
        <v>576</v>
      </c>
      <c r="R1095" s="127">
        <v>0</v>
      </c>
      <c r="S1095" s="127">
        <v>0</v>
      </c>
      <c r="T1095" s="127">
        <v>0</v>
      </c>
      <c r="U1095" s="124">
        <v>0</v>
      </c>
      <c r="V1095" s="139">
        <v>0</v>
      </c>
      <c r="W1095" s="128">
        <v>0</v>
      </c>
    </row>
    <row r="1096" spans="1:23" ht="20.100000000000001" customHeight="1">
      <c r="A1096" s="135" t="s">
        <v>1616</v>
      </c>
      <c r="B1096" s="135" t="s">
        <v>1551</v>
      </c>
      <c r="C1096" s="136" t="s">
        <v>1550</v>
      </c>
      <c r="D1096" s="123" t="s">
        <v>1623</v>
      </c>
      <c r="E1096" s="92" t="s">
        <v>1425</v>
      </c>
      <c r="F1096" s="127">
        <v>65279</v>
      </c>
      <c r="G1096" s="137">
        <v>0</v>
      </c>
      <c r="H1096" s="127">
        <v>0</v>
      </c>
      <c r="I1096" s="128">
        <v>0</v>
      </c>
      <c r="J1096" s="128">
        <v>0</v>
      </c>
      <c r="K1096" s="137">
        <v>0</v>
      </c>
      <c r="L1096" s="124">
        <v>0</v>
      </c>
      <c r="M1096" s="124">
        <v>0</v>
      </c>
      <c r="N1096" s="124">
        <v>0</v>
      </c>
      <c r="O1096" s="124">
        <v>0</v>
      </c>
      <c r="P1096" s="124">
        <v>0</v>
      </c>
      <c r="Q1096" s="127">
        <v>0</v>
      </c>
      <c r="R1096" s="127">
        <v>0</v>
      </c>
      <c r="S1096" s="127">
        <v>65279</v>
      </c>
      <c r="T1096" s="127">
        <v>0</v>
      </c>
      <c r="U1096" s="124">
        <v>0</v>
      </c>
      <c r="V1096" s="139">
        <v>0</v>
      </c>
      <c r="W1096" s="128">
        <v>0</v>
      </c>
    </row>
    <row r="1097" spans="1:23" ht="20.100000000000001" customHeight="1">
      <c r="A1097" s="135"/>
      <c r="B1097" s="135"/>
      <c r="C1097" s="136"/>
      <c r="D1097" s="123" t="s">
        <v>2096</v>
      </c>
      <c r="E1097" s="92" t="s">
        <v>2097</v>
      </c>
      <c r="F1097" s="127">
        <v>89536</v>
      </c>
      <c r="G1097" s="137">
        <v>46008</v>
      </c>
      <c r="H1097" s="127">
        <v>24768</v>
      </c>
      <c r="I1097" s="128">
        <v>15240</v>
      </c>
      <c r="J1097" s="128">
        <v>6000</v>
      </c>
      <c r="K1097" s="137">
        <v>18983</v>
      </c>
      <c r="L1097" s="124">
        <v>12709</v>
      </c>
      <c r="M1097" s="124">
        <v>4766</v>
      </c>
      <c r="N1097" s="124">
        <v>1118</v>
      </c>
      <c r="O1097" s="124">
        <v>127</v>
      </c>
      <c r="P1097" s="124">
        <v>191</v>
      </c>
      <c r="Q1097" s="127">
        <v>72</v>
      </c>
      <c r="R1097" s="127">
        <v>0</v>
      </c>
      <c r="S1097" s="127">
        <v>7625</v>
      </c>
      <c r="T1097" s="127">
        <v>0</v>
      </c>
      <c r="U1097" s="124">
        <v>0</v>
      </c>
      <c r="V1097" s="139">
        <v>16920</v>
      </c>
      <c r="W1097" s="128">
        <v>0</v>
      </c>
    </row>
    <row r="1098" spans="1:23" ht="20.100000000000001" customHeight="1">
      <c r="A1098" s="135" t="s">
        <v>1582</v>
      </c>
      <c r="B1098" s="135" t="s">
        <v>1555</v>
      </c>
      <c r="C1098" s="136" t="s">
        <v>1557</v>
      </c>
      <c r="D1098" s="123" t="s">
        <v>1623</v>
      </c>
      <c r="E1098" s="92" t="s">
        <v>777</v>
      </c>
      <c r="F1098" s="127">
        <v>64364</v>
      </c>
      <c r="G1098" s="137">
        <v>46008</v>
      </c>
      <c r="H1098" s="127">
        <v>24768</v>
      </c>
      <c r="I1098" s="128">
        <v>15240</v>
      </c>
      <c r="J1098" s="128">
        <v>6000</v>
      </c>
      <c r="K1098" s="137">
        <v>1436</v>
      </c>
      <c r="L1098" s="124">
        <v>0</v>
      </c>
      <c r="M1098" s="124">
        <v>0</v>
      </c>
      <c r="N1098" s="124">
        <v>1118</v>
      </c>
      <c r="O1098" s="124">
        <v>127</v>
      </c>
      <c r="P1098" s="124">
        <v>191</v>
      </c>
      <c r="Q1098" s="127">
        <v>0</v>
      </c>
      <c r="R1098" s="127">
        <v>0</v>
      </c>
      <c r="S1098" s="127">
        <v>0</v>
      </c>
      <c r="T1098" s="127">
        <v>0</v>
      </c>
      <c r="U1098" s="124">
        <v>0</v>
      </c>
      <c r="V1098" s="139">
        <v>16920</v>
      </c>
      <c r="W1098" s="128">
        <v>0</v>
      </c>
    </row>
    <row r="1099" spans="1:23" ht="20.100000000000001" customHeight="1">
      <c r="A1099" s="135" t="s">
        <v>1589</v>
      </c>
      <c r="B1099" s="135" t="s">
        <v>1558</v>
      </c>
      <c r="C1099" s="136" t="s">
        <v>1558</v>
      </c>
      <c r="D1099" s="123" t="s">
        <v>1623</v>
      </c>
      <c r="E1099" s="92" t="s">
        <v>829</v>
      </c>
      <c r="F1099" s="127">
        <v>12709</v>
      </c>
      <c r="G1099" s="137">
        <v>0</v>
      </c>
      <c r="H1099" s="127">
        <v>0</v>
      </c>
      <c r="I1099" s="128">
        <v>0</v>
      </c>
      <c r="J1099" s="128">
        <v>0</v>
      </c>
      <c r="K1099" s="137">
        <v>12709</v>
      </c>
      <c r="L1099" s="124">
        <v>12709</v>
      </c>
      <c r="M1099" s="124">
        <v>0</v>
      </c>
      <c r="N1099" s="124">
        <v>0</v>
      </c>
      <c r="O1099" s="124">
        <v>0</v>
      </c>
      <c r="P1099" s="124">
        <v>0</v>
      </c>
      <c r="Q1099" s="127">
        <v>0</v>
      </c>
      <c r="R1099" s="127">
        <v>0</v>
      </c>
      <c r="S1099" s="127">
        <v>0</v>
      </c>
      <c r="T1099" s="127">
        <v>0</v>
      </c>
      <c r="U1099" s="124">
        <v>0</v>
      </c>
      <c r="V1099" s="139">
        <v>0</v>
      </c>
      <c r="W1099" s="128">
        <v>0</v>
      </c>
    </row>
    <row r="1100" spans="1:23" ht="20.100000000000001" customHeight="1">
      <c r="A1100" s="135" t="s">
        <v>1591</v>
      </c>
      <c r="B1100" s="135" t="s">
        <v>1559</v>
      </c>
      <c r="C1100" s="136" t="s">
        <v>1551</v>
      </c>
      <c r="D1100" s="123" t="s">
        <v>1623</v>
      </c>
      <c r="E1100" s="92" t="s">
        <v>943</v>
      </c>
      <c r="F1100" s="127">
        <v>4838</v>
      </c>
      <c r="G1100" s="137">
        <v>0</v>
      </c>
      <c r="H1100" s="127">
        <v>0</v>
      </c>
      <c r="I1100" s="128">
        <v>0</v>
      </c>
      <c r="J1100" s="128">
        <v>0</v>
      </c>
      <c r="K1100" s="137">
        <v>4838</v>
      </c>
      <c r="L1100" s="124">
        <v>0</v>
      </c>
      <c r="M1100" s="124">
        <v>4766</v>
      </c>
      <c r="N1100" s="124">
        <v>0</v>
      </c>
      <c r="O1100" s="124">
        <v>0</v>
      </c>
      <c r="P1100" s="124">
        <v>0</v>
      </c>
      <c r="Q1100" s="127">
        <v>72</v>
      </c>
      <c r="R1100" s="127">
        <v>0</v>
      </c>
      <c r="S1100" s="127">
        <v>0</v>
      </c>
      <c r="T1100" s="127">
        <v>0</v>
      </c>
      <c r="U1100" s="124">
        <v>0</v>
      </c>
      <c r="V1100" s="139">
        <v>0</v>
      </c>
      <c r="W1100" s="128">
        <v>0</v>
      </c>
    </row>
    <row r="1101" spans="1:23" ht="20.100000000000001" customHeight="1">
      <c r="A1101" s="135" t="s">
        <v>1616</v>
      </c>
      <c r="B1101" s="135" t="s">
        <v>1551</v>
      </c>
      <c r="C1101" s="136" t="s">
        <v>1550</v>
      </c>
      <c r="D1101" s="123" t="s">
        <v>1623</v>
      </c>
      <c r="E1101" s="92" t="s">
        <v>1425</v>
      </c>
      <c r="F1101" s="127">
        <v>7625</v>
      </c>
      <c r="G1101" s="137">
        <v>0</v>
      </c>
      <c r="H1101" s="127">
        <v>0</v>
      </c>
      <c r="I1101" s="128">
        <v>0</v>
      </c>
      <c r="J1101" s="128">
        <v>0</v>
      </c>
      <c r="K1101" s="137">
        <v>0</v>
      </c>
      <c r="L1101" s="124">
        <v>0</v>
      </c>
      <c r="M1101" s="124">
        <v>0</v>
      </c>
      <c r="N1101" s="124">
        <v>0</v>
      </c>
      <c r="O1101" s="124">
        <v>0</v>
      </c>
      <c r="P1101" s="124">
        <v>0</v>
      </c>
      <c r="Q1101" s="127">
        <v>0</v>
      </c>
      <c r="R1101" s="127">
        <v>0</v>
      </c>
      <c r="S1101" s="127">
        <v>7625</v>
      </c>
      <c r="T1101" s="127">
        <v>0</v>
      </c>
      <c r="U1101" s="124">
        <v>0</v>
      </c>
      <c r="V1101" s="139">
        <v>0</v>
      </c>
      <c r="W1101" s="128">
        <v>0</v>
      </c>
    </row>
    <row r="1102" spans="1:23" ht="20.100000000000001" customHeight="1">
      <c r="A1102" s="135"/>
      <c r="B1102" s="135"/>
      <c r="C1102" s="136"/>
      <c r="D1102" s="123" t="s">
        <v>2098</v>
      </c>
      <c r="E1102" s="92" t="s">
        <v>2099</v>
      </c>
      <c r="F1102" s="127">
        <v>280629</v>
      </c>
      <c r="G1102" s="137">
        <v>146520</v>
      </c>
      <c r="H1102" s="127">
        <v>82800</v>
      </c>
      <c r="I1102" s="128">
        <v>45720</v>
      </c>
      <c r="J1102" s="128">
        <v>18000</v>
      </c>
      <c r="K1102" s="137">
        <v>59454</v>
      </c>
      <c r="L1102" s="124">
        <v>39826</v>
      </c>
      <c r="M1102" s="124">
        <v>14935</v>
      </c>
      <c r="N1102" s="124">
        <v>3482</v>
      </c>
      <c r="O1102" s="124">
        <v>398</v>
      </c>
      <c r="P1102" s="124">
        <v>597</v>
      </c>
      <c r="Q1102" s="127">
        <v>216</v>
      </c>
      <c r="R1102" s="127">
        <v>0</v>
      </c>
      <c r="S1102" s="127">
        <v>23895</v>
      </c>
      <c r="T1102" s="127">
        <v>0</v>
      </c>
      <c r="U1102" s="124">
        <v>0</v>
      </c>
      <c r="V1102" s="139">
        <v>50760</v>
      </c>
      <c r="W1102" s="128">
        <v>0</v>
      </c>
    </row>
    <row r="1103" spans="1:23" ht="20.100000000000001" customHeight="1">
      <c r="A1103" s="135" t="s">
        <v>1589</v>
      </c>
      <c r="B1103" s="135" t="s">
        <v>1550</v>
      </c>
      <c r="C1103" s="136" t="s">
        <v>1585</v>
      </c>
      <c r="D1103" s="123" t="s">
        <v>1623</v>
      </c>
      <c r="E1103" s="92" t="s">
        <v>801</v>
      </c>
      <c r="F1103" s="127">
        <v>201757</v>
      </c>
      <c r="G1103" s="137">
        <v>146520</v>
      </c>
      <c r="H1103" s="127">
        <v>82800</v>
      </c>
      <c r="I1103" s="128">
        <v>45720</v>
      </c>
      <c r="J1103" s="128">
        <v>18000</v>
      </c>
      <c r="K1103" s="137">
        <v>4477</v>
      </c>
      <c r="L1103" s="124">
        <v>0</v>
      </c>
      <c r="M1103" s="124">
        <v>0</v>
      </c>
      <c r="N1103" s="124">
        <v>3482</v>
      </c>
      <c r="O1103" s="124">
        <v>398</v>
      </c>
      <c r="P1103" s="124">
        <v>597</v>
      </c>
      <c r="Q1103" s="127">
        <v>0</v>
      </c>
      <c r="R1103" s="127">
        <v>0</v>
      </c>
      <c r="S1103" s="127">
        <v>0</v>
      </c>
      <c r="T1103" s="127">
        <v>0</v>
      </c>
      <c r="U1103" s="124">
        <v>0</v>
      </c>
      <c r="V1103" s="139">
        <v>50760</v>
      </c>
      <c r="W1103" s="128">
        <v>0</v>
      </c>
    </row>
    <row r="1104" spans="1:23" ht="20.100000000000001" customHeight="1">
      <c r="A1104" s="135" t="s">
        <v>1589</v>
      </c>
      <c r="B1104" s="135" t="s">
        <v>1558</v>
      </c>
      <c r="C1104" s="136" t="s">
        <v>1558</v>
      </c>
      <c r="D1104" s="123" t="s">
        <v>1623</v>
      </c>
      <c r="E1104" s="92" t="s">
        <v>829</v>
      </c>
      <c r="F1104" s="127">
        <v>39826</v>
      </c>
      <c r="G1104" s="137">
        <v>0</v>
      </c>
      <c r="H1104" s="127">
        <v>0</v>
      </c>
      <c r="I1104" s="128">
        <v>0</v>
      </c>
      <c r="J1104" s="128">
        <v>0</v>
      </c>
      <c r="K1104" s="137">
        <v>39826</v>
      </c>
      <c r="L1104" s="124">
        <v>39826</v>
      </c>
      <c r="M1104" s="124">
        <v>0</v>
      </c>
      <c r="N1104" s="124">
        <v>0</v>
      </c>
      <c r="O1104" s="124">
        <v>0</v>
      </c>
      <c r="P1104" s="124">
        <v>0</v>
      </c>
      <c r="Q1104" s="127">
        <v>0</v>
      </c>
      <c r="R1104" s="127">
        <v>0</v>
      </c>
      <c r="S1104" s="127">
        <v>0</v>
      </c>
      <c r="T1104" s="127">
        <v>0</v>
      </c>
      <c r="U1104" s="124">
        <v>0</v>
      </c>
      <c r="V1104" s="139">
        <v>0</v>
      </c>
      <c r="W1104" s="128">
        <v>0</v>
      </c>
    </row>
    <row r="1105" spans="1:23" ht="20.100000000000001" customHeight="1">
      <c r="A1105" s="135" t="s">
        <v>1591</v>
      </c>
      <c r="B1105" s="135" t="s">
        <v>1559</v>
      </c>
      <c r="C1105" s="136" t="s">
        <v>1551</v>
      </c>
      <c r="D1105" s="123" t="s">
        <v>1623</v>
      </c>
      <c r="E1105" s="92" t="s">
        <v>943</v>
      </c>
      <c r="F1105" s="127">
        <v>15151</v>
      </c>
      <c r="G1105" s="137">
        <v>0</v>
      </c>
      <c r="H1105" s="127">
        <v>0</v>
      </c>
      <c r="I1105" s="128">
        <v>0</v>
      </c>
      <c r="J1105" s="128">
        <v>0</v>
      </c>
      <c r="K1105" s="137">
        <v>15151</v>
      </c>
      <c r="L1105" s="124">
        <v>0</v>
      </c>
      <c r="M1105" s="124">
        <v>14935</v>
      </c>
      <c r="N1105" s="124">
        <v>0</v>
      </c>
      <c r="O1105" s="124">
        <v>0</v>
      </c>
      <c r="P1105" s="124">
        <v>0</v>
      </c>
      <c r="Q1105" s="127">
        <v>216</v>
      </c>
      <c r="R1105" s="127">
        <v>0</v>
      </c>
      <c r="S1105" s="127">
        <v>0</v>
      </c>
      <c r="T1105" s="127">
        <v>0</v>
      </c>
      <c r="U1105" s="124">
        <v>0</v>
      </c>
      <c r="V1105" s="139">
        <v>0</v>
      </c>
      <c r="W1105" s="128">
        <v>0</v>
      </c>
    </row>
    <row r="1106" spans="1:23" ht="20.100000000000001" customHeight="1">
      <c r="A1106" s="135" t="s">
        <v>1616</v>
      </c>
      <c r="B1106" s="135" t="s">
        <v>1551</v>
      </c>
      <c r="C1106" s="136" t="s">
        <v>1550</v>
      </c>
      <c r="D1106" s="123" t="s">
        <v>1623</v>
      </c>
      <c r="E1106" s="92" t="s">
        <v>1425</v>
      </c>
      <c r="F1106" s="127">
        <v>23895</v>
      </c>
      <c r="G1106" s="137">
        <v>0</v>
      </c>
      <c r="H1106" s="127">
        <v>0</v>
      </c>
      <c r="I1106" s="128">
        <v>0</v>
      </c>
      <c r="J1106" s="128">
        <v>0</v>
      </c>
      <c r="K1106" s="137">
        <v>0</v>
      </c>
      <c r="L1106" s="124">
        <v>0</v>
      </c>
      <c r="M1106" s="124">
        <v>0</v>
      </c>
      <c r="N1106" s="124">
        <v>0</v>
      </c>
      <c r="O1106" s="124">
        <v>0</v>
      </c>
      <c r="P1106" s="124">
        <v>0</v>
      </c>
      <c r="Q1106" s="127">
        <v>0</v>
      </c>
      <c r="R1106" s="127">
        <v>0</v>
      </c>
      <c r="S1106" s="127">
        <v>23895</v>
      </c>
      <c r="T1106" s="127">
        <v>0</v>
      </c>
      <c r="U1106" s="124">
        <v>0</v>
      </c>
      <c r="V1106" s="139">
        <v>0</v>
      </c>
      <c r="W1106" s="128">
        <v>0</v>
      </c>
    </row>
    <row r="1107" spans="1:23" ht="20.100000000000001" customHeight="1">
      <c r="A1107" s="135"/>
      <c r="B1107" s="135"/>
      <c r="C1107" s="136"/>
      <c r="D1107" s="123" t="s">
        <v>2100</v>
      </c>
      <c r="E1107" s="92" t="s">
        <v>2101</v>
      </c>
      <c r="F1107" s="127">
        <v>313675</v>
      </c>
      <c r="G1107" s="137">
        <v>165720</v>
      </c>
      <c r="H1107" s="127">
        <v>101280</v>
      </c>
      <c r="I1107" s="128">
        <v>46440</v>
      </c>
      <c r="J1107" s="128">
        <v>18000</v>
      </c>
      <c r="K1107" s="137">
        <v>65875</v>
      </c>
      <c r="L1107" s="124">
        <v>44179</v>
      </c>
      <c r="M1107" s="124">
        <v>16567</v>
      </c>
      <c r="N1107" s="124">
        <v>3808</v>
      </c>
      <c r="O1107" s="124">
        <v>442</v>
      </c>
      <c r="P1107" s="124">
        <v>663</v>
      </c>
      <c r="Q1107" s="127">
        <v>216</v>
      </c>
      <c r="R1107" s="127">
        <v>0</v>
      </c>
      <c r="S1107" s="127">
        <v>26508</v>
      </c>
      <c r="T1107" s="127">
        <v>0</v>
      </c>
      <c r="U1107" s="124">
        <v>0</v>
      </c>
      <c r="V1107" s="139">
        <v>55572</v>
      </c>
      <c r="W1107" s="128">
        <v>0</v>
      </c>
    </row>
    <row r="1108" spans="1:23" ht="20.100000000000001" customHeight="1">
      <c r="A1108" s="135" t="s">
        <v>1589</v>
      </c>
      <c r="B1108" s="135" t="s">
        <v>1558</v>
      </c>
      <c r="C1108" s="136" t="s">
        <v>1558</v>
      </c>
      <c r="D1108" s="123" t="s">
        <v>1623</v>
      </c>
      <c r="E1108" s="92" t="s">
        <v>829</v>
      </c>
      <c r="F1108" s="127">
        <v>44179</v>
      </c>
      <c r="G1108" s="137">
        <v>0</v>
      </c>
      <c r="H1108" s="127">
        <v>0</v>
      </c>
      <c r="I1108" s="128">
        <v>0</v>
      </c>
      <c r="J1108" s="128">
        <v>0</v>
      </c>
      <c r="K1108" s="137">
        <v>44179</v>
      </c>
      <c r="L1108" s="124">
        <v>44179</v>
      </c>
      <c r="M1108" s="124">
        <v>0</v>
      </c>
      <c r="N1108" s="124">
        <v>0</v>
      </c>
      <c r="O1108" s="124">
        <v>0</v>
      </c>
      <c r="P1108" s="124">
        <v>0</v>
      </c>
      <c r="Q1108" s="127">
        <v>0</v>
      </c>
      <c r="R1108" s="127">
        <v>0</v>
      </c>
      <c r="S1108" s="127">
        <v>0</v>
      </c>
      <c r="T1108" s="127">
        <v>0</v>
      </c>
      <c r="U1108" s="124">
        <v>0</v>
      </c>
      <c r="V1108" s="139">
        <v>0</v>
      </c>
      <c r="W1108" s="128">
        <v>0</v>
      </c>
    </row>
    <row r="1109" spans="1:23" ht="20.100000000000001" customHeight="1">
      <c r="A1109" s="135" t="s">
        <v>1591</v>
      </c>
      <c r="B1109" s="135" t="s">
        <v>1559</v>
      </c>
      <c r="C1109" s="136" t="s">
        <v>1551</v>
      </c>
      <c r="D1109" s="123" t="s">
        <v>1623</v>
      </c>
      <c r="E1109" s="92" t="s">
        <v>943</v>
      </c>
      <c r="F1109" s="127">
        <v>16783</v>
      </c>
      <c r="G1109" s="137">
        <v>0</v>
      </c>
      <c r="H1109" s="127">
        <v>0</v>
      </c>
      <c r="I1109" s="128">
        <v>0</v>
      </c>
      <c r="J1109" s="128">
        <v>0</v>
      </c>
      <c r="K1109" s="137">
        <v>16783</v>
      </c>
      <c r="L1109" s="124">
        <v>0</v>
      </c>
      <c r="M1109" s="124">
        <v>16567</v>
      </c>
      <c r="N1109" s="124">
        <v>0</v>
      </c>
      <c r="O1109" s="124">
        <v>0</v>
      </c>
      <c r="P1109" s="124">
        <v>0</v>
      </c>
      <c r="Q1109" s="127">
        <v>216</v>
      </c>
      <c r="R1109" s="127">
        <v>0</v>
      </c>
      <c r="S1109" s="127">
        <v>0</v>
      </c>
      <c r="T1109" s="127">
        <v>0</v>
      </c>
      <c r="U1109" s="124">
        <v>0</v>
      </c>
      <c r="V1109" s="139">
        <v>0</v>
      </c>
      <c r="W1109" s="128">
        <v>0</v>
      </c>
    </row>
    <row r="1110" spans="1:23" ht="20.100000000000001" customHeight="1">
      <c r="A1110" s="135" t="s">
        <v>1604</v>
      </c>
      <c r="B1110" s="135" t="s">
        <v>1550</v>
      </c>
      <c r="C1110" s="136" t="s">
        <v>1557</v>
      </c>
      <c r="D1110" s="123" t="s">
        <v>1623</v>
      </c>
      <c r="E1110" s="92" t="s">
        <v>260</v>
      </c>
      <c r="F1110" s="127">
        <v>226205</v>
      </c>
      <c r="G1110" s="137">
        <v>165720</v>
      </c>
      <c r="H1110" s="127">
        <v>101280</v>
      </c>
      <c r="I1110" s="128">
        <v>46440</v>
      </c>
      <c r="J1110" s="128">
        <v>18000</v>
      </c>
      <c r="K1110" s="137">
        <v>4913</v>
      </c>
      <c r="L1110" s="124">
        <v>0</v>
      </c>
      <c r="M1110" s="124">
        <v>0</v>
      </c>
      <c r="N1110" s="124">
        <v>3808</v>
      </c>
      <c r="O1110" s="124">
        <v>442</v>
      </c>
      <c r="P1110" s="124">
        <v>663</v>
      </c>
      <c r="Q1110" s="127">
        <v>0</v>
      </c>
      <c r="R1110" s="127">
        <v>0</v>
      </c>
      <c r="S1110" s="127">
        <v>0</v>
      </c>
      <c r="T1110" s="127">
        <v>0</v>
      </c>
      <c r="U1110" s="124">
        <v>0</v>
      </c>
      <c r="V1110" s="139">
        <v>55572</v>
      </c>
      <c r="W1110" s="128">
        <v>0</v>
      </c>
    </row>
    <row r="1111" spans="1:23" ht="20.100000000000001" customHeight="1">
      <c r="A1111" s="135" t="s">
        <v>1616</v>
      </c>
      <c r="B1111" s="135" t="s">
        <v>1551</v>
      </c>
      <c r="C1111" s="136" t="s">
        <v>1550</v>
      </c>
      <c r="D1111" s="123" t="s">
        <v>1623</v>
      </c>
      <c r="E1111" s="92" t="s">
        <v>1425</v>
      </c>
      <c r="F1111" s="127">
        <v>26508</v>
      </c>
      <c r="G1111" s="137">
        <v>0</v>
      </c>
      <c r="H1111" s="127">
        <v>0</v>
      </c>
      <c r="I1111" s="128">
        <v>0</v>
      </c>
      <c r="J1111" s="128">
        <v>0</v>
      </c>
      <c r="K1111" s="137">
        <v>0</v>
      </c>
      <c r="L1111" s="124">
        <v>0</v>
      </c>
      <c r="M1111" s="124">
        <v>0</v>
      </c>
      <c r="N1111" s="124">
        <v>0</v>
      </c>
      <c r="O1111" s="124">
        <v>0</v>
      </c>
      <c r="P1111" s="124">
        <v>0</v>
      </c>
      <c r="Q1111" s="127">
        <v>0</v>
      </c>
      <c r="R1111" s="127">
        <v>0</v>
      </c>
      <c r="S1111" s="127">
        <v>26508</v>
      </c>
      <c r="T1111" s="127">
        <v>0</v>
      </c>
      <c r="U1111" s="124">
        <v>0</v>
      </c>
      <c r="V1111" s="139">
        <v>0</v>
      </c>
      <c r="W1111" s="128">
        <v>0</v>
      </c>
    </row>
    <row r="1112" spans="1:23" ht="20.100000000000001" customHeight="1">
      <c r="A1112" s="135"/>
      <c r="B1112" s="135"/>
      <c r="C1112" s="136"/>
      <c r="D1112" s="123" t="s">
        <v>2102</v>
      </c>
      <c r="E1112" s="92" t="s">
        <v>2103</v>
      </c>
      <c r="F1112" s="127">
        <v>256241</v>
      </c>
      <c r="G1112" s="137">
        <v>162751</v>
      </c>
      <c r="H1112" s="127">
        <v>78564</v>
      </c>
      <c r="I1112" s="128">
        <v>77640</v>
      </c>
      <c r="J1112" s="128">
        <v>6547</v>
      </c>
      <c r="K1112" s="137">
        <v>65626</v>
      </c>
      <c r="L1112" s="124">
        <v>46441</v>
      </c>
      <c r="M1112" s="124">
        <v>17415</v>
      </c>
      <c r="N1112" s="124">
        <v>0</v>
      </c>
      <c r="O1112" s="124">
        <v>929</v>
      </c>
      <c r="P1112" s="124">
        <v>697</v>
      </c>
      <c r="Q1112" s="127">
        <v>144</v>
      </c>
      <c r="R1112" s="127">
        <v>0</v>
      </c>
      <c r="S1112" s="127">
        <v>27864</v>
      </c>
      <c r="T1112" s="127">
        <v>0</v>
      </c>
      <c r="U1112" s="124">
        <v>0</v>
      </c>
      <c r="V1112" s="139">
        <v>0</v>
      </c>
      <c r="W1112" s="128">
        <v>0</v>
      </c>
    </row>
    <row r="1113" spans="1:23" ht="20.100000000000001" customHeight="1">
      <c r="A1113" s="135" t="s">
        <v>1549</v>
      </c>
      <c r="B1113" s="135" t="s">
        <v>1550</v>
      </c>
      <c r="C1113" s="136" t="s">
        <v>1550</v>
      </c>
      <c r="D1113" s="123" t="s">
        <v>1623</v>
      </c>
      <c r="E1113" s="92" t="s">
        <v>251</v>
      </c>
      <c r="F1113" s="127">
        <v>164377</v>
      </c>
      <c r="G1113" s="137">
        <v>162751</v>
      </c>
      <c r="H1113" s="127">
        <v>78564</v>
      </c>
      <c r="I1113" s="128">
        <v>77640</v>
      </c>
      <c r="J1113" s="128">
        <v>6547</v>
      </c>
      <c r="K1113" s="137">
        <v>1626</v>
      </c>
      <c r="L1113" s="124">
        <v>0</v>
      </c>
      <c r="M1113" s="124">
        <v>0</v>
      </c>
      <c r="N1113" s="124">
        <v>0</v>
      </c>
      <c r="O1113" s="124">
        <v>929</v>
      </c>
      <c r="P1113" s="124">
        <v>697</v>
      </c>
      <c r="Q1113" s="127">
        <v>0</v>
      </c>
      <c r="R1113" s="127">
        <v>0</v>
      </c>
      <c r="S1113" s="127">
        <v>0</v>
      </c>
      <c r="T1113" s="127">
        <v>0</v>
      </c>
      <c r="U1113" s="124">
        <v>0</v>
      </c>
      <c r="V1113" s="139">
        <v>0</v>
      </c>
      <c r="W1113" s="128">
        <v>0</v>
      </c>
    </row>
    <row r="1114" spans="1:23" ht="20.100000000000001" customHeight="1">
      <c r="A1114" s="135" t="s">
        <v>1589</v>
      </c>
      <c r="B1114" s="135" t="s">
        <v>1558</v>
      </c>
      <c r="C1114" s="136" t="s">
        <v>1558</v>
      </c>
      <c r="D1114" s="123" t="s">
        <v>1623</v>
      </c>
      <c r="E1114" s="92" t="s">
        <v>829</v>
      </c>
      <c r="F1114" s="127">
        <v>46441</v>
      </c>
      <c r="G1114" s="137">
        <v>0</v>
      </c>
      <c r="H1114" s="127">
        <v>0</v>
      </c>
      <c r="I1114" s="128">
        <v>0</v>
      </c>
      <c r="J1114" s="128">
        <v>0</v>
      </c>
      <c r="K1114" s="137">
        <v>46441</v>
      </c>
      <c r="L1114" s="124">
        <v>46441</v>
      </c>
      <c r="M1114" s="124">
        <v>0</v>
      </c>
      <c r="N1114" s="124">
        <v>0</v>
      </c>
      <c r="O1114" s="124">
        <v>0</v>
      </c>
      <c r="P1114" s="124">
        <v>0</v>
      </c>
      <c r="Q1114" s="127">
        <v>0</v>
      </c>
      <c r="R1114" s="127">
        <v>0</v>
      </c>
      <c r="S1114" s="127">
        <v>0</v>
      </c>
      <c r="T1114" s="127">
        <v>0</v>
      </c>
      <c r="U1114" s="124">
        <v>0</v>
      </c>
      <c r="V1114" s="139">
        <v>0</v>
      </c>
      <c r="W1114" s="128">
        <v>0</v>
      </c>
    </row>
    <row r="1115" spans="1:23" ht="20.100000000000001" customHeight="1">
      <c r="A1115" s="135" t="s">
        <v>1591</v>
      </c>
      <c r="B1115" s="135" t="s">
        <v>1559</v>
      </c>
      <c r="C1115" s="136" t="s">
        <v>1550</v>
      </c>
      <c r="D1115" s="123" t="s">
        <v>1623</v>
      </c>
      <c r="E1115" s="92" t="s">
        <v>942</v>
      </c>
      <c r="F1115" s="127">
        <v>17559</v>
      </c>
      <c r="G1115" s="137">
        <v>0</v>
      </c>
      <c r="H1115" s="127">
        <v>0</v>
      </c>
      <c r="I1115" s="128">
        <v>0</v>
      </c>
      <c r="J1115" s="128">
        <v>0</v>
      </c>
      <c r="K1115" s="137">
        <v>17559</v>
      </c>
      <c r="L1115" s="124">
        <v>0</v>
      </c>
      <c r="M1115" s="124">
        <v>17415</v>
      </c>
      <c r="N1115" s="124">
        <v>0</v>
      </c>
      <c r="O1115" s="124">
        <v>0</v>
      </c>
      <c r="P1115" s="124">
        <v>0</v>
      </c>
      <c r="Q1115" s="127">
        <v>144</v>
      </c>
      <c r="R1115" s="127">
        <v>0</v>
      </c>
      <c r="S1115" s="127">
        <v>0</v>
      </c>
      <c r="T1115" s="127">
        <v>0</v>
      </c>
      <c r="U1115" s="124">
        <v>0</v>
      </c>
      <c r="V1115" s="139">
        <v>0</v>
      </c>
      <c r="W1115" s="128">
        <v>0</v>
      </c>
    </row>
    <row r="1116" spans="1:23" ht="20.100000000000001" customHeight="1">
      <c r="A1116" s="135" t="s">
        <v>1616</v>
      </c>
      <c r="B1116" s="135" t="s">
        <v>1551</v>
      </c>
      <c r="C1116" s="136" t="s">
        <v>1550</v>
      </c>
      <c r="D1116" s="123" t="s">
        <v>1623</v>
      </c>
      <c r="E1116" s="92" t="s">
        <v>1425</v>
      </c>
      <c r="F1116" s="127">
        <v>27864</v>
      </c>
      <c r="G1116" s="137">
        <v>0</v>
      </c>
      <c r="H1116" s="127">
        <v>0</v>
      </c>
      <c r="I1116" s="128">
        <v>0</v>
      </c>
      <c r="J1116" s="128">
        <v>0</v>
      </c>
      <c r="K1116" s="137">
        <v>0</v>
      </c>
      <c r="L1116" s="124">
        <v>0</v>
      </c>
      <c r="M1116" s="124">
        <v>0</v>
      </c>
      <c r="N1116" s="124">
        <v>0</v>
      </c>
      <c r="O1116" s="124">
        <v>0</v>
      </c>
      <c r="P1116" s="124">
        <v>0</v>
      </c>
      <c r="Q1116" s="127">
        <v>0</v>
      </c>
      <c r="R1116" s="127">
        <v>0</v>
      </c>
      <c r="S1116" s="127">
        <v>27864</v>
      </c>
      <c r="T1116" s="127">
        <v>0</v>
      </c>
      <c r="U1116" s="124">
        <v>0</v>
      </c>
      <c r="V1116" s="139">
        <v>0</v>
      </c>
      <c r="W1116" s="128">
        <v>0</v>
      </c>
    </row>
    <row r="1117" spans="1:23" ht="20.100000000000001" customHeight="1">
      <c r="A1117" s="135"/>
      <c r="B1117" s="135"/>
      <c r="C1117" s="136"/>
      <c r="D1117" s="123" t="s">
        <v>2104</v>
      </c>
      <c r="E1117" s="92" t="s">
        <v>2105</v>
      </c>
      <c r="F1117" s="127">
        <v>722988</v>
      </c>
      <c r="G1117" s="137">
        <v>455183</v>
      </c>
      <c r="H1117" s="127">
        <v>216852</v>
      </c>
      <c r="I1117" s="128">
        <v>220260</v>
      </c>
      <c r="J1117" s="128">
        <v>18071</v>
      </c>
      <c r="K1117" s="137">
        <v>187992</v>
      </c>
      <c r="L1117" s="124">
        <v>133022</v>
      </c>
      <c r="M1117" s="124">
        <v>49883</v>
      </c>
      <c r="N1117" s="124">
        <v>0</v>
      </c>
      <c r="O1117" s="124">
        <v>2660</v>
      </c>
      <c r="P1117" s="124">
        <v>1995</v>
      </c>
      <c r="Q1117" s="127">
        <v>432</v>
      </c>
      <c r="R1117" s="127">
        <v>0</v>
      </c>
      <c r="S1117" s="127">
        <v>79813</v>
      </c>
      <c r="T1117" s="127">
        <v>0</v>
      </c>
      <c r="U1117" s="124">
        <v>0</v>
      </c>
      <c r="V1117" s="139">
        <v>0</v>
      </c>
      <c r="W1117" s="128">
        <v>0</v>
      </c>
    </row>
    <row r="1118" spans="1:23" ht="20.100000000000001" customHeight="1">
      <c r="A1118" s="135" t="s">
        <v>1549</v>
      </c>
      <c r="B1118" s="135" t="s">
        <v>1564</v>
      </c>
      <c r="C1118" s="136" t="s">
        <v>1550</v>
      </c>
      <c r="D1118" s="123" t="s">
        <v>1623</v>
      </c>
      <c r="E1118" s="92" t="s">
        <v>251</v>
      </c>
      <c r="F1118" s="127">
        <v>459838</v>
      </c>
      <c r="G1118" s="137">
        <v>455183</v>
      </c>
      <c r="H1118" s="127">
        <v>216852</v>
      </c>
      <c r="I1118" s="128">
        <v>220260</v>
      </c>
      <c r="J1118" s="128">
        <v>18071</v>
      </c>
      <c r="K1118" s="137">
        <v>4655</v>
      </c>
      <c r="L1118" s="124">
        <v>0</v>
      </c>
      <c r="M1118" s="124">
        <v>0</v>
      </c>
      <c r="N1118" s="124">
        <v>0</v>
      </c>
      <c r="O1118" s="124">
        <v>2660</v>
      </c>
      <c r="P1118" s="124">
        <v>1995</v>
      </c>
      <c r="Q1118" s="127">
        <v>0</v>
      </c>
      <c r="R1118" s="127">
        <v>0</v>
      </c>
      <c r="S1118" s="127">
        <v>0</v>
      </c>
      <c r="T1118" s="127">
        <v>0</v>
      </c>
      <c r="U1118" s="124">
        <v>0</v>
      </c>
      <c r="V1118" s="139">
        <v>0</v>
      </c>
      <c r="W1118" s="128">
        <v>0</v>
      </c>
    </row>
    <row r="1119" spans="1:23" ht="20.100000000000001" customHeight="1">
      <c r="A1119" s="135" t="s">
        <v>1589</v>
      </c>
      <c r="B1119" s="135" t="s">
        <v>1558</v>
      </c>
      <c r="C1119" s="136" t="s">
        <v>1558</v>
      </c>
      <c r="D1119" s="123" t="s">
        <v>1623</v>
      </c>
      <c r="E1119" s="92" t="s">
        <v>829</v>
      </c>
      <c r="F1119" s="127">
        <v>133022</v>
      </c>
      <c r="G1119" s="137">
        <v>0</v>
      </c>
      <c r="H1119" s="127">
        <v>0</v>
      </c>
      <c r="I1119" s="128">
        <v>0</v>
      </c>
      <c r="J1119" s="128">
        <v>0</v>
      </c>
      <c r="K1119" s="137">
        <v>133022</v>
      </c>
      <c r="L1119" s="124">
        <v>133022</v>
      </c>
      <c r="M1119" s="124">
        <v>0</v>
      </c>
      <c r="N1119" s="124">
        <v>0</v>
      </c>
      <c r="O1119" s="124">
        <v>0</v>
      </c>
      <c r="P1119" s="124">
        <v>0</v>
      </c>
      <c r="Q1119" s="127">
        <v>0</v>
      </c>
      <c r="R1119" s="127">
        <v>0</v>
      </c>
      <c r="S1119" s="127">
        <v>0</v>
      </c>
      <c r="T1119" s="127">
        <v>0</v>
      </c>
      <c r="U1119" s="124">
        <v>0</v>
      </c>
      <c r="V1119" s="139">
        <v>0</v>
      </c>
      <c r="W1119" s="128">
        <v>0</v>
      </c>
    </row>
    <row r="1120" spans="1:23" ht="20.100000000000001" customHeight="1">
      <c r="A1120" s="135" t="s">
        <v>1591</v>
      </c>
      <c r="B1120" s="135" t="s">
        <v>1559</v>
      </c>
      <c r="C1120" s="136" t="s">
        <v>1550</v>
      </c>
      <c r="D1120" s="123" t="s">
        <v>1623</v>
      </c>
      <c r="E1120" s="92" t="s">
        <v>942</v>
      </c>
      <c r="F1120" s="127">
        <v>50315</v>
      </c>
      <c r="G1120" s="137">
        <v>0</v>
      </c>
      <c r="H1120" s="127">
        <v>0</v>
      </c>
      <c r="I1120" s="128">
        <v>0</v>
      </c>
      <c r="J1120" s="128">
        <v>0</v>
      </c>
      <c r="K1120" s="137">
        <v>50315</v>
      </c>
      <c r="L1120" s="124">
        <v>0</v>
      </c>
      <c r="M1120" s="124">
        <v>49883</v>
      </c>
      <c r="N1120" s="124">
        <v>0</v>
      </c>
      <c r="O1120" s="124">
        <v>0</v>
      </c>
      <c r="P1120" s="124">
        <v>0</v>
      </c>
      <c r="Q1120" s="127">
        <v>432</v>
      </c>
      <c r="R1120" s="127">
        <v>0</v>
      </c>
      <c r="S1120" s="127">
        <v>0</v>
      </c>
      <c r="T1120" s="127">
        <v>0</v>
      </c>
      <c r="U1120" s="124">
        <v>0</v>
      </c>
      <c r="V1120" s="139">
        <v>0</v>
      </c>
      <c r="W1120" s="128">
        <v>0</v>
      </c>
    </row>
    <row r="1121" spans="1:23" ht="20.100000000000001" customHeight="1">
      <c r="A1121" s="135" t="s">
        <v>1616</v>
      </c>
      <c r="B1121" s="135" t="s">
        <v>1551</v>
      </c>
      <c r="C1121" s="136" t="s">
        <v>1550</v>
      </c>
      <c r="D1121" s="123" t="s">
        <v>1623</v>
      </c>
      <c r="E1121" s="92" t="s">
        <v>1425</v>
      </c>
      <c r="F1121" s="127">
        <v>79813</v>
      </c>
      <c r="G1121" s="137">
        <v>0</v>
      </c>
      <c r="H1121" s="127">
        <v>0</v>
      </c>
      <c r="I1121" s="128">
        <v>0</v>
      </c>
      <c r="J1121" s="128">
        <v>0</v>
      </c>
      <c r="K1121" s="137">
        <v>0</v>
      </c>
      <c r="L1121" s="124">
        <v>0</v>
      </c>
      <c r="M1121" s="124">
        <v>0</v>
      </c>
      <c r="N1121" s="124">
        <v>0</v>
      </c>
      <c r="O1121" s="124">
        <v>0</v>
      </c>
      <c r="P1121" s="124">
        <v>0</v>
      </c>
      <c r="Q1121" s="127">
        <v>0</v>
      </c>
      <c r="R1121" s="127">
        <v>0</v>
      </c>
      <c r="S1121" s="127">
        <v>79813</v>
      </c>
      <c r="T1121" s="127">
        <v>0</v>
      </c>
      <c r="U1121" s="124">
        <v>0</v>
      </c>
      <c r="V1121" s="139">
        <v>0</v>
      </c>
      <c r="W1121" s="128">
        <v>0</v>
      </c>
    </row>
    <row r="1122" spans="1:23" ht="20.100000000000001" customHeight="1">
      <c r="A1122" s="135"/>
      <c r="B1122" s="135"/>
      <c r="C1122" s="136"/>
      <c r="D1122" s="123" t="s">
        <v>2106</v>
      </c>
      <c r="E1122" s="92" t="s">
        <v>2107</v>
      </c>
      <c r="F1122" s="127">
        <v>124754</v>
      </c>
      <c r="G1122" s="137">
        <v>78990</v>
      </c>
      <c r="H1122" s="127">
        <v>39960</v>
      </c>
      <c r="I1122" s="128">
        <v>35700</v>
      </c>
      <c r="J1122" s="128">
        <v>3330</v>
      </c>
      <c r="K1122" s="137">
        <v>32125</v>
      </c>
      <c r="L1122" s="124">
        <v>22732</v>
      </c>
      <c r="M1122" s="124">
        <v>8525</v>
      </c>
      <c r="N1122" s="124">
        <v>0</v>
      </c>
      <c r="O1122" s="124">
        <v>455</v>
      </c>
      <c r="P1122" s="124">
        <v>341</v>
      </c>
      <c r="Q1122" s="127">
        <v>72</v>
      </c>
      <c r="R1122" s="127">
        <v>0</v>
      </c>
      <c r="S1122" s="127">
        <v>13639</v>
      </c>
      <c r="T1122" s="127">
        <v>0</v>
      </c>
      <c r="U1122" s="124">
        <v>0</v>
      </c>
      <c r="V1122" s="139">
        <v>0</v>
      </c>
      <c r="W1122" s="128">
        <v>0</v>
      </c>
    </row>
    <row r="1123" spans="1:23" ht="20.100000000000001" customHeight="1">
      <c r="A1123" s="135" t="s">
        <v>1549</v>
      </c>
      <c r="B1123" s="135" t="s">
        <v>1563</v>
      </c>
      <c r="C1123" s="136" t="s">
        <v>1550</v>
      </c>
      <c r="D1123" s="123" t="s">
        <v>1623</v>
      </c>
      <c r="E1123" s="92" t="s">
        <v>251</v>
      </c>
      <c r="F1123" s="127">
        <v>79786</v>
      </c>
      <c r="G1123" s="137">
        <v>78990</v>
      </c>
      <c r="H1123" s="127">
        <v>39960</v>
      </c>
      <c r="I1123" s="128">
        <v>35700</v>
      </c>
      <c r="J1123" s="128">
        <v>3330</v>
      </c>
      <c r="K1123" s="137">
        <v>796</v>
      </c>
      <c r="L1123" s="124">
        <v>0</v>
      </c>
      <c r="M1123" s="124">
        <v>0</v>
      </c>
      <c r="N1123" s="124">
        <v>0</v>
      </c>
      <c r="O1123" s="124">
        <v>455</v>
      </c>
      <c r="P1123" s="124">
        <v>341</v>
      </c>
      <c r="Q1123" s="127">
        <v>0</v>
      </c>
      <c r="R1123" s="127">
        <v>0</v>
      </c>
      <c r="S1123" s="127">
        <v>0</v>
      </c>
      <c r="T1123" s="127">
        <v>0</v>
      </c>
      <c r="U1123" s="124">
        <v>0</v>
      </c>
      <c r="V1123" s="139">
        <v>0</v>
      </c>
      <c r="W1123" s="128">
        <v>0</v>
      </c>
    </row>
    <row r="1124" spans="1:23" ht="20.100000000000001" customHeight="1">
      <c r="A1124" s="135" t="s">
        <v>1589</v>
      </c>
      <c r="B1124" s="135" t="s">
        <v>1558</v>
      </c>
      <c r="C1124" s="136" t="s">
        <v>1558</v>
      </c>
      <c r="D1124" s="123" t="s">
        <v>1623</v>
      </c>
      <c r="E1124" s="92" t="s">
        <v>829</v>
      </c>
      <c r="F1124" s="127">
        <v>22732</v>
      </c>
      <c r="G1124" s="137">
        <v>0</v>
      </c>
      <c r="H1124" s="127">
        <v>0</v>
      </c>
      <c r="I1124" s="128">
        <v>0</v>
      </c>
      <c r="J1124" s="128">
        <v>0</v>
      </c>
      <c r="K1124" s="137">
        <v>22732</v>
      </c>
      <c r="L1124" s="124">
        <v>22732</v>
      </c>
      <c r="M1124" s="124">
        <v>0</v>
      </c>
      <c r="N1124" s="124">
        <v>0</v>
      </c>
      <c r="O1124" s="124">
        <v>0</v>
      </c>
      <c r="P1124" s="124">
        <v>0</v>
      </c>
      <c r="Q1124" s="127">
        <v>0</v>
      </c>
      <c r="R1124" s="127">
        <v>0</v>
      </c>
      <c r="S1124" s="127">
        <v>0</v>
      </c>
      <c r="T1124" s="127">
        <v>0</v>
      </c>
      <c r="U1124" s="124">
        <v>0</v>
      </c>
      <c r="V1124" s="139">
        <v>0</v>
      </c>
      <c r="W1124" s="128">
        <v>0</v>
      </c>
    </row>
    <row r="1125" spans="1:23" ht="20.100000000000001" customHeight="1">
      <c r="A1125" s="135" t="s">
        <v>1591</v>
      </c>
      <c r="B1125" s="135" t="s">
        <v>1559</v>
      </c>
      <c r="C1125" s="136" t="s">
        <v>1550</v>
      </c>
      <c r="D1125" s="123" t="s">
        <v>1623</v>
      </c>
      <c r="E1125" s="92" t="s">
        <v>942</v>
      </c>
      <c r="F1125" s="127">
        <v>8597</v>
      </c>
      <c r="G1125" s="137">
        <v>0</v>
      </c>
      <c r="H1125" s="127">
        <v>0</v>
      </c>
      <c r="I1125" s="128">
        <v>0</v>
      </c>
      <c r="J1125" s="128">
        <v>0</v>
      </c>
      <c r="K1125" s="137">
        <v>8597</v>
      </c>
      <c r="L1125" s="124">
        <v>0</v>
      </c>
      <c r="M1125" s="124">
        <v>8525</v>
      </c>
      <c r="N1125" s="124">
        <v>0</v>
      </c>
      <c r="O1125" s="124">
        <v>0</v>
      </c>
      <c r="P1125" s="124">
        <v>0</v>
      </c>
      <c r="Q1125" s="127">
        <v>72</v>
      </c>
      <c r="R1125" s="127">
        <v>0</v>
      </c>
      <c r="S1125" s="127">
        <v>0</v>
      </c>
      <c r="T1125" s="127">
        <v>0</v>
      </c>
      <c r="U1125" s="124">
        <v>0</v>
      </c>
      <c r="V1125" s="139">
        <v>0</v>
      </c>
      <c r="W1125" s="128">
        <v>0</v>
      </c>
    </row>
    <row r="1126" spans="1:23" ht="20.100000000000001" customHeight="1">
      <c r="A1126" s="135" t="s">
        <v>1616</v>
      </c>
      <c r="B1126" s="135" t="s">
        <v>1551</v>
      </c>
      <c r="C1126" s="136" t="s">
        <v>1550</v>
      </c>
      <c r="D1126" s="123" t="s">
        <v>1623</v>
      </c>
      <c r="E1126" s="92" t="s">
        <v>1425</v>
      </c>
      <c r="F1126" s="127">
        <v>13639</v>
      </c>
      <c r="G1126" s="137">
        <v>0</v>
      </c>
      <c r="H1126" s="127">
        <v>0</v>
      </c>
      <c r="I1126" s="128">
        <v>0</v>
      </c>
      <c r="J1126" s="128">
        <v>0</v>
      </c>
      <c r="K1126" s="137">
        <v>0</v>
      </c>
      <c r="L1126" s="124">
        <v>0</v>
      </c>
      <c r="M1126" s="124">
        <v>0</v>
      </c>
      <c r="N1126" s="124">
        <v>0</v>
      </c>
      <c r="O1126" s="124">
        <v>0</v>
      </c>
      <c r="P1126" s="124">
        <v>0</v>
      </c>
      <c r="Q1126" s="127">
        <v>0</v>
      </c>
      <c r="R1126" s="127">
        <v>0</v>
      </c>
      <c r="S1126" s="127">
        <v>13639</v>
      </c>
      <c r="T1126" s="127">
        <v>0</v>
      </c>
      <c r="U1126" s="124">
        <v>0</v>
      </c>
      <c r="V1126" s="139">
        <v>0</v>
      </c>
      <c r="W1126" s="128">
        <v>0</v>
      </c>
    </row>
    <row r="1127" spans="1:23" ht="20.100000000000001" customHeight="1">
      <c r="A1127" s="135"/>
      <c r="B1127" s="135"/>
      <c r="C1127" s="136"/>
      <c r="D1127" s="123" t="s">
        <v>2108</v>
      </c>
      <c r="E1127" s="92" t="s">
        <v>2109</v>
      </c>
      <c r="F1127" s="127">
        <v>915668</v>
      </c>
      <c r="G1127" s="137">
        <v>473748</v>
      </c>
      <c r="H1127" s="127">
        <v>257988</v>
      </c>
      <c r="I1127" s="128">
        <v>155760</v>
      </c>
      <c r="J1127" s="128">
        <v>60000</v>
      </c>
      <c r="K1127" s="137">
        <v>193924</v>
      </c>
      <c r="L1127" s="124">
        <v>129867</v>
      </c>
      <c r="M1127" s="124">
        <v>48700</v>
      </c>
      <c r="N1127" s="124">
        <v>11390</v>
      </c>
      <c r="O1127" s="124">
        <v>1299</v>
      </c>
      <c r="P1127" s="124">
        <v>1948</v>
      </c>
      <c r="Q1127" s="127">
        <v>720</v>
      </c>
      <c r="R1127" s="127">
        <v>0</v>
      </c>
      <c r="S1127" s="127">
        <v>77920</v>
      </c>
      <c r="T1127" s="127">
        <v>0</v>
      </c>
      <c r="U1127" s="124">
        <v>0</v>
      </c>
      <c r="V1127" s="139">
        <v>170076</v>
      </c>
      <c r="W1127" s="128">
        <v>0</v>
      </c>
    </row>
    <row r="1128" spans="1:23" ht="20.100000000000001" customHeight="1">
      <c r="A1128" s="135" t="s">
        <v>1589</v>
      </c>
      <c r="B1128" s="135" t="s">
        <v>1558</v>
      </c>
      <c r="C1128" s="136" t="s">
        <v>1558</v>
      </c>
      <c r="D1128" s="123" t="s">
        <v>1623</v>
      </c>
      <c r="E1128" s="92" t="s">
        <v>829</v>
      </c>
      <c r="F1128" s="127">
        <v>129867</v>
      </c>
      <c r="G1128" s="137">
        <v>0</v>
      </c>
      <c r="H1128" s="127">
        <v>0</v>
      </c>
      <c r="I1128" s="128">
        <v>0</v>
      </c>
      <c r="J1128" s="128">
        <v>0</v>
      </c>
      <c r="K1128" s="137">
        <v>129867</v>
      </c>
      <c r="L1128" s="124">
        <v>129867</v>
      </c>
      <c r="M1128" s="124">
        <v>0</v>
      </c>
      <c r="N1128" s="124">
        <v>0</v>
      </c>
      <c r="O1128" s="124">
        <v>0</v>
      </c>
      <c r="P1128" s="124">
        <v>0</v>
      </c>
      <c r="Q1128" s="127">
        <v>0</v>
      </c>
      <c r="R1128" s="127">
        <v>0</v>
      </c>
      <c r="S1128" s="127">
        <v>0</v>
      </c>
      <c r="T1128" s="127">
        <v>0</v>
      </c>
      <c r="U1128" s="124">
        <v>0</v>
      </c>
      <c r="V1128" s="139">
        <v>0</v>
      </c>
      <c r="W1128" s="128">
        <v>0</v>
      </c>
    </row>
    <row r="1129" spans="1:23" ht="20.100000000000001" customHeight="1">
      <c r="A1129" s="135" t="s">
        <v>1591</v>
      </c>
      <c r="B1129" s="135" t="s">
        <v>1559</v>
      </c>
      <c r="C1129" s="136" t="s">
        <v>1551</v>
      </c>
      <c r="D1129" s="123" t="s">
        <v>1623</v>
      </c>
      <c r="E1129" s="92" t="s">
        <v>943</v>
      </c>
      <c r="F1129" s="127">
        <v>49420</v>
      </c>
      <c r="G1129" s="137">
        <v>0</v>
      </c>
      <c r="H1129" s="127">
        <v>0</v>
      </c>
      <c r="I1129" s="128">
        <v>0</v>
      </c>
      <c r="J1129" s="128">
        <v>0</v>
      </c>
      <c r="K1129" s="137">
        <v>49420</v>
      </c>
      <c r="L1129" s="124">
        <v>0</v>
      </c>
      <c r="M1129" s="124">
        <v>48700</v>
      </c>
      <c r="N1129" s="124">
        <v>0</v>
      </c>
      <c r="O1129" s="124">
        <v>0</v>
      </c>
      <c r="P1129" s="124">
        <v>0</v>
      </c>
      <c r="Q1129" s="127">
        <v>720</v>
      </c>
      <c r="R1129" s="127">
        <v>0</v>
      </c>
      <c r="S1129" s="127">
        <v>0</v>
      </c>
      <c r="T1129" s="127">
        <v>0</v>
      </c>
      <c r="U1129" s="124">
        <v>0</v>
      </c>
      <c r="V1129" s="139">
        <v>0</v>
      </c>
      <c r="W1129" s="128">
        <v>0</v>
      </c>
    </row>
    <row r="1130" spans="1:23" ht="20.100000000000001" customHeight="1">
      <c r="A1130" s="135" t="s">
        <v>1604</v>
      </c>
      <c r="B1130" s="135" t="s">
        <v>1550</v>
      </c>
      <c r="C1130" s="136" t="s">
        <v>1572</v>
      </c>
      <c r="D1130" s="123" t="s">
        <v>1623</v>
      </c>
      <c r="E1130" s="92" t="s">
        <v>1097</v>
      </c>
      <c r="F1130" s="127">
        <v>658461</v>
      </c>
      <c r="G1130" s="137">
        <v>473748</v>
      </c>
      <c r="H1130" s="127">
        <v>257988</v>
      </c>
      <c r="I1130" s="128">
        <v>155760</v>
      </c>
      <c r="J1130" s="128">
        <v>60000</v>
      </c>
      <c r="K1130" s="137">
        <v>14637</v>
      </c>
      <c r="L1130" s="124">
        <v>0</v>
      </c>
      <c r="M1130" s="124">
        <v>0</v>
      </c>
      <c r="N1130" s="124">
        <v>11390</v>
      </c>
      <c r="O1130" s="124">
        <v>1299</v>
      </c>
      <c r="P1130" s="124">
        <v>1948</v>
      </c>
      <c r="Q1130" s="127">
        <v>0</v>
      </c>
      <c r="R1130" s="127">
        <v>0</v>
      </c>
      <c r="S1130" s="127">
        <v>0</v>
      </c>
      <c r="T1130" s="127">
        <v>0</v>
      </c>
      <c r="U1130" s="124">
        <v>0</v>
      </c>
      <c r="V1130" s="139">
        <v>170076</v>
      </c>
      <c r="W1130" s="128">
        <v>0</v>
      </c>
    </row>
    <row r="1131" spans="1:23" ht="20.100000000000001" customHeight="1">
      <c r="A1131" s="135" t="s">
        <v>1616</v>
      </c>
      <c r="B1131" s="135" t="s">
        <v>1551</v>
      </c>
      <c r="C1131" s="136" t="s">
        <v>1550</v>
      </c>
      <c r="D1131" s="123" t="s">
        <v>1623</v>
      </c>
      <c r="E1131" s="92" t="s">
        <v>1425</v>
      </c>
      <c r="F1131" s="127">
        <v>77920</v>
      </c>
      <c r="G1131" s="137">
        <v>0</v>
      </c>
      <c r="H1131" s="127">
        <v>0</v>
      </c>
      <c r="I1131" s="128">
        <v>0</v>
      </c>
      <c r="J1131" s="128">
        <v>0</v>
      </c>
      <c r="K1131" s="137">
        <v>0</v>
      </c>
      <c r="L1131" s="124">
        <v>0</v>
      </c>
      <c r="M1131" s="124">
        <v>0</v>
      </c>
      <c r="N1131" s="124">
        <v>0</v>
      </c>
      <c r="O1131" s="124">
        <v>0</v>
      </c>
      <c r="P1131" s="124">
        <v>0</v>
      </c>
      <c r="Q1131" s="127">
        <v>0</v>
      </c>
      <c r="R1131" s="127">
        <v>0</v>
      </c>
      <c r="S1131" s="127">
        <v>77920</v>
      </c>
      <c r="T1131" s="127">
        <v>0</v>
      </c>
      <c r="U1131" s="124">
        <v>0</v>
      </c>
      <c r="V1131" s="139">
        <v>0</v>
      </c>
      <c r="W1131" s="128">
        <v>0</v>
      </c>
    </row>
    <row r="1132" spans="1:23" ht="20.100000000000001" customHeight="1">
      <c r="A1132" s="135"/>
      <c r="B1132" s="135"/>
      <c r="C1132" s="136"/>
      <c r="D1132" s="123" t="s">
        <v>2110</v>
      </c>
      <c r="E1132" s="92" t="s">
        <v>2111</v>
      </c>
      <c r="F1132" s="127">
        <v>6595022</v>
      </c>
      <c r="G1132" s="137">
        <v>3768700</v>
      </c>
      <c r="H1132" s="127">
        <v>1683384</v>
      </c>
      <c r="I1132" s="128">
        <v>1372392</v>
      </c>
      <c r="J1132" s="128">
        <v>712924</v>
      </c>
      <c r="K1132" s="137">
        <v>1599634</v>
      </c>
      <c r="L1132" s="124">
        <v>930989</v>
      </c>
      <c r="M1132" s="124">
        <v>349123</v>
      </c>
      <c r="N1132" s="124">
        <v>32324</v>
      </c>
      <c r="O1132" s="124">
        <v>14631</v>
      </c>
      <c r="P1132" s="124">
        <v>13967</v>
      </c>
      <c r="Q1132" s="127">
        <v>3600</v>
      </c>
      <c r="R1132" s="127">
        <v>0</v>
      </c>
      <c r="S1132" s="127">
        <v>558594</v>
      </c>
      <c r="T1132" s="127">
        <v>0</v>
      </c>
      <c r="U1132" s="124">
        <v>0</v>
      </c>
      <c r="V1132" s="139">
        <v>361128</v>
      </c>
      <c r="W1132" s="128">
        <v>306966</v>
      </c>
    </row>
    <row r="1133" spans="1:23" ht="20.100000000000001" customHeight="1">
      <c r="A1133" s="135"/>
      <c r="B1133" s="135"/>
      <c r="C1133" s="136"/>
      <c r="D1133" s="123" t="s">
        <v>2112</v>
      </c>
      <c r="E1133" s="92" t="s">
        <v>2113</v>
      </c>
      <c r="F1133" s="127">
        <v>2712168</v>
      </c>
      <c r="G1133" s="137">
        <v>1646465</v>
      </c>
      <c r="H1133" s="127">
        <v>646620</v>
      </c>
      <c r="I1133" s="128">
        <v>650760</v>
      </c>
      <c r="J1133" s="128">
        <v>349085</v>
      </c>
      <c r="K1133" s="137">
        <v>718046</v>
      </c>
      <c r="L1133" s="124">
        <v>396276</v>
      </c>
      <c r="M1133" s="124">
        <v>148604</v>
      </c>
      <c r="N1133" s="124">
        <v>0</v>
      </c>
      <c r="O1133" s="124">
        <v>7926</v>
      </c>
      <c r="P1133" s="124">
        <v>5944</v>
      </c>
      <c r="Q1133" s="127">
        <v>1296</v>
      </c>
      <c r="R1133" s="127">
        <v>0</v>
      </c>
      <c r="S1133" s="127">
        <v>237766</v>
      </c>
      <c r="T1133" s="127">
        <v>0</v>
      </c>
      <c r="U1133" s="124">
        <v>0</v>
      </c>
      <c r="V1133" s="139">
        <v>0</v>
      </c>
      <c r="W1133" s="128">
        <v>109891</v>
      </c>
    </row>
    <row r="1134" spans="1:23" ht="20.100000000000001" customHeight="1">
      <c r="A1134" s="135" t="s">
        <v>1549</v>
      </c>
      <c r="B1134" s="135" t="s">
        <v>1552</v>
      </c>
      <c r="C1134" s="136" t="s">
        <v>1550</v>
      </c>
      <c r="D1134" s="123" t="s">
        <v>1623</v>
      </c>
      <c r="E1134" s="92" t="s">
        <v>251</v>
      </c>
      <c r="F1134" s="127">
        <v>1770226</v>
      </c>
      <c r="G1134" s="137">
        <v>1646465</v>
      </c>
      <c r="H1134" s="127">
        <v>646620</v>
      </c>
      <c r="I1134" s="128">
        <v>650760</v>
      </c>
      <c r="J1134" s="128">
        <v>349085</v>
      </c>
      <c r="K1134" s="137">
        <v>13870</v>
      </c>
      <c r="L1134" s="124">
        <v>0</v>
      </c>
      <c r="M1134" s="124">
        <v>0</v>
      </c>
      <c r="N1134" s="124">
        <v>0</v>
      </c>
      <c r="O1134" s="124">
        <v>7926</v>
      </c>
      <c r="P1134" s="124">
        <v>5944</v>
      </c>
      <c r="Q1134" s="127">
        <v>0</v>
      </c>
      <c r="R1134" s="127">
        <v>0</v>
      </c>
      <c r="S1134" s="127">
        <v>0</v>
      </c>
      <c r="T1134" s="127">
        <v>0</v>
      </c>
      <c r="U1134" s="124">
        <v>0</v>
      </c>
      <c r="V1134" s="139">
        <v>0</v>
      </c>
      <c r="W1134" s="128">
        <v>109891</v>
      </c>
    </row>
    <row r="1135" spans="1:23" ht="20.100000000000001" customHeight="1">
      <c r="A1135" s="135" t="s">
        <v>1589</v>
      </c>
      <c r="B1135" s="135" t="s">
        <v>1558</v>
      </c>
      <c r="C1135" s="136" t="s">
        <v>1558</v>
      </c>
      <c r="D1135" s="123" t="s">
        <v>1623</v>
      </c>
      <c r="E1135" s="92" t="s">
        <v>829</v>
      </c>
      <c r="F1135" s="127">
        <v>396276</v>
      </c>
      <c r="G1135" s="137">
        <v>0</v>
      </c>
      <c r="H1135" s="127">
        <v>0</v>
      </c>
      <c r="I1135" s="128">
        <v>0</v>
      </c>
      <c r="J1135" s="128">
        <v>0</v>
      </c>
      <c r="K1135" s="137">
        <v>396276</v>
      </c>
      <c r="L1135" s="124">
        <v>396276</v>
      </c>
      <c r="M1135" s="124">
        <v>0</v>
      </c>
      <c r="N1135" s="124">
        <v>0</v>
      </c>
      <c r="O1135" s="124">
        <v>0</v>
      </c>
      <c r="P1135" s="124">
        <v>0</v>
      </c>
      <c r="Q1135" s="127">
        <v>0</v>
      </c>
      <c r="R1135" s="127">
        <v>0</v>
      </c>
      <c r="S1135" s="127">
        <v>0</v>
      </c>
      <c r="T1135" s="127">
        <v>0</v>
      </c>
      <c r="U1135" s="124">
        <v>0</v>
      </c>
      <c r="V1135" s="139">
        <v>0</v>
      </c>
      <c r="W1135" s="128">
        <v>0</v>
      </c>
    </row>
    <row r="1136" spans="1:23" ht="20.100000000000001" customHeight="1">
      <c r="A1136" s="135" t="s">
        <v>1591</v>
      </c>
      <c r="B1136" s="135" t="s">
        <v>1559</v>
      </c>
      <c r="C1136" s="136" t="s">
        <v>1550</v>
      </c>
      <c r="D1136" s="123" t="s">
        <v>1623</v>
      </c>
      <c r="E1136" s="92" t="s">
        <v>942</v>
      </c>
      <c r="F1136" s="127">
        <v>149900</v>
      </c>
      <c r="G1136" s="137">
        <v>0</v>
      </c>
      <c r="H1136" s="127">
        <v>0</v>
      </c>
      <c r="I1136" s="128">
        <v>0</v>
      </c>
      <c r="J1136" s="128">
        <v>0</v>
      </c>
      <c r="K1136" s="137">
        <v>149900</v>
      </c>
      <c r="L1136" s="124">
        <v>0</v>
      </c>
      <c r="M1136" s="124">
        <v>148604</v>
      </c>
      <c r="N1136" s="124">
        <v>0</v>
      </c>
      <c r="O1136" s="124">
        <v>0</v>
      </c>
      <c r="P1136" s="124">
        <v>0</v>
      </c>
      <c r="Q1136" s="127">
        <v>1296</v>
      </c>
      <c r="R1136" s="127">
        <v>0</v>
      </c>
      <c r="S1136" s="127">
        <v>0</v>
      </c>
      <c r="T1136" s="127">
        <v>0</v>
      </c>
      <c r="U1136" s="124">
        <v>0</v>
      </c>
      <c r="V1136" s="139">
        <v>0</v>
      </c>
      <c r="W1136" s="128">
        <v>0</v>
      </c>
    </row>
    <row r="1137" spans="1:23" ht="20.100000000000001" customHeight="1">
      <c r="A1137" s="135" t="s">
        <v>1591</v>
      </c>
      <c r="B1137" s="135" t="s">
        <v>1559</v>
      </c>
      <c r="C1137" s="136" t="s">
        <v>1552</v>
      </c>
      <c r="D1137" s="123" t="s">
        <v>1623</v>
      </c>
      <c r="E1137" s="92" t="s">
        <v>944</v>
      </c>
      <c r="F1137" s="127">
        <v>158000</v>
      </c>
      <c r="G1137" s="137">
        <v>0</v>
      </c>
      <c r="H1137" s="127">
        <v>0</v>
      </c>
      <c r="I1137" s="128">
        <v>0</v>
      </c>
      <c r="J1137" s="128">
        <v>0</v>
      </c>
      <c r="K1137" s="137">
        <v>158000</v>
      </c>
      <c r="L1137" s="124">
        <v>0</v>
      </c>
      <c r="M1137" s="124">
        <v>0</v>
      </c>
      <c r="N1137" s="124">
        <v>0</v>
      </c>
      <c r="O1137" s="124">
        <v>0</v>
      </c>
      <c r="P1137" s="124">
        <v>0</v>
      </c>
      <c r="Q1137" s="127">
        <v>0</v>
      </c>
      <c r="R1137" s="127">
        <v>0</v>
      </c>
      <c r="S1137" s="127">
        <v>0</v>
      </c>
      <c r="T1137" s="127">
        <v>0</v>
      </c>
      <c r="U1137" s="124">
        <v>0</v>
      </c>
      <c r="V1137" s="139">
        <v>0</v>
      </c>
      <c r="W1137" s="128">
        <v>0</v>
      </c>
    </row>
    <row r="1138" spans="1:23" ht="20.100000000000001" customHeight="1">
      <c r="A1138" s="135" t="s">
        <v>1616</v>
      </c>
      <c r="B1138" s="135" t="s">
        <v>1551</v>
      </c>
      <c r="C1138" s="136" t="s">
        <v>1550</v>
      </c>
      <c r="D1138" s="123" t="s">
        <v>1623</v>
      </c>
      <c r="E1138" s="92" t="s">
        <v>1425</v>
      </c>
      <c r="F1138" s="127">
        <v>237766</v>
      </c>
      <c r="G1138" s="137">
        <v>0</v>
      </c>
      <c r="H1138" s="127">
        <v>0</v>
      </c>
      <c r="I1138" s="128">
        <v>0</v>
      </c>
      <c r="J1138" s="128">
        <v>0</v>
      </c>
      <c r="K1138" s="137">
        <v>0</v>
      </c>
      <c r="L1138" s="124">
        <v>0</v>
      </c>
      <c r="M1138" s="124">
        <v>0</v>
      </c>
      <c r="N1138" s="124">
        <v>0</v>
      </c>
      <c r="O1138" s="124">
        <v>0</v>
      </c>
      <c r="P1138" s="124">
        <v>0</v>
      </c>
      <c r="Q1138" s="127">
        <v>0</v>
      </c>
      <c r="R1138" s="127">
        <v>0</v>
      </c>
      <c r="S1138" s="127">
        <v>237766</v>
      </c>
      <c r="T1138" s="127">
        <v>0</v>
      </c>
      <c r="U1138" s="124">
        <v>0</v>
      </c>
      <c r="V1138" s="139">
        <v>0</v>
      </c>
      <c r="W1138" s="128">
        <v>0</v>
      </c>
    </row>
    <row r="1139" spans="1:23" ht="20.100000000000001" customHeight="1">
      <c r="A1139" s="135"/>
      <c r="B1139" s="135"/>
      <c r="C1139" s="136"/>
      <c r="D1139" s="123" t="s">
        <v>2114</v>
      </c>
      <c r="E1139" s="92" t="s">
        <v>2115</v>
      </c>
      <c r="F1139" s="127">
        <v>868386</v>
      </c>
      <c r="G1139" s="137">
        <v>472418</v>
      </c>
      <c r="H1139" s="127">
        <v>209832</v>
      </c>
      <c r="I1139" s="128">
        <v>173100</v>
      </c>
      <c r="J1139" s="128">
        <v>89486</v>
      </c>
      <c r="K1139" s="137">
        <v>217325</v>
      </c>
      <c r="L1139" s="124">
        <v>114586</v>
      </c>
      <c r="M1139" s="124">
        <v>42970</v>
      </c>
      <c r="N1139" s="124">
        <v>7544</v>
      </c>
      <c r="O1139" s="124">
        <v>1146</v>
      </c>
      <c r="P1139" s="124">
        <v>1719</v>
      </c>
      <c r="Q1139" s="127">
        <v>360</v>
      </c>
      <c r="R1139" s="127">
        <v>0</v>
      </c>
      <c r="S1139" s="127">
        <v>68752</v>
      </c>
      <c r="T1139" s="127">
        <v>0</v>
      </c>
      <c r="U1139" s="124">
        <v>0</v>
      </c>
      <c r="V1139" s="139">
        <v>0</v>
      </c>
      <c r="W1139" s="128">
        <v>109891</v>
      </c>
    </row>
    <row r="1140" spans="1:23" ht="20.100000000000001" customHeight="1">
      <c r="A1140" s="135" t="s">
        <v>1549</v>
      </c>
      <c r="B1140" s="135" t="s">
        <v>1554</v>
      </c>
      <c r="C1140" s="136" t="s">
        <v>1550</v>
      </c>
      <c r="D1140" s="123" t="s">
        <v>1623</v>
      </c>
      <c r="E1140" s="92" t="s">
        <v>251</v>
      </c>
      <c r="F1140" s="127">
        <v>592718</v>
      </c>
      <c r="G1140" s="137">
        <v>472418</v>
      </c>
      <c r="H1140" s="127">
        <v>209832</v>
      </c>
      <c r="I1140" s="128">
        <v>173100</v>
      </c>
      <c r="J1140" s="128">
        <v>89486</v>
      </c>
      <c r="K1140" s="137">
        <v>10409</v>
      </c>
      <c r="L1140" s="124">
        <v>0</v>
      </c>
      <c r="M1140" s="124">
        <v>0</v>
      </c>
      <c r="N1140" s="124">
        <v>7544</v>
      </c>
      <c r="O1140" s="124">
        <v>1146</v>
      </c>
      <c r="P1140" s="124">
        <v>1719</v>
      </c>
      <c r="Q1140" s="127">
        <v>0</v>
      </c>
      <c r="R1140" s="127">
        <v>0</v>
      </c>
      <c r="S1140" s="127">
        <v>0</v>
      </c>
      <c r="T1140" s="127">
        <v>0</v>
      </c>
      <c r="U1140" s="124">
        <v>0</v>
      </c>
      <c r="V1140" s="139">
        <v>0</v>
      </c>
      <c r="W1140" s="128">
        <v>109891</v>
      </c>
    </row>
    <row r="1141" spans="1:23" ht="20.100000000000001" customHeight="1">
      <c r="A1141" s="135" t="s">
        <v>1589</v>
      </c>
      <c r="B1141" s="135" t="s">
        <v>1558</v>
      </c>
      <c r="C1141" s="136" t="s">
        <v>1558</v>
      </c>
      <c r="D1141" s="123" t="s">
        <v>1623</v>
      </c>
      <c r="E1141" s="92" t="s">
        <v>829</v>
      </c>
      <c r="F1141" s="127">
        <v>114586</v>
      </c>
      <c r="G1141" s="137">
        <v>0</v>
      </c>
      <c r="H1141" s="127">
        <v>0</v>
      </c>
      <c r="I1141" s="128">
        <v>0</v>
      </c>
      <c r="J1141" s="128">
        <v>0</v>
      </c>
      <c r="K1141" s="137">
        <v>114586</v>
      </c>
      <c r="L1141" s="124">
        <v>114586</v>
      </c>
      <c r="M1141" s="124">
        <v>0</v>
      </c>
      <c r="N1141" s="124">
        <v>0</v>
      </c>
      <c r="O1141" s="124">
        <v>0</v>
      </c>
      <c r="P1141" s="124">
        <v>0</v>
      </c>
      <c r="Q1141" s="127">
        <v>0</v>
      </c>
      <c r="R1141" s="127">
        <v>0</v>
      </c>
      <c r="S1141" s="127">
        <v>0</v>
      </c>
      <c r="T1141" s="127">
        <v>0</v>
      </c>
      <c r="U1141" s="124">
        <v>0</v>
      </c>
      <c r="V1141" s="139">
        <v>0</v>
      </c>
      <c r="W1141" s="128">
        <v>0</v>
      </c>
    </row>
    <row r="1142" spans="1:23" ht="20.100000000000001" customHeight="1">
      <c r="A1142" s="135" t="s">
        <v>1591</v>
      </c>
      <c r="B1142" s="135" t="s">
        <v>1559</v>
      </c>
      <c r="C1142" s="136" t="s">
        <v>1551</v>
      </c>
      <c r="D1142" s="123" t="s">
        <v>1623</v>
      </c>
      <c r="E1142" s="92" t="s">
        <v>943</v>
      </c>
      <c r="F1142" s="127">
        <v>43330</v>
      </c>
      <c r="G1142" s="137">
        <v>0</v>
      </c>
      <c r="H1142" s="127">
        <v>0</v>
      </c>
      <c r="I1142" s="128">
        <v>0</v>
      </c>
      <c r="J1142" s="128">
        <v>0</v>
      </c>
      <c r="K1142" s="137">
        <v>43330</v>
      </c>
      <c r="L1142" s="124">
        <v>0</v>
      </c>
      <c r="M1142" s="124">
        <v>42970</v>
      </c>
      <c r="N1142" s="124">
        <v>0</v>
      </c>
      <c r="O1142" s="124">
        <v>0</v>
      </c>
      <c r="P1142" s="124">
        <v>0</v>
      </c>
      <c r="Q1142" s="127">
        <v>360</v>
      </c>
      <c r="R1142" s="127">
        <v>0</v>
      </c>
      <c r="S1142" s="127">
        <v>0</v>
      </c>
      <c r="T1142" s="127">
        <v>0</v>
      </c>
      <c r="U1142" s="124">
        <v>0</v>
      </c>
      <c r="V1142" s="139">
        <v>0</v>
      </c>
      <c r="W1142" s="128">
        <v>0</v>
      </c>
    </row>
    <row r="1143" spans="1:23" ht="20.100000000000001" customHeight="1">
      <c r="A1143" s="135" t="s">
        <v>1591</v>
      </c>
      <c r="B1143" s="135" t="s">
        <v>1559</v>
      </c>
      <c r="C1143" s="136" t="s">
        <v>1552</v>
      </c>
      <c r="D1143" s="123" t="s">
        <v>1623</v>
      </c>
      <c r="E1143" s="92" t="s">
        <v>944</v>
      </c>
      <c r="F1143" s="127">
        <v>49000</v>
      </c>
      <c r="G1143" s="137">
        <v>0</v>
      </c>
      <c r="H1143" s="127">
        <v>0</v>
      </c>
      <c r="I1143" s="128">
        <v>0</v>
      </c>
      <c r="J1143" s="128">
        <v>0</v>
      </c>
      <c r="K1143" s="137">
        <v>49000</v>
      </c>
      <c r="L1143" s="124">
        <v>0</v>
      </c>
      <c r="M1143" s="124">
        <v>0</v>
      </c>
      <c r="N1143" s="124">
        <v>0</v>
      </c>
      <c r="O1143" s="124">
        <v>0</v>
      </c>
      <c r="P1143" s="124">
        <v>0</v>
      </c>
      <c r="Q1143" s="127">
        <v>0</v>
      </c>
      <c r="R1143" s="127">
        <v>0</v>
      </c>
      <c r="S1143" s="127">
        <v>0</v>
      </c>
      <c r="T1143" s="127">
        <v>0</v>
      </c>
      <c r="U1143" s="124">
        <v>0</v>
      </c>
      <c r="V1143" s="139">
        <v>0</v>
      </c>
      <c r="W1143" s="128">
        <v>0</v>
      </c>
    </row>
    <row r="1144" spans="1:23" ht="20.100000000000001" customHeight="1">
      <c r="A1144" s="135" t="s">
        <v>1616</v>
      </c>
      <c r="B1144" s="135" t="s">
        <v>1551</v>
      </c>
      <c r="C1144" s="136" t="s">
        <v>1550</v>
      </c>
      <c r="D1144" s="123" t="s">
        <v>1623</v>
      </c>
      <c r="E1144" s="92" t="s">
        <v>1425</v>
      </c>
      <c r="F1144" s="127">
        <v>68752</v>
      </c>
      <c r="G1144" s="137">
        <v>0</v>
      </c>
      <c r="H1144" s="127">
        <v>0</v>
      </c>
      <c r="I1144" s="128">
        <v>0</v>
      </c>
      <c r="J1144" s="128">
        <v>0</v>
      </c>
      <c r="K1144" s="137">
        <v>0</v>
      </c>
      <c r="L1144" s="124">
        <v>0</v>
      </c>
      <c r="M1144" s="124">
        <v>0</v>
      </c>
      <c r="N1144" s="124">
        <v>0</v>
      </c>
      <c r="O1144" s="124">
        <v>0</v>
      </c>
      <c r="P1144" s="124">
        <v>0</v>
      </c>
      <c r="Q1144" s="127">
        <v>0</v>
      </c>
      <c r="R1144" s="127">
        <v>0</v>
      </c>
      <c r="S1144" s="127">
        <v>68752</v>
      </c>
      <c r="T1144" s="127">
        <v>0</v>
      </c>
      <c r="U1144" s="124">
        <v>0</v>
      </c>
      <c r="V1144" s="139">
        <v>0</v>
      </c>
      <c r="W1144" s="128">
        <v>0</v>
      </c>
    </row>
    <row r="1145" spans="1:23" ht="20.100000000000001" customHeight="1">
      <c r="A1145" s="135"/>
      <c r="B1145" s="135"/>
      <c r="C1145" s="136"/>
      <c r="D1145" s="123" t="s">
        <v>2116</v>
      </c>
      <c r="E1145" s="92" t="s">
        <v>2117</v>
      </c>
      <c r="F1145" s="127">
        <v>581653</v>
      </c>
      <c r="G1145" s="137">
        <v>306648</v>
      </c>
      <c r="H1145" s="127">
        <v>179208</v>
      </c>
      <c r="I1145" s="128">
        <v>91440</v>
      </c>
      <c r="J1145" s="128">
        <v>36000</v>
      </c>
      <c r="K1145" s="137">
        <v>123024</v>
      </c>
      <c r="L1145" s="124">
        <v>82442</v>
      </c>
      <c r="M1145" s="124">
        <v>30916</v>
      </c>
      <c r="N1145" s="124">
        <v>7173</v>
      </c>
      <c r="O1145" s="124">
        <v>824</v>
      </c>
      <c r="P1145" s="124">
        <v>1237</v>
      </c>
      <c r="Q1145" s="127">
        <v>432</v>
      </c>
      <c r="R1145" s="127">
        <v>0</v>
      </c>
      <c r="S1145" s="127">
        <v>49465</v>
      </c>
      <c r="T1145" s="127">
        <v>0</v>
      </c>
      <c r="U1145" s="124">
        <v>0</v>
      </c>
      <c r="V1145" s="139">
        <v>102516</v>
      </c>
      <c r="W1145" s="128">
        <v>0</v>
      </c>
    </row>
    <row r="1146" spans="1:23" ht="20.100000000000001" customHeight="1">
      <c r="A1146" s="135" t="s">
        <v>1589</v>
      </c>
      <c r="B1146" s="135" t="s">
        <v>1558</v>
      </c>
      <c r="C1146" s="136" t="s">
        <v>1558</v>
      </c>
      <c r="D1146" s="123" t="s">
        <v>1623</v>
      </c>
      <c r="E1146" s="92" t="s">
        <v>829</v>
      </c>
      <c r="F1146" s="127">
        <v>82442</v>
      </c>
      <c r="G1146" s="137">
        <v>0</v>
      </c>
      <c r="H1146" s="127">
        <v>0</v>
      </c>
      <c r="I1146" s="128">
        <v>0</v>
      </c>
      <c r="J1146" s="128">
        <v>0</v>
      </c>
      <c r="K1146" s="137">
        <v>82442</v>
      </c>
      <c r="L1146" s="124">
        <v>82442</v>
      </c>
      <c r="M1146" s="124">
        <v>0</v>
      </c>
      <c r="N1146" s="124">
        <v>0</v>
      </c>
      <c r="O1146" s="124">
        <v>0</v>
      </c>
      <c r="P1146" s="124">
        <v>0</v>
      </c>
      <c r="Q1146" s="127">
        <v>0</v>
      </c>
      <c r="R1146" s="127">
        <v>0</v>
      </c>
      <c r="S1146" s="127">
        <v>0</v>
      </c>
      <c r="T1146" s="127">
        <v>0</v>
      </c>
      <c r="U1146" s="124">
        <v>0</v>
      </c>
      <c r="V1146" s="139">
        <v>0</v>
      </c>
      <c r="W1146" s="128">
        <v>0</v>
      </c>
    </row>
    <row r="1147" spans="1:23" ht="20.100000000000001" customHeight="1">
      <c r="A1147" s="135" t="s">
        <v>1591</v>
      </c>
      <c r="B1147" s="135" t="s">
        <v>1580</v>
      </c>
      <c r="C1147" s="136" t="s">
        <v>1572</v>
      </c>
      <c r="D1147" s="123" t="s">
        <v>1623</v>
      </c>
      <c r="E1147" s="92" t="s">
        <v>957</v>
      </c>
      <c r="F1147" s="127">
        <v>418398</v>
      </c>
      <c r="G1147" s="137">
        <v>306648</v>
      </c>
      <c r="H1147" s="127">
        <v>179208</v>
      </c>
      <c r="I1147" s="128">
        <v>91440</v>
      </c>
      <c r="J1147" s="128">
        <v>36000</v>
      </c>
      <c r="K1147" s="137">
        <v>9234</v>
      </c>
      <c r="L1147" s="124">
        <v>0</v>
      </c>
      <c r="M1147" s="124">
        <v>0</v>
      </c>
      <c r="N1147" s="124">
        <v>7173</v>
      </c>
      <c r="O1147" s="124">
        <v>824</v>
      </c>
      <c r="P1147" s="124">
        <v>1237</v>
      </c>
      <c r="Q1147" s="127">
        <v>0</v>
      </c>
      <c r="R1147" s="127">
        <v>0</v>
      </c>
      <c r="S1147" s="127">
        <v>0</v>
      </c>
      <c r="T1147" s="127">
        <v>0</v>
      </c>
      <c r="U1147" s="124">
        <v>0</v>
      </c>
      <c r="V1147" s="139">
        <v>102516</v>
      </c>
      <c r="W1147" s="128">
        <v>0</v>
      </c>
    </row>
    <row r="1148" spans="1:23" ht="20.100000000000001" customHeight="1">
      <c r="A1148" s="135" t="s">
        <v>1591</v>
      </c>
      <c r="B1148" s="135" t="s">
        <v>1559</v>
      </c>
      <c r="C1148" s="136" t="s">
        <v>1551</v>
      </c>
      <c r="D1148" s="123" t="s">
        <v>1623</v>
      </c>
      <c r="E1148" s="92" t="s">
        <v>943</v>
      </c>
      <c r="F1148" s="127">
        <v>31348</v>
      </c>
      <c r="G1148" s="137">
        <v>0</v>
      </c>
      <c r="H1148" s="127">
        <v>0</v>
      </c>
      <c r="I1148" s="128">
        <v>0</v>
      </c>
      <c r="J1148" s="128">
        <v>0</v>
      </c>
      <c r="K1148" s="137">
        <v>31348</v>
      </c>
      <c r="L1148" s="124">
        <v>0</v>
      </c>
      <c r="M1148" s="124">
        <v>30916</v>
      </c>
      <c r="N1148" s="124">
        <v>0</v>
      </c>
      <c r="O1148" s="124">
        <v>0</v>
      </c>
      <c r="P1148" s="124">
        <v>0</v>
      </c>
      <c r="Q1148" s="127">
        <v>432</v>
      </c>
      <c r="R1148" s="127">
        <v>0</v>
      </c>
      <c r="S1148" s="127">
        <v>0</v>
      </c>
      <c r="T1148" s="127">
        <v>0</v>
      </c>
      <c r="U1148" s="124">
        <v>0</v>
      </c>
      <c r="V1148" s="139">
        <v>0</v>
      </c>
      <c r="W1148" s="128">
        <v>0</v>
      </c>
    </row>
    <row r="1149" spans="1:23" ht="20.100000000000001" customHeight="1">
      <c r="A1149" s="135" t="s">
        <v>1616</v>
      </c>
      <c r="B1149" s="135" t="s">
        <v>1551</v>
      </c>
      <c r="C1149" s="136" t="s">
        <v>1550</v>
      </c>
      <c r="D1149" s="123" t="s">
        <v>1623</v>
      </c>
      <c r="E1149" s="92" t="s">
        <v>1425</v>
      </c>
      <c r="F1149" s="127">
        <v>49465</v>
      </c>
      <c r="G1149" s="137">
        <v>0</v>
      </c>
      <c r="H1149" s="127">
        <v>0</v>
      </c>
      <c r="I1149" s="128">
        <v>0</v>
      </c>
      <c r="J1149" s="128">
        <v>0</v>
      </c>
      <c r="K1149" s="137">
        <v>0</v>
      </c>
      <c r="L1149" s="124">
        <v>0</v>
      </c>
      <c r="M1149" s="124">
        <v>0</v>
      </c>
      <c r="N1149" s="124">
        <v>0</v>
      </c>
      <c r="O1149" s="124">
        <v>0</v>
      </c>
      <c r="P1149" s="124">
        <v>0</v>
      </c>
      <c r="Q1149" s="127">
        <v>0</v>
      </c>
      <c r="R1149" s="127">
        <v>0</v>
      </c>
      <c r="S1149" s="127">
        <v>49465</v>
      </c>
      <c r="T1149" s="127">
        <v>0</v>
      </c>
      <c r="U1149" s="124">
        <v>0</v>
      </c>
      <c r="V1149" s="139">
        <v>0</v>
      </c>
      <c r="W1149" s="128">
        <v>0</v>
      </c>
    </row>
    <row r="1150" spans="1:23" ht="20.100000000000001" customHeight="1">
      <c r="A1150" s="135"/>
      <c r="B1150" s="135"/>
      <c r="C1150" s="136"/>
      <c r="D1150" s="123" t="s">
        <v>2118</v>
      </c>
      <c r="E1150" s="92" t="s">
        <v>2119</v>
      </c>
      <c r="F1150" s="127">
        <v>198394</v>
      </c>
      <c r="G1150" s="137">
        <v>105672</v>
      </c>
      <c r="H1150" s="127">
        <v>62016</v>
      </c>
      <c r="I1150" s="128">
        <v>31656</v>
      </c>
      <c r="J1150" s="128">
        <v>12000</v>
      </c>
      <c r="K1150" s="137">
        <v>41993</v>
      </c>
      <c r="L1150" s="124">
        <v>28149</v>
      </c>
      <c r="M1150" s="124">
        <v>10556</v>
      </c>
      <c r="N1150" s="124">
        <v>2441</v>
      </c>
      <c r="O1150" s="124">
        <v>281</v>
      </c>
      <c r="P1150" s="124">
        <v>422</v>
      </c>
      <c r="Q1150" s="127">
        <v>144</v>
      </c>
      <c r="R1150" s="127">
        <v>0</v>
      </c>
      <c r="S1150" s="127">
        <v>16889</v>
      </c>
      <c r="T1150" s="127">
        <v>0</v>
      </c>
      <c r="U1150" s="124">
        <v>0</v>
      </c>
      <c r="V1150" s="139">
        <v>33840</v>
      </c>
      <c r="W1150" s="128">
        <v>0</v>
      </c>
    </row>
    <row r="1151" spans="1:23" ht="20.100000000000001" customHeight="1">
      <c r="A1151" s="135" t="s">
        <v>1582</v>
      </c>
      <c r="B1151" s="135" t="s">
        <v>1555</v>
      </c>
      <c r="C1151" s="136" t="s">
        <v>1557</v>
      </c>
      <c r="D1151" s="123" t="s">
        <v>1623</v>
      </c>
      <c r="E1151" s="92" t="s">
        <v>777</v>
      </c>
      <c r="F1151" s="127">
        <v>142656</v>
      </c>
      <c r="G1151" s="137">
        <v>105672</v>
      </c>
      <c r="H1151" s="127">
        <v>62016</v>
      </c>
      <c r="I1151" s="128">
        <v>31656</v>
      </c>
      <c r="J1151" s="128">
        <v>12000</v>
      </c>
      <c r="K1151" s="137">
        <v>3144</v>
      </c>
      <c r="L1151" s="124">
        <v>0</v>
      </c>
      <c r="M1151" s="124">
        <v>0</v>
      </c>
      <c r="N1151" s="124">
        <v>2441</v>
      </c>
      <c r="O1151" s="124">
        <v>281</v>
      </c>
      <c r="P1151" s="124">
        <v>422</v>
      </c>
      <c r="Q1151" s="127">
        <v>0</v>
      </c>
      <c r="R1151" s="127">
        <v>0</v>
      </c>
      <c r="S1151" s="127">
        <v>0</v>
      </c>
      <c r="T1151" s="127">
        <v>0</v>
      </c>
      <c r="U1151" s="124">
        <v>0</v>
      </c>
      <c r="V1151" s="139">
        <v>33840</v>
      </c>
      <c r="W1151" s="128">
        <v>0</v>
      </c>
    </row>
    <row r="1152" spans="1:23" ht="20.100000000000001" customHeight="1">
      <c r="A1152" s="135" t="s">
        <v>1589</v>
      </c>
      <c r="B1152" s="135" t="s">
        <v>1558</v>
      </c>
      <c r="C1152" s="136" t="s">
        <v>1558</v>
      </c>
      <c r="D1152" s="123" t="s">
        <v>1623</v>
      </c>
      <c r="E1152" s="92" t="s">
        <v>829</v>
      </c>
      <c r="F1152" s="127">
        <v>28149</v>
      </c>
      <c r="G1152" s="137">
        <v>0</v>
      </c>
      <c r="H1152" s="127">
        <v>0</v>
      </c>
      <c r="I1152" s="128">
        <v>0</v>
      </c>
      <c r="J1152" s="128">
        <v>0</v>
      </c>
      <c r="K1152" s="137">
        <v>28149</v>
      </c>
      <c r="L1152" s="124">
        <v>28149</v>
      </c>
      <c r="M1152" s="124">
        <v>0</v>
      </c>
      <c r="N1152" s="124">
        <v>0</v>
      </c>
      <c r="O1152" s="124">
        <v>0</v>
      </c>
      <c r="P1152" s="124">
        <v>0</v>
      </c>
      <c r="Q1152" s="127">
        <v>0</v>
      </c>
      <c r="R1152" s="127">
        <v>0</v>
      </c>
      <c r="S1152" s="127">
        <v>0</v>
      </c>
      <c r="T1152" s="127">
        <v>0</v>
      </c>
      <c r="U1152" s="124">
        <v>0</v>
      </c>
      <c r="V1152" s="139">
        <v>0</v>
      </c>
      <c r="W1152" s="128">
        <v>0</v>
      </c>
    </row>
    <row r="1153" spans="1:23" ht="20.100000000000001" customHeight="1">
      <c r="A1153" s="135" t="s">
        <v>1591</v>
      </c>
      <c r="B1153" s="135" t="s">
        <v>1559</v>
      </c>
      <c r="C1153" s="136" t="s">
        <v>1551</v>
      </c>
      <c r="D1153" s="123" t="s">
        <v>1623</v>
      </c>
      <c r="E1153" s="92" t="s">
        <v>943</v>
      </c>
      <c r="F1153" s="127">
        <v>10700</v>
      </c>
      <c r="G1153" s="137">
        <v>0</v>
      </c>
      <c r="H1153" s="127">
        <v>0</v>
      </c>
      <c r="I1153" s="128">
        <v>0</v>
      </c>
      <c r="J1153" s="128">
        <v>0</v>
      </c>
      <c r="K1153" s="137">
        <v>10700</v>
      </c>
      <c r="L1153" s="124">
        <v>0</v>
      </c>
      <c r="M1153" s="124">
        <v>10556</v>
      </c>
      <c r="N1153" s="124">
        <v>0</v>
      </c>
      <c r="O1153" s="124">
        <v>0</v>
      </c>
      <c r="P1153" s="124">
        <v>0</v>
      </c>
      <c r="Q1153" s="127">
        <v>144</v>
      </c>
      <c r="R1153" s="127">
        <v>0</v>
      </c>
      <c r="S1153" s="127">
        <v>0</v>
      </c>
      <c r="T1153" s="127">
        <v>0</v>
      </c>
      <c r="U1153" s="124">
        <v>0</v>
      </c>
      <c r="V1153" s="139">
        <v>0</v>
      </c>
      <c r="W1153" s="128">
        <v>0</v>
      </c>
    </row>
    <row r="1154" spans="1:23" ht="20.100000000000001" customHeight="1">
      <c r="A1154" s="135" t="s">
        <v>1616</v>
      </c>
      <c r="B1154" s="135" t="s">
        <v>1551</v>
      </c>
      <c r="C1154" s="136" t="s">
        <v>1550</v>
      </c>
      <c r="D1154" s="123" t="s">
        <v>1623</v>
      </c>
      <c r="E1154" s="92" t="s">
        <v>1425</v>
      </c>
      <c r="F1154" s="127">
        <v>16889</v>
      </c>
      <c r="G1154" s="137">
        <v>0</v>
      </c>
      <c r="H1154" s="127">
        <v>0</v>
      </c>
      <c r="I1154" s="128">
        <v>0</v>
      </c>
      <c r="J1154" s="128">
        <v>0</v>
      </c>
      <c r="K1154" s="137">
        <v>0</v>
      </c>
      <c r="L1154" s="124">
        <v>0</v>
      </c>
      <c r="M1154" s="124">
        <v>0</v>
      </c>
      <c r="N1154" s="124">
        <v>0</v>
      </c>
      <c r="O1154" s="124">
        <v>0</v>
      </c>
      <c r="P1154" s="124">
        <v>0</v>
      </c>
      <c r="Q1154" s="127">
        <v>0</v>
      </c>
      <c r="R1154" s="127">
        <v>0</v>
      </c>
      <c r="S1154" s="127">
        <v>16889</v>
      </c>
      <c r="T1154" s="127">
        <v>0</v>
      </c>
      <c r="U1154" s="124">
        <v>0</v>
      </c>
      <c r="V1154" s="139">
        <v>0</v>
      </c>
      <c r="W1154" s="128">
        <v>0</v>
      </c>
    </row>
    <row r="1155" spans="1:23" ht="20.100000000000001" customHeight="1">
      <c r="A1155" s="135"/>
      <c r="B1155" s="135"/>
      <c r="C1155" s="136"/>
      <c r="D1155" s="123" t="s">
        <v>2120</v>
      </c>
      <c r="E1155" s="92" t="s">
        <v>2121</v>
      </c>
      <c r="F1155" s="127">
        <v>89536</v>
      </c>
      <c r="G1155" s="137">
        <v>46008</v>
      </c>
      <c r="H1155" s="127">
        <v>24768</v>
      </c>
      <c r="I1155" s="128">
        <v>15240</v>
      </c>
      <c r="J1155" s="128">
        <v>6000</v>
      </c>
      <c r="K1155" s="137">
        <v>18983</v>
      </c>
      <c r="L1155" s="124">
        <v>12709</v>
      </c>
      <c r="M1155" s="124">
        <v>4766</v>
      </c>
      <c r="N1155" s="124">
        <v>1118</v>
      </c>
      <c r="O1155" s="124">
        <v>127</v>
      </c>
      <c r="P1155" s="124">
        <v>191</v>
      </c>
      <c r="Q1155" s="127">
        <v>72</v>
      </c>
      <c r="R1155" s="127">
        <v>0</v>
      </c>
      <c r="S1155" s="127">
        <v>7625</v>
      </c>
      <c r="T1155" s="127">
        <v>0</v>
      </c>
      <c r="U1155" s="124">
        <v>0</v>
      </c>
      <c r="V1155" s="139">
        <v>16920</v>
      </c>
      <c r="W1155" s="128">
        <v>0</v>
      </c>
    </row>
    <row r="1156" spans="1:23" ht="20.100000000000001" customHeight="1">
      <c r="A1156" s="135" t="s">
        <v>1589</v>
      </c>
      <c r="B1156" s="135" t="s">
        <v>1550</v>
      </c>
      <c r="C1156" s="136" t="s">
        <v>1585</v>
      </c>
      <c r="D1156" s="123" t="s">
        <v>1623</v>
      </c>
      <c r="E1156" s="92" t="s">
        <v>801</v>
      </c>
      <c r="F1156" s="127">
        <v>64364</v>
      </c>
      <c r="G1156" s="137">
        <v>46008</v>
      </c>
      <c r="H1156" s="127">
        <v>24768</v>
      </c>
      <c r="I1156" s="128">
        <v>15240</v>
      </c>
      <c r="J1156" s="128">
        <v>6000</v>
      </c>
      <c r="K1156" s="137">
        <v>1436</v>
      </c>
      <c r="L1156" s="124">
        <v>0</v>
      </c>
      <c r="M1156" s="124">
        <v>0</v>
      </c>
      <c r="N1156" s="124">
        <v>1118</v>
      </c>
      <c r="O1156" s="124">
        <v>127</v>
      </c>
      <c r="P1156" s="124">
        <v>191</v>
      </c>
      <c r="Q1156" s="127">
        <v>0</v>
      </c>
      <c r="R1156" s="127">
        <v>0</v>
      </c>
      <c r="S1156" s="127">
        <v>0</v>
      </c>
      <c r="T1156" s="127">
        <v>0</v>
      </c>
      <c r="U1156" s="124">
        <v>0</v>
      </c>
      <c r="V1156" s="139">
        <v>16920</v>
      </c>
      <c r="W1156" s="128">
        <v>0</v>
      </c>
    </row>
    <row r="1157" spans="1:23" ht="20.100000000000001" customHeight="1">
      <c r="A1157" s="135" t="s">
        <v>1589</v>
      </c>
      <c r="B1157" s="135" t="s">
        <v>1558</v>
      </c>
      <c r="C1157" s="136" t="s">
        <v>1558</v>
      </c>
      <c r="D1157" s="123" t="s">
        <v>1623</v>
      </c>
      <c r="E1157" s="92" t="s">
        <v>829</v>
      </c>
      <c r="F1157" s="127">
        <v>12709</v>
      </c>
      <c r="G1157" s="137">
        <v>0</v>
      </c>
      <c r="H1157" s="127">
        <v>0</v>
      </c>
      <c r="I1157" s="128">
        <v>0</v>
      </c>
      <c r="J1157" s="128">
        <v>0</v>
      </c>
      <c r="K1157" s="137">
        <v>12709</v>
      </c>
      <c r="L1157" s="124">
        <v>12709</v>
      </c>
      <c r="M1157" s="124">
        <v>0</v>
      </c>
      <c r="N1157" s="124">
        <v>0</v>
      </c>
      <c r="O1157" s="124">
        <v>0</v>
      </c>
      <c r="P1157" s="124">
        <v>0</v>
      </c>
      <c r="Q1157" s="127">
        <v>0</v>
      </c>
      <c r="R1157" s="127">
        <v>0</v>
      </c>
      <c r="S1157" s="127">
        <v>0</v>
      </c>
      <c r="T1157" s="127">
        <v>0</v>
      </c>
      <c r="U1157" s="124">
        <v>0</v>
      </c>
      <c r="V1157" s="139">
        <v>0</v>
      </c>
      <c r="W1157" s="128">
        <v>0</v>
      </c>
    </row>
    <row r="1158" spans="1:23" ht="20.100000000000001" customHeight="1">
      <c r="A1158" s="135" t="s">
        <v>1591</v>
      </c>
      <c r="B1158" s="135" t="s">
        <v>1559</v>
      </c>
      <c r="C1158" s="136" t="s">
        <v>1551</v>
      </c>
      <c r="D1158" s="123" t="s">
        <v>1623</v>
      </c>
      <c r="E1158" s="92" t="s">
        <v>943</v>
      </c>
      <c r="F1158" s="127">
        <v>4838</v>
      </c>
      <c r="G1158" s="137">
        <v>0</v>
      </c>
      <c r="H1158" s="127">
        <v>0</v>
      </c>
      <c r="I1158" s="128">
        <v>0</v>
      </c>
      <c r="J1158" s="128">
        <v>0</v>
      </c>
      <c r="K1158" s="137">
        <v>4838</v>
      </c>
      <c r="L1158" s="124">
        <v>0</v>
      </c>
      <c r="M1158" s="124">
        <v>4766</v>
      </c>
      <c r="N1158" s="124">
        <v>0</v>
      </c>
      <c r="O1158" s="124">
        <v>0</v>
      </c>
      <c r="P1158" s="124">
        <v>0</v>
      </c>
      <c r="Q1158" s="127">
        <v>72</v>
      </c>
      <c r="R1158" s="127">
        <v>0</v>
      </c>
      <c r="S1158" s="127">
        <v>0</v>
      </c>
      <c r="T1158" s="127">
        <v>0</v>
      </c>
      <c r="U1158" s="124">
        <v>0</v>
      </c>
      <c r="V1158" s="139">
        <v>0</v>
      </c>
      <c r="W1158" s="128">
        <v>0</v>
      </c>
    </row>
    <row r="1159" spans="1:23" ht="20.100000000000001" customHeight="1">
      <c r="A1159" s="135" t="s">
        <v>1616</v>
      </c>
      <c r="B1159" s="135" t="s">
        <v>1551</v>
      </c>
      <c r="C1159" s="136" t="s">
        <v>1550</v>
      </c>
      <c r="D1159" s="123" t="s">
        <v>1623</v>
      </c>
      <c r="E1159" s="92" t="s">
        <v>1425</v>
      </c>
      <c r="F1159" s="127">
        <v>7625</v>
      </c>
      <c r="G1159" s="137">
        <v>0</v>
      </c>
      <c r="H1159" s="127">
        <v>0</v>
      </c>
      <c r="I1159" s="128">
        <v>0</v>
      </c>
      <c r="J1159" s="128">
        <v>0</v>
      </c>
      <c r="K1159" s="137">
        <v>0</v>
      </c>
      <c r="L1159" s="124">
        <v>0</v>
      </c>
      <c r="M1159" s="124">
        <v>0</v>
      </c>
      <c r="N1159" s="124">
        <v>0</v>
      </c>
      <c r="O1159" s="124">
        <v>0</v>
      </c>
      <c r="P1159" s="124">
        <v>0</v>
      </c>
      <c r="Q1159" s="127">
        <v>0</v>
      </c>
      <c r="R1159" s="127">
        <v>0</v>
      </c>
      <c r="S1159" s="127">
        <v>7625</v>
      </c>
      <c r="T1159" s="127">
        <v>0</v>
      </c>
      <c r="U1159" s="124">
        <v>0</v>
      </c>
      <c r="V1159" s="139">
        <v>0</v>
      </c>
      <c r="W1159" s="128">
        <v>0</v>
      </c>
    </row>
    <row r="1160" spans="1:23" ht="20.100000000000001" customHeight="1">
      <c r="A1160" s="135"/>
      <c r="B1160" s="135"/>
      <c r="C1160" s="136"/>
      <c r="D1160" s="123" t="s">
        <v>2122</v>
      </c>
      <c r="E1160" s="92" t="s">
        <v>2123</v>
      </c>
      <c r="F1160" s="127">
        <v>370802</v>
      </c>
      <c r="G1160" s="137">
        <v>148632</v>
      </c>
      <c r="H1160" s="127">
        <v>84912</v>
      </c>
      <c r="I1160" s="128">
        <v>45720</v>
      </c>
      <c r="J1160" s="128">
        <v>18000</v>
      </c>
      <c r="K1160" s="137">
        <v>60077</v>
      </c>
      <c r="L1160" s="124">
        <v>40248</v>
      </c>
      <c r="M1160" s="124">
        <v>15093</v>
      </c>
      <c r="N1160" s="124">
        <v>3514</v>
      </c>
      <c r="O1160" s="124">
        <v>402</v>
      </c>
      <c r="P1160" s="124">
        <v>604</v>
      </c>
      <c r="Q1160" s="127">
        <v>216</v>
      </c>
      <c r="R1160" s="127">
        <v>0</v>
      </c>
      <c r="S1160" s="127">
        <v>24149</v>
      </c>
      <c r="T1160" s="127">
        <v>0</v>
      </c>
      <c r="U1160" s="124">
        <v>0</v>
      </c>
      <c r="V1160" s="139">
        <v>50760</v>
      </c>
      <c r="W1160" s="128">
        <v>87184</v>
      </c>
    </row>
    <row r="1161" spans="1:23" ht="20.100000000000001" customHeight="1">
      <c r="A1161" s="135" t="s">
        <v>1589</v>
      </c>
      <c r="B1161" s="135" t="s">
        <v>1558</v>
      </c>
      <c r="C1161" s="136" t="s">
        <v>1558</v>
      </c>
      <c r="D1161" s="123" t="s">
        <v>1623</v>
      </c>
      <c r="E1161" s="92" t="s">
        <v>829</v>
      </c>
      <c r="F1161" s="127">
        <v>40248</v>
      </c>
      <c r="G1161" s="137">
        <v>0</v>
      </c>
      <c r="H1161" s="127">
        <v>0</v>
      </c>
      <c r="I1161" s="128">
        <v>0</v>
      </c>
      <c r="J1161" s="128">
        <v>0</v>
      </c>
      <c r="K1161" s="137">
        <v>40248</v>
      </c>
      <c r="L1161" s="124">
        <v>40248</v>
      </c>
      <c r="M1161" s="124">
        <v>0</v>
      </c>
      <c r="N1161" s="124">
        <v>0</v>
      </c>
      <c r="O1161" s="124">
        <v>0</v>
      </c>
      <c r="P1161" s="124">
        <v>0</v>
      </c>
      <c r="Q1161" s="127">
        <v>0</v>
      </c>
      <c r="R1161" s="127">
        <v>0</v>
      </c>
      <c r="S1161" s="127">
        <v>0</v>
      </c>
      <c r="T1161" s="127">
        <v>0</v>
      </c>
      <c r="U1161" s="124">
        <v>0</v>
      </c>
      <c r="V1161" s="139">
        <v>0</v>
      </c>
      <c r="W1161" s="128">
        <v>0</v>
      </c>
    </row>
    <row r="1162" spans="1:23" ht="20.100000000000001" customHeight="1">
      <c r="A1162" s="135" t="s">
        <v>1591</v>
      </c>
      <c r="B1162" s="135" t="s">
        <v>1559</v>
      </c>
      <c r="C1162" s="136" t="s">
        <v>1551</v>
      </c>
      <c r="D1162" s="123" t="s">
        <v>1623</v>
      </c>
      <c r="E1162" s="92" t="s">
        <v>943</v>
      </c>
      <c r="F1162" s="127">
        <v>15309</v>
      </c>
      <c r="G1162" s="137">
        <v>0</v>
      </c>
      <c r="H1162" s="127">
        <v>0</v>
      </c>
      <c r="I1162" s="128">
        <v>0</v>
      </c>
      <c r="J1162" s="128">
        <v>0</v>
      </c>
      <c r="K1162" s="137">
        <v>15309</v>
      </c>
      <c r="L1162" s="124">
        <v>0</v>
      </c>
      <c r="M1162" s="124">
        <v>15093</v>
      </c>
      <c r="N1162" s="124">
        <v>0</v>
      </c>
      <c r="O1162" s="124">
        <v>0</v>
      </c>
      <c r="P1162" s="124">
        <v>0</v>
      </c>
      <c r="Q1162" s="127">
        <v>216</v>
      </c>
      <c r="R1162" s="127">
        <v>0</v>
      </c>
      <c r="S1162" s="127">
        <v>0</v>
      </c>
      <c r="T1162" s="127">
        <v>0</v>
      </c>
      <c r="U1162" s="124">
        <v>0</v>
      </c>
      <c r="V1162" s="139">
        <v>0</v>
      </c>
      <c r="W1162" s="128">
        <v>0</v>
      </c>
    </row>
    <row r="1163" spans="1:23" ht="20.100000000000001" customHeight="1">
      <c r="A1163" s="135" t="s">
        <v>1604</v>
      </c>
      <c r="B1163" s="135" t="s">
        <v>1550</v>
      </c>
      <c r="C1163" s="136" t="s">
        <v>1557</v>
      </c>
      <c r="D1163" s="123" t="s">
        <v>1623</v>
      </c>
      <c r="E1163" s="92" t="s">
        <v>260</v>
      </c>
      <c r="F1163" s="127">
        <v>203912</v>
      </c>
      <c r="G1163" s="137">
        <v>148632</v>
      </c>
      <c r="H1163" s="127">
        <v>84912</v>
      </c>
      <c r="I1163" s="128">
        <v>45720</v>
      </c>
      <c r="J1163" s="128">
        <v>18000</v>
      </c>
      <c r="K1163" s="137">
        <v>4520</v>
      </c>
      <c r="L1163" s="124">
        <v>0</v>
      </c>
      <c r="M1163" s="124">
        <v>0</v>
      </c>
      <c r="N1163" s="124">
        <v>3514</v>
      </c>
      <c r="O1163" s="124">
        <v>402</v>
      </c>
      <c r="P1163" s="124">
        <v>604</v>
      </c>
      <c r="Q1163" s="127">
        <v>0</v>
      </c>
      <c r="R1163" s="127">
        <v>0</v>
      </c>
      <c r="S1163" s="127">
        <v>0</v>
      </c>
      <c r="T1163" s="127">
        <v>0</v>
      </c>
      <c r="U1163" s="124">
        <v>0</v>
      </c>
      <c r="V1163" s="139">
        <v>50760</v>
      </c>
      <c r="W1163" s="128">
        <v>0</v>
      </c>
    </row>
    <row r="1164" spans="1:23" ht="20.100000000000001" customHeight="1">
      <c r="A1164" s="135" t="s">
        <v>1604</v>
      </c>
      <c r="B1164" s="135" t="s">
        <v>1550</v>
      </c>
      <c r="C1164" s="136" t="s">
        <v>1605</v>
      </c>
      <c r="D1164" s="123" t="s">
        <v>1623</v>
      </c>
      <c r="E1164" s="92" t="s">
        <v>1096</v>
      </c>
      <c r="F1164" s="127">
        <v>87184</v>
      </c>
      <c r="G1164" s="137">
        <v>0</v>
      </c>
      <c r="H1164" s="127">
        <v>0</v>
      </c>
      <c r="I1164" s="128">
        <v>0</v>
      </c>
      <c r="J1164" s="128">
        <v>0</v>
      </c>
      <c r="K1164" s="137">
        <v>0</v>
      </c>
      <c r="L1164" s="124">
        <v>0</v>
      </c>
      <c r="M1164" s="124">
        <v>0</v>
      </c>
      <c r="N1164" s="124">
        <v>0</v>
      </c>
      <c r="O1164" s="124">
        <v>0</v>
      </c>
      <c r="P1164" s="124">
        <v>0</v>
      </c>
      <c r="Q1164" s="127">
        <v>0</v>
      </c>
      <c r="R1164" s="127">
        <v>0</v>
      </c>
      <c r="S1164" s="127">
        <v>0</v>
      </c>
      <c r="T1164" s="127">
        <v>0</v>
      </c>
      <c r="U1164" s="124">
        <v>0</v>
      </c>
      <c r="V1164" s="139">
        <v>0</v>
      </c>
      <c r="W1164" s="128">
        <v>87184</v>
      </c>
    </row>
    <row r="1165" spans="1:23" ht="20.100000000000001" customHeight="1">
      <c r="A1165" s="135" t="s">
        <v>1616</v>
      </c>
      <c r="B1165" s="135" t="s">
        <v>1551</v>
      </c>
      <c r="C1165" s="136" t="s">
        <v>1550</v>
      </c>
      <c r="D1165" s="123" t="s">
        <v>1623</v>
      </c>
      <c r="E1165" s="92" t="s">
        <v>1425</v>
      </c>
      <c r="F1165" s="127">
        <v>24149</v>
      </c>
      <c r="G1165" s="137">
        <v>0</v>
      </c>
      <c r="H1165" s="127">
        <v>0</v>
      </c>
      <c r="I1165" s="128">
        <v>0</v>
      </c>
      <c r="J1165" s="128">
        <v>0</v>
      </c>
      <c r="K1165" s="137">
        <v>0</v>
      </c>
      <c r="L1165" s="124">
        <v>0</v>
      </c>
      <c r="M1165" s="124">
        <v>0</v>
      </c>
      <c r="N1165" s="124">
        <v>0</v>
      </c>
      <c r="O1165" s="124">
        <v>0</v>
      </c>
      <c r="P1165" s="124">
        <v>0</v>
      </c>
      <c r="Q1165" s="127">
        <v>0</v>
      </c>
      <c r="R1165" s="127">
        <v>0</v>
      </c>
      <c r="S1165" s="127">
        <v>24149</v>
      </c>
      <c r="T1165" s="127">
        <v>0</v>
      </c>
      <c r="U1165" s="124">
        <v>0</v>
      </c>
      <c r="V1165" s="139">
        <v>0</v>
      </c>
      <c r="W1165" s="128">
        <v>0</v>
      </c>
    </row>
    <row r="1166" spans="1:23" ht="20.100000000000001" customHeight="1">
      <c r="A1166" s="135"/>
      <c r="B1166" s="135"/>
      <c r="C1166" s="136"/>
      <c r="D1166" s="123" t="s">
        <v>2124</v>
      </c>
      <c r="E1166" s="92" t="s">
        <v>2125</v>
      </c>
      <c r="F1166" s="127">
        <v>149684</v>
      </c>
      <c r="G1166" s="137">
        <v>97184</v>
      </c>
      <c r="H1166" s="127">
        <v>36816</v>
      </c>
      <c r="I1166" s="128">
        <v>35700</v>
      </c>
      <c r="J1166" s="128">
        <v>24668</v>
      </c>
      <c r="K1166" s="137">
        <v>39238</v>
      </c>
      <c r="L1166" s="124">
        <v>22103</v>
      </c>
      <c r="M1166" s="124">
        <v>8289</v>
      </c>
      <c r="N1166" s="124">
        <v>0</v>
      </c>
      <c r="O1166" s="124">
        <v>442</v>
      </c>
      <c r="P1166" s="124">
        <v>332</v>
      </c>
      <c r="Q1166" s="127">
        <v>72</v>
      </c>
      <c r="R1166" s="127">
        <v>0</v>
      </c>
      <c r="S1166" s="127">
        <v>13262</v>
      </c>
      <c r="T1166" s="127">
        <v>0</v>
      </c>
      <c r="U1166" s="124">
        <v>0</v>
      </c>
      <c r="V1166" s="139">
        <v>0</v>
      </c>
      <c r="W1166" s="128">
        <v>0</v>
      </c>
    </row>
    <row r="1167" spans="1:23" ht="20.100000000000001" customHeight="1">
      <c r="A1167" s="135" t="s">
        <v>1549</v>
      </c>
      <c r="B1167" s="135" t="s">
        <v>1550</v>
      </c>
      <c r="C1167" s="136" t="s">
        <v>1550</v>
      </c>
      <c r="D1167" s="123" t="s">
        <v>1623</v>
      </c>
      <c r="E1167" s="92" t="s">
        <v>251</v>
      </c>
      <c r="F1167" s="127">
        <v>105958</v>
      </c>
      <c r="G1167" s="137">
        <v>97184</v>
      </c>
      <c r="H1167" s="127">
        <v>36816</v>
      </c>
      <c r="I1167" s="128">
        <v>35700</v>
      </c>
      <c r="J1167" s="128">
        <v>24668</v>
      </c>
      <c r="K1167" s="137">
        <v>8774</v>
      </c>
      <c r="L1167" s="124">
        <v>0</v>
      </c>
      <c r="M1167" s="124">
        <v>0</v>
      </c>
      <c r="N1167" s="124">
        <v>0</v>
      </c>
      <c r="O1167" s="124">
        <v>442</v>
      </c>
      <c r="P1167" s="124">
        <v>332</v>
      </c>
      <c r="Q1167" s="127">
        <v>0</v>
      </c>
      <c r="R1167" s="127">
        <v>0</v>
      </c>
      <c r="S1167" s="127">
        <v>0</v>
      </c>
      <c r="T1167" s="127">
        <v>0</v>
      </c>
      <c r="U1167" s="124">
        <v>0</v>
      </c>
      <c r="V1167" s="139">
        <v>0</v>
      </c>
      <c r="W1167" s="128">
        <v>0</v>
      </c>
    </row>
    <row r="1168" spans="1:23" ht="20.100000000000001" customHeight="1">
      <c r="A1168" s="135" t="s">
        <v>1589</v>
      </c>
      <c r="B1168" s="135" t="s">
        <v>1558</v>
      </c>
      <c r="C1168" s="136" t="s">
        <v>1558</v>
      </c>
      <c r="D1168" s="123" t="s">
        <v>1623</v>
      </c>
      <c r="E1168" s="92" t="s">
        <v>829</v>
      </c>
      <c r="F1168" s="127">
        <v>22103</v>
      </c>
      <c r="G1168" s="137">
        <v>0</v>
      </c>
      <c r="H1168" s="127">
        <v>0</v>
      </c>
      <c r="I1168" s="128">
        <v>0</v>
      </c>
      <c r="J1168" s="128">
        <v>0</v>
      </c>
      <c r="K1168" s="137">
        <v>22103</v>
      </c>
      <c r="L1168" s="124">
        <v>22103</v>
      </c>
      <c r="M1168" s="124">
        <v>0</v>
      </c>
      <c r="N1168" s="124">
        <v>0</v>
      </c>
      <c r="O1168" s="124">
        <v>0</v>
      </c>
      <c r="P1168" s="124">
        <v>0</v>
      </c>
      <c r="Q1168" s="127">
        <v>0</v>
      </c>
      <c r="R1168" s="127">
        <v>0</v>
      </c>
      <c r="S1168" s="127">
        <v>0</v>
      </c>
      <c r="T1168" s="127">
        <v>0</v>
      </c>
      <c r="U1168" s="124">
        <v>0</v>
      </c>
      <c r="V1168" s="139">
        <v>0</v>
      </c>
      <c r="W1168" s="128">
        <v>0</v>
      </c>
    </row>
    <row r="1169" spans="1:23" ht="20.100000000000001" customHeight="1">
      <c r="A1169" s="135" t="s">
        <v>1591</v>
      </c>
      <c r="B1169" s="135" t="s">
        <v>1559</v>
      </c>
      <c r="C1169" s="136" t="s">
        <v>1550</v>
      </c>
      <c r="D1169" s="123" t="s">
        <v>1623</v>
      </c>
      <c r="E1169" s="92" t="s">
        <v>942</v>
      </c>
      <c r="F1169" s="127">
        <v>8361</v>
      </c>
      <c r="G1169" s="137">
        <v>0</v>
      </c>
      <c r="H1169" s="127">
        <v>0</v>
      </c>
      <c r="I1169" s="128">
        <v>0</v>
      </c>
      <c r="J1169" s="128">
        <v>0</v>
      </c>
      <c r="K1169" s="137">
        <v>8361</v>
      </c>
      <c r="L1169" s="124">
        <v>0</v>
      </c>
      <c r="M1169" s="124">
        <v>8289</v>
      </c>
      <c r="N1169" s="124">
        <v>0</v>
      </c>
      <c r="O1169" s="124">
        <v>0</v>
      </c>
      <c r="P1169" s="124">
        <v>0</v>
      </c>
      <c r="Q1169" s="127">
        <v>72</v>
      </c>
      <c r="R1169" s="127">
        <v>0</v>
      </c>
      <c r="S1169" s="127">
        <v>0</v>
      </c>
      <c r="T1169" s="127">
        <v>0</v>
      </c>
      <c r="U1169" s="124">
        <v>0</v>
      </c>
      <c r="V1169" s="139">
        <v>0</v>
      </c>
      <c r="W1169" s="128">
        <v>0</v>
      </c>
    </row>
    <row r="1170" spans="1:23" ht="20.100000000000001" customHeight="1">
      <c r="A1170" s="135" t="s">
        <v>1616</v>
      </c>
      <c r="B1170" s="135" t="s">
        <v>1551</v>
      </c>
      <c r="C1170" s="136" t="s">
        <v>1550</v>
      </c>
      <c r="D1170" s="123" t="s">
        <v>1623</v>
      </c>
      <c r="E1170" s="92" t="s">
        <v>1425</v>
      </c>
      <c r="F1170" s="127">
        <v>13262</v>
      </c>
      <c r="G1170" s="137">
        <v>0</v>
      </c>
      <c r="H1170" s="127">
        <v>0</v>
      </c>
      <c r="I1170" s="128">
        <v>0</v>
      </c>
      <c r="J1170" s="128">
        <v>0</v>
      </c>
      <c r="K1170" s="137">
        <v>0</v>
      </c>
      <c r="L1170" s="124">
        <v>0</v>
      </c>
      <c r="M1170" s="124">
        <v>0</v>
      </c>
      <c r="N1170" s="124">
        <v>0</v>
      </c>
      <c r="O1170" s="124">
        <v>0</v>
      </c>
      <c r="P1170" s="124">
        <v>0</v>
      </c>
      <c r="Q1170" s="127">
        <v>0</v>
      </c>
      <c r="R1170" s="127">
        <v>0</v>
      </c>
      <c r="S1170" s="127">
        <v>13262</v>
      </c>
      <c r="T1170" s="127">
        <v>0</v>
      </c>
      <c r="U1170" s="124">
        <v>0</v>
      </c>
      <c r="V1170" s="139">
        <v>0</v>
      </c>
      <c r="W1170" s="128">
        <v>0</v>
      </c>
    </row>
    <row r="1171" spans="1:23" ht="20.100000000000001" customHeight="1">
      <c r="A1171" s="135"/>
      <c r="B1171" s="135"/>
      <c r="C1171" s="136"/>
      <c r="D1171" s="123" t="s">
        <v>2126</v>
      </c>
      <c r="E1171" s="92" t="s">
        <v>2127</v>
      </c>
      <c r="F1171" s="127">
        <v>634899</v>
      </c>
      <c r="G1171" s="137">
        <v>416782</v>
      </c>
      <c r="H1171" s="127">
        <v>155064</v>
      </c>
      <c r="I1171" s="128">
        <v>155196</v>
      </c>
      <c r="J1171" s="128">
        <v>106522</v>
      </c>
      <c r="K1171" s="137">
        <v>162646</v>
      </c>
      <c r="L1171" s="124">
        <v>92452</v>
      </c>
      <c r="M1171" s="124">
        <v>34670</v>
      </c>
      <c r="N1171" s="124">
        <v>0</v>
      </c>
      <c r="O1171" s="124">
        <v>1849</v>
      </c>
      <c r="P1171" s="124">
        <v>1387</v>
      </c>
      <c r="Q1171" s="127">
        <v>288</v>
      </c>
      <c r="R1171" s="127">
        <v>0</v>
      </c>
      <c r="S1171" s="127">
        <v>55471</v>
      </c>
      <c r="T1171" s="127">
        <v>0</v>
      </c>
      <c r="U1171" s="124">
        <v>0</v>
      </c>
      <c r="V1171" s="139">
        <v>0</v>
      </c>
      <c r="W1171" s="128">
        <v>0</v>
      </c>
    </row>
    <row r="1172" spans="1:23" ht="20.100000000000001" customHeight="1">
      <c r="A1172" s="135" t="s">
        <v>1549</v>
      </c>
      <c r="B1172" s="135" t="s">
        <v>1564</v>
      </c>
      <c r="C1172" s="136" t="s">
        <v>1550</v>
      </c>
      <c r="D1172" s="123" t="s">
        <v>1623</v>
      </c>
      <c r="E1172" s="92" t="s">
        <v>251</v>
      </c>
      <c r="F1172" s="127">
        <v>452018</v>
      </c>
      <c r="G1172" s="137">
        <v>416782</v>
      </c>
      <c r="H1172" s="127">
        <v>155064</v>
      </c>
      <c r="I1172" s="128">
        <v>155196</v>
      </c>
      <c r="J1172" s="128">
        <v>106522</v>
      </c>
      <c r="K1172" s="137">
        <v>35236</v>
      </c>
      <c r="L1172" s="124">
        <v>0</v>
      </c>
      <c r="M1172" s="124">
        <v>0</v>
      </c>
      <c r="N1172" s="124">
        <v>0</v>
      </c>
      <c r="O1172" s="124">
        <v>1849</v>
      </c>
      <c r="P1172" s="124">
        <v>1387</v>
      </c>
      <c r="Q1172" s="127">
        <v>0</v>
      </c>
      <c r="R1172" s="127">
        <v>0</v>
      </c>
      <c r="S1172" s="127">
        <v>0</v>
      </c>
      <c r="T1172" s="127">
        <v>0</v>
      </c>
      <c r="U1172" s="124">
        <v>0</v>
      </c>
      <c r="V1172" s="139">
        <v>0</v>
      </c>
      <c r="W1172" s="128">
        <v>0</v>
      </c>
    </row>
    <row r="1173" spans="1:23" ht="20.100000000000001" customHeight="1">
      <c r="A1173" s="135" t="s">
        <v>1589</v>
      </c>
      <c r="B1173" s="135" t="s">
        <v>1558</v>
      </c>
      <c r="C1173" s="136" t="s">
        <v>1558</v>
      </c>
      <c r="D1173" s="123" t="s">
        <v>1623</v>
      </c>
      <c r="E1173" s="92" t="s">
        <v>829</v>
      </c>
      <c r="F1173" s="127">
        <v>92452</v>
      </c>
      <c r="G1173" s="137">
        <v>0</v>
      </c>
      <c r="H1173" s="127">
        <v>0</v>
      </c>
      <c r="I1173" s="128">
        <v>0</v>
      </c>
      <c r="J1173" s="128">
        <v>0</v>
      </c>
      <c r="K1173" s="137">
        <v>92452</v>
      </c>
      <c r="L1173" s="124">
        <v>92452</v>
      </c>
      <c r="M1173" s="124">
        <v>0</v>
      </c>
      <c r="N1173" s="124">
        <v>0</v>
      </c>
      <c r="O1173" s="124">
        <v>0</v>
      </c>
      <c r="P1173" s="124">
        <v>0</v>
      </c>
      <c r="Q1173" s="127">
        <v>0</v>
      </c>
      <c r="R1173" s="127">
        <v>0</v>
      </c>
      <c r="S1173" s="127">
        <v>0</v>
      </c>
      <c r="T1173" s="127">
        <v>0</v>
      </c>
      <c r="U1173" s="124">
        <v>0</v>
      </c>
      <c r="V1173" s="139">
        <v>0</v>
      </c>
      <c r="W1173" s="128">
        <v>0</v>
      </c>
    </row>
    <row r="1174" spans="1:23" ht="20.100000000000001" customHeight="1">
      <c r="A1174" s="135" t="s">
        <v>1591</v>
      </c>
      <c r="B1174" s="135" t="s">
        <v>1559</v>
      </c>
      <c r="C1174" s="136" t="s">
        <v>1550</v>
      </c>
      <c r="D1174" s="123" t="s">
        <v>1623</v>
      </c>
      <c r="E1174" s="92" t="s">
        <v>942</v>
      </c>
      <c r="F1174" s="127">
        <v>34958</v>
      </c>
      <c r="G1174" s="137">
        <v>0</v>
      </c>
      <c r="H1174" s="127">
        <v>0</v>
      </c>
      <c r="I1174" s="128">
        <v>0</v>
      </c>
      <c r="J1174" s="128">
        <v>0</v>
      </c>
      <c r="K1174" s="137">
        <v>34958</v>
      </c>
      <c r="L1174" s="124">
        <v>0</v>
      </c>
      <c r="M1174" s="124">
        <v>34670</v>
      </c>
      <c r="N1174" s="124">
        <v>0</v>
      </c>
      <c r="O1174" s="124">
        <v>0</v>
      </c>
      <c r="P1174" s="124">
        <v>0</v>
      </c>
      <c r="Q1174" s="127">
        <v>288</v>
      </c>
      <c r="R1174" s="127">
        <v>0</v>
      </c>
      <c r="S1174" s="127">
        <v>0</v>
      </c>
      <c r="T1174" s="127">
        <v>0</v>
      </c>
      <c r="U1174" s="124">
        <v>0</v>
      </c>
      <c r="V1174" s="139">
        <v>0</v>
      </c>
      <c r="W1174" s="128">
        <v>0</v>
      </c>
    </row>
    <row r="1175" spans="1:23" ht="20.100000000000001" customHeight="1">
      <c r="A1175" s="135" t="s">
        <v>1616</v>
      </c>
      <c r="B1175" s="135" t="s">
        <v>1551</v>
      </c>
      <c r="C1175" s="136" t="s">
        <v>1550</v>
      </c>
      <c r="D1175" s="123" t="s">
        <v>1623</v>
      </c>
      <c r="E1175" s="92" t="s">
        <v>1425</v>
      </c>
      <c r="F1175" s="127">
        <v>55471</v>
      </c>
      <c r="G1175" s="137">
        <v>0</v>
      </c>
      <c r="H1175" s="127">
        <v>0</v>
      </c>
      <c r="I1175" s="128">
        <v>0</v>
      </c>
      <c r="J1175" s="128">
        <v>0</v>
      </c>
      <c r="K1175" s="137">
        <v>0</v>
      </c>
      <c r="L1175" s="124">
        <v>0</v>
      </c>
      <c r="M1175" s="124">
        <v>0</v>
      </c>
      <c r="N1175" s="124">
        <v>0</v>
      </c>
      <c r="O1175" s="124">
        <v>0</v>
      </c>
      <c r="P1175" s="124">
        <v>0</v>
      </c>
      <c r="Q1175" s="127">
        <v>0</v>
      </c>
      <c r="R1175" s="127">
        <v>0</v>
      </c>
      <c r="S1175" s="127">
        <v>55471</v>
      </c>
      <c r="T1175" s="127">
        <v>0</v>
      </c>
      <c r="U1175" s="124">
        <v>0</v>
      </c>
      <c r="V1175" s="139">
        <v>0</v>
      </c>
      <c r="W1175" s="128">
        <v>0</v>
      </c>
    </row>
    <row r="1176" spans="1:23" ht="20.100000000000001" customHeight="1">
      <c r="A1176" s="135"/>
      <c r="B1176" s="135"/>
      <c r="C1176" s="136"/>
      <c r="D1176" s="123" t="s">
        <v>2128</v>
      </c>
      <c r="E1176" s="92" t="s">
        <v>2129</v>
      </c>
      <c r="F1176" s="127">
        <v>137047</v>
      </c>
      <c r="G1176" s="137">
        <v>86019</v>
      </c>
      <c r="H1176" s="127">
        <v>33156</v>
      </c>
      <c r="I1176" s="128">
        <v>35700</v>
      </c>
      <c r="J1176" s="128">
        <v>17163</v>
      </c>
      <c r="K1176" s="137">
        <v>38205</v>
      </c>
      <c r="L1176" s="124">
        <v>21371</v>
      </c>
      <c r="M1176" s="124">
        <v>8014</v>
      </c>
      <c r="N1176" s="124">
        <v>0</v>
      </c>
      <c r="O1176" s="124">
        <v>427</v>
      </c>
      <c r="P1176" s="124">
        <v>321</v>
      </c>
      <c r="Q1176" s="127">
        <v>72</v>
      </c>
      <c r="R1176" s="127">
        <v>0</v>
      </c>
      <c r="S1176" s="127">
        <v>12823</v>
      </c>
      <c r="T1176" s="127">
        <v>0</v>
      </c>
      <c r="U1176" s="124">
        <v>0</v>
      </c>
      <c r="V1176" s="139">
        <v>0</v>
      </c>
      <c r="W1176" s="128">
        <v>0</v>
      </c>
    </row>
    <row r="1177" spans="1:23" ht="20.100000000000001" customHeight="1">
      <c r="A1177" s="135" t="s">
        <v>1549</v>
      </c>
      <c r="B1177" s="135" t="s">
        <v>1563</v>
      </c>
      <c r="C1177" s="136" t="s">
        <v>1550</v>
      </c>
      <c r="D1177" s="123" t="s">
        <v>1623</v>
      </c>
      <c r="E1177" s="92" t="s">
        <v>251</v>
      </c>
      <c r="F1177" s="127">
        <v>94767</v>
      </c>
      <c r="G1177" s="137">
        <v>86019</v>
      </c>
      <c r="H1177" s="127">
        <v>33156</v>
      </c>
      <c r="I1177" s="128">
        <v>35700</v>
      </c>
      <c r="J1177" s="128">
        <v>17163</v>
      </c>
      <c r="K1177" s="137">
        <v>8748</v>
      </c>
      <c r="L1177" s="124">
        <v>0</v>
      </c>
      <c r="M1177" s="124">
        <v>0</v>
      </c>
      <c r="N1177" s="124">
        <v>0</v>
      </c>
      <c r="O1177" s="124">
        <v>427</v>
      </c>
      <c r="P1177" s="124">
        <v>321</v>
      </c>
      <c r="Q1177" s="127">
        <v>0</v>
      </c>
      <c r="R1177" s="127">
        <v>0</v>
      </c>
      <c r="S1177" s="127">
        <v>0</v>
      </c>
      <c r="T1177" s="127">
        <v>0</v>
      </c>
      <c r="U1177" s="124">
        <v>0</v>
      </c>
      <c r="V1177" s="139">
        <v>0</v>
      </c>
      <c r="W1177" s="128">
        <v>0</v>
      </c>
    </row>
    <row r="1178" spans="1:23" ht="20.100000000000001" customHeight="1">
      <c r="A1178" s="135" t="s">
        <v>1589</v>
      </c>
      <c r="B1178" s="135" t="s">
        <v>1558</v>
      </c>
      <c r="C1178" s="136" t="s">
        <v>1558</v>
      </c>
      <c r="D1178" s="123" t="s">
        <v>1623</v>
      </c>
      <c r="E1178" s="92" t="s">
        <v>829</v>
      </c>
      <c r="F1178" s="127">
        <v>21371</v>
      </c>
      <c r="G1178" s="137">
        <v>0</v>
      </c>
      <c r="H1178" s="127">
        <v>0</v>
      </c>
      <c r="I1178" s="128">
        <v>0</v>
      </c>
      <c r="J1178" s="128">
        <v>0</v>
      </c>
      <c r="K1178" s="137">
        <v>21371</v>
      </c>
      <c r="L1178" s="124">
        <v>21371</v>
      </c>
      <c r="M1178" s="124">
        <v>0</v>
      </c>
      <c r="N1178" s="124">
        <v>0</v>
      </c>
      <c r="O1178" s="124">
        <v>0</v>
      </c>
      <c r="P1178" s="124">
        <v>0</v>
      </c>
      <c r="Q1178" s="127">
        <v>0</v>
      </c>
      <c r="R1178" s="127">
        <v>0</v>
      </c>
      <c r="S1178" s="127">
        <v>0</v>
      </c>
      <c r="T1178" s="127">
        <v>0</v>
      </c>
      <c r="U1178" s="124">
        <v>0</v>
      </c>
      <c r="V1178" s="139">
        <v>0</v>
      </c>
      <c r="W1178" s="128">
        <v>0</v>
      </c>
    </row>
    <row r="1179" spans="1:23" ht="20.100000000000001" customHeight="1">
      <c r="A1179" s="135" t="s">
        <v>1591</v>
      </c>
      <c r="B1179" s="135" t="s">
        <v>1559</v>
      </c>
      <c r="C1179" s="136" t="s">
        <v>1550</v>
      </c>
      <c r="D1179" s="123" t="s">
        <v>1623</v>
      </c>
      <c r="E1179" s="92" t="s">
        <v>942</v>
      </c>
      <c r="F1179" s="127">
        <v>8086</v>
      </c>
      <c r="G1179" s="137">
        <v>0</v>
      </c>
      <c r="H1179" s="127">
        <v>0</v>
      </c>
      <c r="I1179" s="128">
        <v>0</v>
      </c>
      <c r="J1179" s="128">
        <v>0</v>
      </c>
      <c r="K1179" s="137">
        <v>8086</v>
      </c>
      <c r="L1179" s="124">
        <v>0</v>
      </c>
      <c r="M1179" s="124">
        <v>8014</v>
      </c>
      <c r="N1179" s="124">
        <v>0</v>
      </c>
      <c r="O1179" s="124">
        <v>0</v>
      </c>
      <c r="P1179" s="124">
        <v>0</v>
      </c>
      <c r="Q1179" s="127">
        <v>72</v>
      </c>
      <c r="R1179" s="127">
        <v>0</v>
      </c>
      <c r="S1179" s="127">
        <v>0</v>
      </c>
      <c r="T1179" s="127">
        <v>0</v>
      </c>
      <c r="U1179" s="124">
        <v>0</v>
      </c>
      <c r="V1179" s="139">
        <v>0</v>
      </c>
      <c r="W1179" s="128">
        <v>0</v>
      </c>
    </row>
    <row r="1180" spans="1:23" ht="20.100000000000001" customHeight="1">
      <c r="A1180" s="135" t="s">
        <v>1616</v>
      </c>
      <c r="B1180" s="135" t="s">
        <v>1551</v>
      </c>
      <c r="C1180" s="136" t="s">
        <v>1550</v>
      </c>
      <c r="D1180" s="123" t="s">
        <v>1623</v>
      </c>
      <c r="E1180" s="92" t="s">
        <v>1425</v>
      </c>
      <c r="F1180" s="127">
        <v>12823</v>
      </c>
      <c r="G1180" s="137">
        <v>0</v>
      </c>
      <c r="H1180" s="127">
        <v>0</v>
      </c>
      <c r="I1180" s="128">
        <v>0</v>
      </c>
      <c r="J1180" s="128">
        <v>0</v>
      </c>
      <c r="K1180" s="137">
        <v>0</v>
      </c>
      <c r="L1180" s="124">
        <v>0</v>
      </c>
      <c r="M1180" s="124">
        <v>0</v>
      </c>
      <c r="N1180" s="124">
        <v>0</v>
      </c>
      <c r="O1180" s="124">
        <v>0</v>
      </c>
      <c r="P1180" s="124">
        <v>0</v>
      </c>
      <c r="Q1180" s="127">
        <v>0</v>
      </c>
      <c r="R1180" s="127">
        <v>0</v>
      </c>
      <c r="S1180" s="127">
        <v>12823</v>
      </c>
      <c r="T1180" s="127">
        <v>0</v>
      </c>
      <c r="U1180" s="124">
        <v>0</v>
      </c>
      <c r="V1180" s="139">
        <v>0</v>
      </c>
      <c r="W1180" s="128">
        <v>0</v>
      </c>
    </row>
    <row r="1181" spans="1:23" ht="20.100000000000001" customHeight="1">
      <c r="A1181" s="135"/>
      <c r="B1181" s="135"/>
      <c r="C1181" s="136"/>
      <c r="D1181" s="123" t="s">
        <v>2130</v>
      </c>
      <c r="E1181" s="92" t="s">
        <v>2131</v>
      </c>
      <c r="F1181" s="127">
        <v>852453</v>
      </c>
      <c r="G1181" s="137">
        <v>442872</v>
      </c>
      <c r="H1181" s="127">
        <v>250992</v>
      </c>
      <c r="I1181" s="128">
        <v>137880</v>
      </c>
      <c r="J1181" s="128">
        <v>54000</v>
      </c>
      <c r="K1181" s="137">
        <v>180097</v>
      </c>
      <c r="L1181" s="124">
        <v>120653</v>
      </c>
      <c r="M1181" s="124">
        <v>45245</v>
      </c>
      <c r="N1181" s="124">
        <v>10534</v>
      </c>
      <c r="O1181" s="124">
        <v>1207</v>
      </c>
      <c r="P1181" s="124">
        <v>1810</v>
      </c>
      <c r="Q1181" s="127">
        <v>648</v>
      </c>
      <c r="R1181" s="127">
        <v>0</v>
      </c>
      <c r="S1181" s="127">
        <v>72392</v>
      </c>
      <c r="T1181" s="127">
        <v>0</v>
      </c>
      <c r="U1181" s="124">
        <v>0</v>
      </c>
      <c r="V1181" s="139">
        <v>157092</v>
      </c>
      <c r="W1181" s="128">
        <v>0</v>
      </c>
    </row>
    <row r="1182" spans="1:23" ht="20.100000000000001" customHeight="1">
      <c r="A1182" s="135" t="s">
        <v>1589</v>
      </c>
      <c r="B1182" s="135" t="s">
        <v>1558</v>
      </c>
      <c r="C1182" s="136" t="s">
        <v>1558</v>
      </c>
      <c r="D1182" s="123" t="s">
        <v>1623</v>
      </c>
      <c r="E1182" s="92" t="s">
        <v>829</v>
      </c>
      <c r="F1182" s="127">
        <v>120653</v>
      </c>
      <c r="G1182" s="137">
        <v>0</v>
      </c>
      <c r="H1182" s="127">
        <v>0</v>
      </c>
      <c r="I1182" s="128">
        <v>0</v>
      </c>
      <c r="J1182" s="128">
        <v>0</v>
      </c>
      <c r="K1182" s="137">
        <v>120653</v>
      </c>
      <c r="L1182" s="124">
        <v>120653</v>
      </c>
      <c r="M1182" s="124">
        <v>0</v>
      </c>
      <c r="N1182" s="124">
        <v>0</v>
      </c>
      <c r="O1182" s="124">
        <v>0</v>
      </c>
      <c r="P1182" s="124">
        <v>0</v>
      </c>
      <c r="Q1182" s="127">
        <v>0</v>
      </c>
      <c r="R1182" s="127">
        <v>0</v>
      </c>
      <c r="S1182" s="127">
        <v>0</v>
      </c>
      <c r="T1182" s="127">
        <v>0</v>
      </c>
      <c r="U1182" s="124">
        <v>0</v>
      </c>
      <c r="V1182" s="139">
        <v>0</v>
      </c>
      <c r="W1182" s="128">
        <v>0</v>
      </c>
    </row>
    <row r="1183" spans="1:23" ht="20.100000000000001" customHeight="1">
      <c r="A1183" s="135" t="s">
        <v>1591</v>
      </c>
      <c r="B1183" s="135" t="s">
        <v>1559</v>
      </c>
      <c r="C1183" s="136" t="s">
        <v>1551</v>
      </c>
      <c r="D1183" s="123" t="s">
        <v>1623</v>
      </c>
      <c r="E1183" s="92" t="s">
        <v>943</v>
      </c>
      <c r="F1183" s="127">
        <v>45893</v>
      </c>
      <c r="G1183" s="137">
        <v>0</v>
      </c>
      <c r="H1183" s="127">
        <v>0</v>
      </c>
      <c r="I1183" s="128">
        <v>0</v>
      </c>
      <c r="J1183" s="128">
        <v>0</v>
      </c>
      <c r="K1183" s="137">
        <v>45893</v>
      </c>
      <c r="L1183" s="124">
        <v>0</v>
      </c>
      <c r="M1183" s="124">
        <v>45245</v>
      </c>
      <c r="N1183" s="124">
        <v>0</v>
      </c>
      <c r="O1183" s="124">
        <v>0</v>
      </c>
      <c r="P1183" s="124">
        <v>0</v>
      </c>
      <c r="Q1183" s="127">
        <v>648</v>
      </c>
      <c r="R1183" s="127">
        <v>0</v>
      </c>
      <c r="S1183" s="127">
        <v>0</v>
      </c>
      <c r="T1183" s="127">
        <v>0</v>
      </c>
      <c r="U1183" s="124">
        <v>0</v>
      </c>
      <c r="V1183" s="139">
        <v>0</v>
      </c>
      <c r="W1183" s="128">
        <v>0</v>
      </c>
    </row>
    <row r="1184" spans="1:23" ht="20.100000000000001" customHeight="1">
      <c r="A1184" s="135" t="s">
        <v>1604</v>
      </c>
      <c r="B1184" s="135" t="s">
        <v>1550</v>
      </c>
      <c r="C1184" s="136" t="s">
        <v>1572</v>
      </c>
      <c r="D1184" s="123" t="s">
        <v>1623</v>
      </c>
      <c r="E1184" s="92" t="s">
        <v>1097</v>
      </c>
      <c r="F1184" s="127">
        <v>613515</v>
      </c>
      <c r="G1184" s="137">
        <v>442872</v>
      </c>
      <c r="H1184" s="127">
        <v>250992</v>
      </c>
      <c r="I1184" s="128">
        <v>137880</v>
      </c>
      <c r="J1184" s="128">
        <v>54000</v>
      </c>
      <c r="K1184" s="137">
        <v>13551</v>
      </c>
      <c r="L1184" s="124">
        <v>0</v>
      </c>
      <c r="M1184" s="124">
        <v>0</v>
      </c>
      <c r="N1184" s="124">
        <v>10534</v>
      </c>
      <c r="O1184" s="124">
        <v>1207</v>
      </c>
      <c r="P1184" s="124">
        <v>1810</v>
      </c>
      <c r="Q1184" s="127">
        <v>0</v>
      </c>
      <c r="R1184" s="127">
        <v>0</v>
      </c>
      <c r="S1184" s="127">
        <v>0</v>
      </c>
      <c r="T1184" s="127">
        <v>0</v>
      </c>
      <c r="U1184" s="124">
        <v>0</v>
      </c>
      <c r="V1184" s="139">
        <v>157092</v>
      </c>
      <c r="W1184" s="128">
        <v>0</v>
      </c>
    </row>
    <row r="1185" spans="1:23" ht="20.100000000000001" customHeight="1">
      <c r="A1185" s="135" t="s">
        <v>1616</v>
      </c>
      <c r="B1185" s="135" t="s">
        <v>1551</v>
      </c>
      <c r="C1185" s="136" t="s">
        <v>1550</v>
      </c>
      <c r="D1185" s="123" t="s">
        <v>1623</v>
      </c>
      <c r="E1185" s="92" t="s">
        <v>1425</v>
      </c>
      <c r="F1185" s="127">
        <v>72392</v>
      </c>
      <c r="G1185" s="137">
        <v>0</v>
      </c>
      <c r="H1185" s="127">
        <v>0</v>
      </c>
      <c r="I1185" s="128">
        <v>0</v>
      </c>
      <c r="J1185" s="128">
        <v>0</v>
      </c>
      <c r="K1185" s="137">
        <v>0</v>
      </c>
      <c r="L1185" s="124">
        <v>0</v>
      </c>
      <c r="M1185" s="124">
        <v>0</v>
      </c>
      <c r="N1185" s="124">
        <v>0</v>
      </c>
      <c r="O1185" s="124">
        <v>0</v>
      </c>
      <c r="P1185" s="124">
        <v>0</v>
      </c>
      <c r="Q1185" s="127">
        <v>0</v>
      </c>
      <c r="R1185" s="127">
        <v>0</v>
      </c>
      <c r="S1185" s="127">
        <v>72392</v>
      </c>
      <c r="T1185" s="127">
        <v>0</v>
      </c>
      <c r="U1185" s="124">
        <v>0</v>
      </c>
      <c r="V1185" s="139">
        <v>0</v>
      </c>
      <c r="W1185" s="128">
        <v>0</v>
      </c>
    </row>
    <row r="1186" spans="1:23" ht="20.100000000000001" customHeight="1">
      <c r="A1186" s="135"/>
      <c r="B1186" s="135"/>
      <c r="C1186" s="136"/>
      <c r="D1186" s="123" t="s">
        <v>2132</v>
      </c>
      <c r="E1186" s="92" t="s">
        <v>2133</v>
      </c>
      <c r="F1186" s="127">
        <v>6491659</v>
      </c>
      <c r="G1186" s="137">
        <v>3629186</v>
      </c>
      <c r="H1186" s="127">
        <v>2058132</v>
      </c>
      <c r="I1186" s="128">
        <v>1469832</v>
      </c>
      <c r="J1186" s="128">
        <v>101222</v>
      </c>
      <c r="K1186" s="137">
        <v>1671451</v>
      </c>
      <c r="L1186" s="124">
        <v>1055882</v>
      </c>
      <c r="M1186" s="124">
        <v>395956</v>
      </c>
      <c r="N1186" s="124">
        <v>36395</v>
      </c>
      <c r="O1186" s="124">
        <v>16680</v>
      </c>
      <c r="P1186" s="124">
        <v>15839</v>
      </c>
      <c r="Q1186" s="127">
        <v>3960</v>
      </c>
      <c r="R1186" s="127">
        <v>0</v>
      </c>
      <c r="S1186" s="127">
        <v>633529</v>
      </c>
      <c r="T1186" s="127">
        <v>0</v>
      </c>
      <c r="U1186" s="124">
        <v>0</v>
      </c>
      <c r="V1186" s="139">
        <v>402222</v>
      </c>
      <c r="W1186" s="128">
        <v>155271</v>
      </c>
    </row>
    <row r="1187" spans="1:23" ht="20.100000000000001" customHeight="1">
      <c r="A1187" s="135"/>
      <c r="B1187" s="135"/>
      <c r="C1187" s="136"/>
      <c r="D1187" s="123" t="s">
        <v>2134</v>
      </c>
      <c r="E1187" s="92" t="s">
        <v>2135</v>
      </c>
      <c r="F1187" s="127">
        <v>2559963</v>
      </c>
      <c r="G1187" s="137">
        <v>1499769</v>
      </c>
      <c r="H1187" s="127">
        <v>753228</v>
      </c>
      <c r="I1187" s="128">
        <v>683772</v>
      </c>
      <c r="J1187" s="128">
        <v>62769</v>
      </c>
      <c r="K1187" s="137">
        <v>723479</v>
      </c>
      <c r="L1187" s="124">
        <v>431800</v>
      </c>
      <c r="M1187" s="124">
        <v>161925</v>
      </c>
      <c r="N1187" s="124">
        <v>0</v>
      </c>
      <c r="O1187" s="124">
        <v>8636</v>
      </c>
      <c r="P1187" s="124">
        <v>6477</v>
      </c>
      <c r="Q1187" s="127">
        <v>1368</v>
      </c>
      <c r="R1187" s="127">
        <v>0</v>
      </c>
      <c r="S1187" s="127">
        <v>259080</v>
      </c>
      <c r="T1187" s="127">
        <v>0</v>
      </c>
      <c r="U1187" s="124">
        <v>0</v>
      </c>
      <c r="V1187" s="139">
        <v>0</v>
      </c>
      <c r="W1187" s="128">
        <v>77635</v>
      </c>
    </row>
    <row r="1188" spans="1:23" ht="20.100000000000001" customHeight="1">
      <c r="A1188" s="135" t="s">
        <v>1549</v>
      </c>
      <c r="B1188" s="135" t="s">
        <v>1552</v>
      </c>
      <c r="C1188" s="136" t="s">
        <v>1550</v>
      </c>
      <c r="D1188" s="123" t="s">
        <v>1623</v>
      </c>
      <c r="E1188" s="92" t="s">
        <v>251</v>
      </c>
      <c r="F1188" s="127">
        <v>1592517</v>
      </c>
      <c r="G1188" s="137">
        <v>1499769</v>
      </c>
      <c r="H1188" s="127">
        <v>753228</v>
      </c>
      <c r="I1188" s="128">
        <v>683772</v>
      </c>
      <c r="J1188" s="128">
        <v>62769</v>
      </c>
      <c r="K1188" s="137">
        <v>15113</v>
      </c>
      <c r="L1188" s="124">
        <v>0</v>
      </c>
      <c r="M1188" s="124">
        <v>0</v>
      </c>
      <c r="N1188" s="124">
        <v>0</v>
      </c>
      <c r="O1188" s="124">
        <v>8636</v>
      </c>
      <c r="P1188" s="124">
        <v>6477</v>
      </c>
      <c r="Q1188" s="127">
        <v>0</v>
      </c>
      <c r="R1188" s="127">
        <v>0</v>
      </c>
      <c r="S1188" s="127">
        <v>0</v>
      </c>
      <c r="T1188" s="127">
        <v>0</v>
      </c>
      <c r="U1188" s="124">
        <v>0</v>
      </c>
      <c r="V1188" s="139">
        <v>0</v>
      </c>
      <c r="W1188" s="128">
        <v>77635</v>
      </c>
    </row>
    <row r="1189" spans="1:23" ht="20.100000000000001" customHeight="1">
      <c r="A1189" s="135" t="s">
        <v>1589</v>
      </c>
      <c r="B1189" s="135" t="s">
        <v>1558</v>
      </c>
      <c r="C1189" s="136" t="s">
        <v>1558</v>
      </c>
      <c r="D1189" s="123" t="s">
        <v>1623</v>
      </c>
      <c r="E1189" s="92" t="s">
        <v>829</v>
      </c>
      <c r="F1189" s="127">
        <v>431800</v>
      </c>
      <c r="G1189" s="137">
        <v>0</v>
      </c>
      <c r="H1189" s="127">
        <v>0</v>
      </c>
      <c r="I1189" s="128">
        <v>0</v>
      </c>
      <c r="J1189" s="128">
        <v>0</v>
      </c>
      <c r="K1189" s="137">
        <v>431800</v>
      </c>
      <c r="L1189" s="124">
        <v>431800</v>
      </c>
      <c r="M1189" s="124">
        <v>0</v>
      </c>
      <c r="N1189" s="124">
        <v>0</v>
      </c>
      <c r="O1189" s="124">
        <v>0</v>
      </c>
      <c r="P1189" s="124">
        <v>0</v>
      </c>
      <c r="Q1189" s="127">
        <v>0</v>
      </c>
      <c r="R1189" s="127">
        <v>0</v>
      </c>
      <c r="S1189" s="127">
        <v>0</v>
      </c>
      <c r="T1189" s="127">
        <v>0</v>
      </c>
      <c r="U1189" s="124">
        <v>0</v>
      </c>
      <c r="V1189" s="139">
        <v>0</v>
      </c>
      <c r="W1189" s="128">
        <v>0</v>
      </c>
    </row>
    <row r="1190" spans="1:23" ht="20.100000000000001" customHeight="1">
      <c r="A1190" s="135" t="s">
        <v>1591</v>
      </c>
      <c r="B1190" s="135" t="s">
        <v>1559</v>
      </c>
      <c r="C1190" s="136" t="s">
        <v>1550</v>
      </c>
      <c r="D1190" s="123" t="s">
        <v>1623</v>
      </c>
      <c r="E1190" s="92" t="s">
        <v>942</v>
      </c>
      <c r="F1190" s="127">
        <v>163293</v>
      </c>
      <c r="G1190" s="137">
        <v>0</v>
      </c>
      <c r="H1190" s="127">
        <v>0</v>
      </c>
      <c r="I1190" s="128">
        <v>0</v>
      </c>
      <c r="J1190" s="128">
        <v>0</v>
      </c>
      <c r="K1190" s="137">
        <v>163293</v>
      </c>
      <c r="L1190" s="124">
        <v>0</v>
      </c>
      <c r="M1190" s="124">
        <v>161925</v>
      </c>
      <c r="N1190" s="124">
        <v>0</v>
      </c>
      <c r="O1190" s="124">
        <v>0</v>
      </c>
      <c r="P1190" s="124">
        <v>0</v>
      </c>
      <c r="Q1190" s="127">
        <v>1368</v>
      </c>
      <c r="R1190" s="127">
        <v>0</v>
      </c>
      <c r="S1190" s="127">
        <v>0</v>
      </c>
      <c r="T1190" s="127">
        <v>0</v>
      </c>
      <c r="U1190" s="124">
        <v>0</v>
      </c>
      <c r="V1190" s="139">
        <v>0</v>
      </c>
      <c r="W1190" s="128">
        <v>0</v>
      </c>
    </row>
    <row r="1191" spans="1:23" ht="20.100000000000001" customHeight="1">
      <c r="A1191" s="135" t="s">
        <v>1591</v>
      </c>
      <c r="B1191" s="135" t="s">
        <v>1559</v>
      </c>
      <c r="C1191" s="136" t="s">
        <v>1552</v>
      </c>
      <c r="D1191" s="123" t="s">
        <v>1623</v>
      </c>
      <c r="E1191" s="92" t="s">
        <v>944</v>
      </c>
      <c r="F1191" s="127">
        <v>113273</v>
      </c>
      <c r="G1191" s="137">
        <v>0</v>
      </c>
      <c r="H1191" s="127">
        <v>0</v>
      </c>
      <c r="I1191" s="128">
        <v>0</v>
      </c>
      <c r="J1191" s="128">
        <v>0</v>
      </c>
      <c r="K1191" s="137">
        <v>113273</v>
      </c>
      <c r="L1191" s="124">
        <v>0</v>
      </c>
      <c r="M1191" s="124">
        <v>0</v>
      </c>
      <c r="N1191" s="124">
        <v>0</v>
      </c>
      <c r="O1191" s="124">
        <v>0</v>
      </c>
      <c r="P1191" s="124">
        <v>0</v>
      </c>
      <c r="Q1191" s="127">
        <v>0</v>
      </c>
      <c r="R1191" s="127">
        <v>0</v>
      </c>
      <c r="S1191" s="127">
        <v>0</v>
      </c>
      <c r="T1191" s="127">
        <v>0</v>
      </c>
      <c r="U1191" s="124">
        <v>0</v>
      </c>
      <c r="V1191" s="139">
        <v>0</v>
      </c>
      <c r="W1191" s="128">
        <v>0</v>
      </c>
    </row>
    <row r="1192" spans="1:23" ht="20.100000000000001" customHeight="1">
      <c r="A1192" s="135" t="s">
        <v>1616</v>
      </c>
      <c r="B1192" s="135" t="s">
        <v>1551</v>
      </c>
      <c r="C1192" s="136" t="s">
        <v>1550</v>
      </c>
      <c r="D1192" s="123" t="s">
        <v>1623</v>
      </c>
      <c r="E1192" s="92" t="s">
        <v>1425</v>
      </c>
      <c r="F1192" s="127">
        <v>259080</v>
      </c>
      <c r="G1192" s="137">
        <v>0</v>
      </c>
      <c r="H1192" s="127">
        <v>0</v>
      </c>
      <c r="I1192" s="128">
        <v>0</v>
      </c>
      <c r="J1192" s="128">
        <v>0</v>
      </c>
      <c r="K1192" s="137">
        <v>0</v>
      </c>
      <c r="L1192" s="124">
        <v>0</v>
      </c>
      <c r="M1192" s="124">
        <v>0</v>
      </c>
      <c r="N1192" s="124">
        <v>0</v>
      </c>
      <c r="O1192" s="124">
        <v>0</v>
      </c>
      <c r="P1192" s="124">
        <v>0</v>
      </c>
      <c r="Q1192" s="127">
        <v>0</v>
      </c>
      <c r="R1192" s="127">
        <v>0</v>
      </c>
      <c r="S1192" s="127">
        <v>259080</v>
      </c>
      <c r="T1192" s="127">
        <v>0</v>
      </c>
      <c r="U1192" s="124">
        <v>0</v>
      </c>
      <c r="V1192" s="139">
        <v>0</v>
      </c>
      <c r="W1192" s="128">
        <v>0</v>
      </c>
    </row>
    <row r="1193" spans="1:23" ht="20.100000000000001" customHeight="1">
      <c r="A1193" s="135"/>
      <c r="B1193" s="135"/>
      <c r="C1193" s="136"/>
      <c r="D1193" s="123" t="s">
        <v>2136</v>
      </c>
      <c r="E1193" s="92" t="s">
        <v>2137</v>
      </c>
      <c r="F1193" s="127">
        <v>561633</v>
      </c>
      <c r="G1193" s="137">
        <v>305512</v>
      </c>
      <c r="H1193" s="127">
        <v>158448</v>
      </c>
      <c r="I1193" s="128">
        <v>133860</v>
      </c>
      <c r="J1193" s="128">
        <v>13204</v>
      </c>
      <c r="K1193" s="137">
        <v>163986</v>
      </c>
      <c r="L1193" s="124">
        <v>88862</v>
      </c>
      <c r="M1193" s="124">
        <v>33323</v>
      </c>
      <c r="N1193" s="124">
        <v>5825</v>
      </c>
      <c r="O1193" s="124">
        <v>889</v>
      </c>
      <c r="P1193" s="124">
        <v>1333</v>
      </c>
      <c r="Q1193" s="127">
        <v>288</v>
      </c>
      <c r="R1193" s="127">
        <v>0</v>
      </c>
      <c r="S1193" s="127">
        <v>53317</v>
      </c>
      <c r="T1193" s="127">
        <v>0</v>
      </c>
      <c r="U1193" s="124">
        <v>0</v>
      </c>
      <c r="V1193" s="139">
        <v>0</v>
      </c>
      <c r="W1193" s="128">
        <v>38818</v>
      </c>
    </row>
    <row r="1194" spans="1:23" ht="20.100000000000001" customHeight="1">
      <c r="A1194" s="135" t="s">
        <v>1549</v>
      </c>
      <c r="B1194" s="135" t="s">
        <v>1554</v>
      </c>
      <c r="C1194" s="136" t="s">
        <v>1550</v>
      </c>
      <c r="D1194" s="123" t="s">
        <v>1623</v>
      </c>
      <c r="E1194" s="92" t="s">
        <v>251</v>
      </c>
      <c r="F1194" s="127">
        <v>352377</v>
      </c>
      <c r="G1194" s="137">
        <v>305512</v>
      </c>
      <c r="H1194" s="127">
        <v>158448</v>
      </c>
      <c r="I1194" s="128">
        <v>133860</v>
      </c>
      <c r="J1194" s="128">
        <v>13204</v>
      </c>
      <c r="K1194" s="137">
        <v>8047</v>
      </c>
      <c r="L1194" s="124">
        <v>0</v>
      </c>
      <c r="M1194" s="124">
        <v>0</v>
      </c>
      <c r="N1194" s="124">
        <v>5825</v>
      </c>
      <c r="O1194" s="124">
        <v>889</v>
      </c>
      <c r="P1194" s="124">
        <v>1333</v>
      </c>
      <c r="Q1194" s="127">
        <v>0</v>
      </c>
      <c r="R1194" s="127">
        <v>0</v>
      </c>
      <c r="S1194" s="127">
        <v>0</v>
      </c>
      <c r="T1194" s="127">
        <v>0</v>
      </c>
      <c r="U1194" s="124">
        <v>0</v>
      </c>
      <c r="V1194" s="139">
        <v>0</v>
      </c>
      <c r="W1194" s="128">
        <v>38818</v>
      </c>
    </row>
    <row r="1195" spans="1:23" ht="20.100000000000001" customHeight="1">
      <c r="A1195" s="135" t="s">
        <v>1589</v>
      </c>
      <c r="B1195" s="135" t="s">
        <v>1558</v>
      </c>
      <c r="C1195" s="136" t="s">
        <v>1558</v>
      </c>
      <c r="D1195" s="123" t="s">
        <v>1623</v>
      </c>
      <c r="E1195" s="92" t="s">
        <v>829</v>
      </c>
      <c r="F1195" s="127">
        <v>88862</v>
      </c>
      <c r="G1195" s="137">
        <v>0</v>
      </c>
      <c r="H1195" s="127">
        <v>0</v>
      </c>
      <c r="I1195" s="128">
        <v>0</v>
      </c>
      <c r="J1195" s="128">
        <v>0</v>
      </c>
      <c r="K1195" s="137">
        <v>88862</v>
      </c>
      <c r="L1195" s="124">
        <v>88862</v>
      </c>
      <c r="M1195" s="124">
        <v>0</v>
      </c>
      <c r="N1195" s="124">
        <v>0</v>
      </c>
      <c r="O1195" s="124">
        <v>0</v>
      </c>
      <c r="P1195" s="124">
        <v>0</v>
      </c>
      <c r="Q1195" s="127">
        <v>0</v>
      </c>
      <c r="R1195" s="127">
        <v>0</v>
      </c>
      <c r="S1195" s="127">
        <v>0</v>
      </c>
      <c r="T1195" s="127">
        <v>0</v>
      </c>
      <c r="U1195" s="124">
        <v>0</v>
      </c>
      <c r="V1195" s="139">
        <v>0</v>
      </c>
      <c r="W1195" s="128">
        <v>0</v>
      </c>
    </row>
    <row r="1196" spans="1:23" ht="20.100000000000001" customHeight="1">
      <c r="A1196" s="135" t="s">
        <v>1591</v>
      </c>
      <c r="B1196" s="135" t="s">
        <v>1559</v>
      </c>
      <c r="C1196" s="136" t="s">
        <v>1551</v>
      </c>
      <c r="D1196" s="123" t="s">
        <v>1623</v>
      </c>
      <c r="E1196" s="92" t="s">
        <v>943</v>
      </c>
      <c r="F1196" s="127">
        <v>33611</v>
      </c>
      <c r="G1196" s="137">
        <v>0</v>
      </c>
      <c r="H1196" s="127">
        <v>0</v>
      </c>
      <c r="I1196" s="128">
        <v>0</v>
      </c>
      <c r="J1196" s="128">
        <v>0</v>
      </c>
      <c r="K1196" s="137">
        <v>33611</v>
      </c>
      <c r="L1196" s="124">
        <v>0</v>
      </c>
      <c r="M1196" s="124">
        <v>33323</v>
      </c>
      <c r="N1196" s="124">
        <v>0</v>
      </c>
      <c r="O1196" s="124">
        <v>0</v>
      </c>
      <c r="P1196" s="124">
        <v>0</v>
      </c>
      <c r="Q1196" s="127">
        <v>288</v>
      </c>
      <c r="R1196" s="127">
        <v>0</v>
      </c>
      <c r="S1196" s="127">
        <v>0</v>
      </c>
      <c r="T1196" s="127">
        <v>0</v>
      </c>
      <c r="U1196" s="124">
        <v>0</v>
      </c>
      <c r="V1196" s="139">
        <v>0</v>
      </c>
      <c r="W1196" s="128">
        <v>0</v>
      </c>
    </row>
    <row r="1197" spans="1:23" ht="20.100000000000001" customHeight="1">
      <c r="A1197" s="135" t="s">
        <v>1591</v>
      </c>
      <c r="B1197" s="135" t="s">
        <v>1559</v>
      </c>
      <c r="C1197" s="136" t="s">
        <v>1552</v>
      </c>
      <c r="D1197" s="123" t="s">
        <v>1623</v>
      </c>
      <c r="E1197" s="92" t="s">
        <v>944</v>
      </c>
      <c r="F1197" s="127">
        <v>33466</v>
      </c>
      <c r="G1197" s="137">
        <v>0</v>
      </c>
      <c r="H1197" s="127">
        <v>0</v>
      </c>
      <c r="I1197" s="128">
        <v>0</v>
      </c>
      <c r="J1197" s="128">
        <v>0</v>
      </c>
      <c r="K1197" s="137">
        <v>33466</v>
      </c>
      <c r="L1197" s="124">
        <v>0</v>
      </c>
      <c r="M1197" s="124">
        <v>0</v>
      </c>
      <c r="N1197" s="124">
        <v>0</v>
      </c>
      <c r="O1197" s="124">
        <v>0</v>
      </c>
      <c r="P1197" s="124">
        <v>0</v>
      </c>
      <c r="Q1197" s="127">
        <v>0</v>
      </c>
      <c r="R1197" s="127">
        <v>0</v>
      </c>
      <c r="S1197" s="127">
        <v>0</v>
      </c>
      <c r="T1197" s="127">
        <v>0</v>
      </c>
      <c r="U1197" s="124">
        <v>0</v>
      </c>
      <c r="V1197" s="139">
        <v>0</v>
      </c>
      <c r="W1197" s="128">
        <v>0</v>
      </c>
    </row>
    <row r="1198" spans="1:23" ht="20.100000000000001" customHeight="1">
      <c r="A1198" s="135" t="s">
        <v>1616</v>
      </c>
      <c r="B1198" s="135" t="s">
        <v>1551</v>
      </c>
      <c r="C1198" s="136" t="s">
        <v>1550</v>
      </c>
      <c r="D1198" s="123" t="s">
        <v>1623</v>
      </c>
      <c r="E1198" s="92" t="s">
        <v>1425</v>
      </c>
      <c r="F1198" s="127">
        <v>53317</v>
      </c>
      <c r="G1198" s="137">
        <v>0</v>
      </c>
      <c r="H1198" s="127">
        <v>0</v>
      </c>
      <c r="I1198" s="128">
        <v>0</v>
      </c>
      <c r="J1198" s="128">
        <v>0</v>
      </c>
      <c r="K1198" s="137">
        <v>0</v>
      </c>
      <c r="L1198" s="124">
        <v>0</v>
      </c>
      <c r="M1198" s="124">
        <v>0</v>
      </c>
      <c r="N1198" s="124">
        <v>0</v>
      </c>
      <c r="O1198" s="124">
        <v>0</v>
      </c>
      <c r="P1198" s="124">
        <v>0</v>
      </c>
      <c r="Q1198" s="127">
        <v>0</v>
      </c>
      <c r="R1198" s="127">
        <v>0</v>
      </c>
      <c r="S1198" s="127">
        <v>53317</v>
      </c>
      <c r="T1198" s="127">
        <v>0</v>
      </c>
      <c r="U1198" s="124">
        <v>0</v>
      </c>
      <c r="V1198" s="139">
        <v>0</v>
      </c>
      <c r="W1198" s="128">
        <v>0</v>
      </c>
    </row>
    <row r="1199" spans="1:23" ht="20.100000000000001" customHeight="1">
      <c r="A1199" s="135"/>
      <c r="B1199" s="135"/>
      <c r="C1199" s="136"/>
      <c r="D1199" s="123" t="s">
        <v>2138</v>
      </c>
      <c r="E1199" s="92" t="s">
        <v>2139</v>
      </c>
      <c r="F1199" s="127">
        <v>622164</v>
      </c>
      <c r="G1199" s="137">
        <v>296136</v>
      </c>
      <c r="H1199" s="127">
        <v>203976</v>
      </c>
      <c r="I1199" s="128">
        <v>92160</v>
      </c>
      <c r="J1199" s="128">
        <v>0</v>
      </c>
      <c r="K1199" s="137">
        <v>131502</v>
      </c>
      <c r="L1199" s="124">
        <v>88190</v>
      </c>
      <c r="M1199" s="124">
        <v>33071</v>
      </c>
      <c r="N1199" s="124">
        <v>7604</v>
      </c>
      <c r="O1199" s="124">
        <v>882</v>
      </c>
      <c r="P1199" s="124">
        <v>1323</v>
      </c>
      <c r="Q1199" s="127">
        <v>432</v>
      </c>
      <c r="R1199" s="127">
        <v>0</v>
      </c>
      <c r="S1199" s="127">
        <v>52914</v>
      </c>
      <c r="T1199" s="127">
        <v>0</v>
      </c>
      <c r="U1199" s="124">
        <v>0</v>
      </c>
      <c r="V1199" s="139">
        <v>102794</v>
      </c>
      <c r="W1199" s="128">
        <v>38818</v>
      </c>
    </row>
    <row r="1200" spans="1:23" ht="20.100000000000001" customHeight="1">
      <c r="A1200" s="135" t="s">
        <v>1589</v>
      </c>
      <c r="B1200" s="135" t="s">
        <v>1558</v>
      </c>
      <c r="C1200" s="136" t="s">
        <v>1558</v>
      </c>
      <c r="D1200" s="123" t="s">
        <v>1623</v>
      </c>
      <c r="E1200" s="92" t="s">
        <v>829</v>
      </c>
      <c r="F1200" s="127">
        <v>88190</v>
      </c>
      <c r="G1200" s="137">
        <v>0</v>
      </c>
      <c r="H1200" s="127">
        <v>0</v>
      </c>
      <c r="I1200" s="128">
        <v>0</v>
      </c>
      <c r="J1200" s="128">
        <v>0</v>
      </c>
      <c r="K1200" s="137">
        <v>88190</v>
      </c>
      <c r="L1200" s="124">
        <v>88190</v>
      </c>
      <c r="M1200" s="124">
        <v>0</v>
      </c>
      <c r="N1200" s="124">
        <v>0</v>
      </c>
      <c r="O1200" s="124">
        <v>0</v>
      </c>
      <c r="P1200" s="124">
        <v>0</v>
      </c>
      <c r="Q1200" s="127">
        <v>0</v>
      </c>
      <c r="R1200" s="127">
        <v>0</v>
      </c>
      <c r="S1200" s="127">
        <v>0</v>
      </c>
      <c r="T1200" s="127">
        <v>0</v>
      </c>
      <c r="U1200" s="124">
        <v>0</v>
      </c>
      <c r="V1200" s="139">
        <v>0</v>
      </c>
      <c r="W1200" s="128">
        <v>0</v>
      </c>
    </row>
    <row r="1201" spans="1:23" ht="20.100000000000001" customHeight="1">
      <c r="A1201" s="135" t="s">
        <v>1591</v>
      </c>
      <c r="B1201" s="135" t="s">
        <v>1580</v>
      </c>
      <c r="C1201" s="136" t="s">
        <v>1572</v>
      </c>
      <c r="D1201" s="123" t="s">
        <v>1623</v>
      </c>
      <c r="E1201" s="92" t="s">
        <v>957</v>
      </c>
      <c r="F1201" s="127">
        <v>447557</v>
      </c>
      <c r="G1201" s="137">
        <v>296136</v>
      </c>
      <c r="H1201" s="127">
        <v>203976</v>
      </c>
      <c r="I1201" s="128">
        <v>92160</v>
      </c>
      <c r="J1201" s="128">
        <v>0</v>
      </c>
      <c r="K1201" s="137">
        <v>9809</v>
      </c>
      <c r="L1201" s="124">
        <v>0</v>
      </c>
      <c r="M1201" s="124">
        <v>0</v>
      </c>
      <c r="N1201" s="124">
        <v>7604</v>
      </c>
      <c r="O1201" s="124">
        <v>882</v>
      </c>
      <c r="P1201" s="124">
        <v>1323</v>
      </c>
      <c r="Q1201" s="127">
        <v>0</v>
      </c>
      <c r="R1201" s="127">
        <v>0</v>
      </c>
      <c r="S1201" s="127">
        <v>0</v>
      </c>
      <c r="T1201" s="127">
        <v>0</v>
      </c>
      <c r="U1201" s="124">
        <v>0</v>
      </c>
      <c r="V1201" s="139">
        <v>102794</v>
      </c>
      <c r="W1201" s="128">
        <v>38818</v>
      </c>
    </row>
    <row r="1202" spans="1:23" ht="20.100000000000001" customHeight="1">
      <c r="A1202" s="135" t="s">
        <v>1591</v>
      </c>
      <c r="B1202" s="135" t="s">
        <v>1559</v>
      </c>
      <c r="C1202" s="136" t="s">
        <v>1551</v>
      </c>
      <c r="D1202" s="123" t="s">
        <v>1623</v>
      </c>
      <c r="E1202" s="92" t="s">
        <v>943</v>
      </c>
      <c r="F1202" s="127">
        <v>33503</v>
      </c>
      <c r="G1202" s="137">
        <v>0</v>
      </c>
      <c r="H1202" s="127">
        <v>0</v>
      </c>
      <c r="I1202" s="128">
        <v>0</v>
      </c>
      <c r="J1202" s="128">
        <v>0</v>
      </c>
      <c r="K1202" s="137">
        <v>33503</v>
      </c>
      <c r="L1202" s="124">
        <v>0</v>
      </c>
      <c r="M1202" s="124">
        <v>33071</v>
      </c>
      <c r="N1202" s="124">
        <v>0</v>
      </c>
      <c r="O1202" s="124">
        <v>0</v>
      </c>
      <c r="P1202" s="124">
        <v>0</v>
      </c>
      <c r="Q1202" s="127">
        <v>432</v>
      </c>
      <c r="R1202" s="127">
        <v>0</v>
      </c>
      <c r="S1202" s="127">
        <v>0</v>
      </c>
      <c r="T1202" s="127">
        <v>0</v>
      </c>
      <c r="U1202" s="124">
        <v>0</v>
      </c>
      <c r="V1202" s="139">
        <v>0</v>
      </c>
      <c r="W1202" s="128">
        <v>0</v>
      </c>
    </row>
    <row r="1203" spans="1:23" ht="20.100000000000001" customHeight="1">
      <c r="A1203" s="135" t="s">
        <v>1616</v>
      </c>
      <c r="B1203" s="135" t="s">
        <v>1551</v>
      </c>
      <c r="C1203" s="136" t="s">
        <v>1550</v>
      </c>
      <c r="D1203" s="123" t="s">
        <v>1623</v>
      </c>
      <c r="E1203" s="92" t="s">
        <v>1425</v>
      </c>
      <c r="F1203" s="127">
        <v>52914</v>
      </c>
      <c r="G1203" s="137">
        <v>0</v>
      </c>
      <c r="H1203" s="127">
        <v>0</v>
      </c>
      <c r="I1203" s="128">
        <v>0</v>
      </c>
      <c r="J1203" s="128">
        <v>0</v>
      </c>
      <c r="K1203" s="137">
        <v>0</v>
      </c>
      <c r="L1203" s="124">
        <v>0</v>
      </c>
      <c r="M1203" s="124">
        <v>0</v>
      </c>
      <c r="N1203" s="124">
        <v>0</v>
      </c>
      <c r="O1203" s="124">
        <v>0</v>
      </c>
      <c r="P1203" s="124">
        <v>0</v>
      </c>
      <c r="Q1203" s="127">
        <v>0</v>
      </c>
      <c r="R1203" s="127">
        <v>0</v>
      </c>
      <c r="S1203" s="127">
        <v>52914</v>
      </c>
      <c r="T1203" s="127">
        <v>0</v>
      </c>
      <c r="U1203" s="124">
        <v>0</v>
      </c>
      <c r="V1203" s="139">
        <v>0</v>
      </c>
      <c r="W1203" s="128">
        <v>0</v>
      </c>
    </row>
    <row r="1204" spans="1:23" ht="20.100000000000001" customHeight="1">
      <c r="A1204" s="135"/>
      <c r="B1204" s="135"/>
      <c r="C1204" s="136"/>
      <c r="D1204" s="123" t="s">
        <v>2140</v>
      </c>
      <c r="E1204" s="92" t="s">
        <v>2141</v>
      </c>
      <c r="F1204" s="127">
        <v>329036</v>
      </c>
      <c r="G1204" s="137">
        <v>173412</v>
      </c>
      <c r="H1204" s="127">
        <v>126252</v>
      </c>
      <c r="I1204" s="128">
        <v>47160</v>
      </c>
      <c r="J1204" s="128">
        <v>0</v>
      </c>
      <c r="K1204" s="137">
        <v>73455</v>
      </c>
      <c r="L1204" s="124">
        <v>49318</v>
      </c>
      <c r="M1204" s="124">
        <v>18494</v>
      </c>
      <c r="N1204" s="124">
        <v>4194</v>
      </c>
      <c r="O1204" s="124">
        <v>493</v>
      </c>
      <c r="P1204" s="124">
        <v>740</v>
      </c>
      <c r="Q1204" s="127">
        <v>216</v>
      </c>
      <c r="R1204" s="127">
        <v>0</v>
      </c>
      <c r="S1204" s="127">
        <v>29591</v>
      </c>
      <c r="T1204" s="127">
        <v>0</v>
      </c>
      <c r="U1204" s="124">
        <v>0</v>
      </c>
      <c r="V1204" s="139">
        <v>52578</v>
      </c>
      <c r="W1204" s="128">
        <v>0</v>
      </c>
    </row>
    <row r="1205" spans="1:23" ht="20.100000000000001" customHeight="1">
      <c r="A1205" s="135" t="s">
        <v>1582</v>
      </c>
      <c r="B1205" s="135" t="s">
        <v>1555</v>
      </c>
      <c r="C1205" s="136" t="s">
        <v>1557</v>
      </c>
      <c r="D1205" s="123" t="s">
        <v>1623</v>
      </c>
      <c r="E1205" s="92" t="s">
        <v>777</v>
      </c>
      <c r="F1205" s="127">
        <v>231417</v>
      </c>
      <c r="G1205" s="137">
        <v>173412</v>
      </c>
      <c r="H1205" s="127">
        <v>126252</v>
      </c>
      <c r="I1205" s="128">
        <v>47160</v>
      </c>
      <c r="J1205" s="128">
        <v>0</v>
      </c>
      <c r="K1205" s="137">
        <v>5427</v>
      </c>
      <c r="L1205" s="124">
        <v>0</v>
      </c>
      <c r="M1205" s="124">
        <v>0</v>
      </c>
      <c r="N1205" s="124">
        <v>4194</v>
      </c>
      <c r="O1205" s="124">
        <v>493</v>
      </c>
      <c r="P1205" s="124">
        <v>740</v>
      </c>
      <c r="Q1205" s="127">
        <v>0</v>
      </c>
      <c r="R1205" s="127">
        <v>0</v>
      </c>
      <c r="S1205" s="127">
        <v>0</v>
      </c>
      <c r="T1205" s="127">
        <v>0</v>
      </c>
      <c r="U1205" s="124">
        <v>0</v>
      </c>
      <c r="V1205" s="139">
        <v>52578</v>
      </c>
      <c r="W1205" s="128">
        <v>0</v>
      </c>
    </row>
    <row r="1206" spans="1:23" ht="20.100000000000001" customHeight="1">
      <c r="A1206" s="135" t="s">
        <v>1589</v>
      </c>
      <c r="B1206" s="135" t="s">
        <v>1558</v>
      </c>
      <c r="C1206" s="136" t="s">
        <v>1558</v>
      </c>
      <c r="D1206" s="123" t="s">
        <v>1623</v>
      </c>
      <c r="E1206" s="92" t="s">
        <v>829</v>
      </c>
      <c r="F1206" s="127">
        <v>49318</v>
      </c>
      <c r="G1206" s="137">
        <v>0</v>
      </c>
      <c r="H1206" s="127">
        <v>0</v>
      </c>
      <c r="I1206" s="128">
        <v>0</v>
      </c>
      <c r="J1206" s="128">
        <v>0</v>
      </c>
      <c r="K1206" s="137">
        <v>49318</v>
      </c>
      <c r="L1206" s="124">
        <v>49318</v>
      </c>
      <c r="M1206" s="124">
        <v>0</v>
      </c>
      <c r="N1206" s="124">
        <v>0</v>
      </c>
      <c r="O1206" s="124">
        <v>0</v>
      </c>
      <c r="P1206" s="124">
        <v>0</v>
      </c>
      <c r="Q1206" s="127">
        <v>0</v>
      </c>
      <c r="R1206" s="127">
        <v>0</v>
      </c>
      <c r="S1206" s="127">
        <v>0</v>
      </c>
      <c r="T1206" s="127">
        <v>0</v>
      </c>
      <c r="U1206" s="124">
        <v>0</v>
      </c>
      <c r="V1206" s="139">
        <v>0</v>
      </c>
      <c r="W1206" s="128">
        <v>0</v>
      </c>
    </row>
    <row r="1207" spans="1:23" ht="20.100000000000001" customHeight="1">
      <c r="A1207" s="135" t="s">
        <v>1591</v>
      </c>
      <c r="B1207" s="135" t="s">
        <v>1559</v>
      </c>
      <c r="C1207" s="136" t="s">
        <v>1551</v>
      </c>
      <c r="D1207" s="123" t="s">
        <v>1623</v>
      </c>
      <c r="E1207" s="92" t="s">
        <v>943</v>
      </c>
      <c r="F1207" s="127">
        <v>18710</v>
      </c>
      <c r="G1207" s="137">
        <v>0</v>
      </c>
      <c r="H1207" s="127">
        <v>0</v>
      </c>
      <c r="I1207" s="128">
        <v>0</v>
      </c>
      <c r="J1207" s="128">
        <v>0</v>
      </c>
      <c r="K1207" s="137">
        <v>18710</v>
      </c>
      <c r="L1207" s="124">
        <v>0</v>
      </c>
      <c r="M1207" s="124">
        <v>18494</v>
      </c>
      <c r="N1207" s="124">
        <v>0</v>
      </c>
      <c r="O1207" s="124">
        <v>0</v>
      </c>
      <c r="P1207" s="124">
        <v>0</v>
      </c>
      <c r="Q1207" s="127">
        <v>216</v>
      </c>
      <c r="R1207" s="127">
        <v>0</v>
      </c>
      <c r="S1207" s="127">
        <v>0</v>
      </c>
      <c r="T1207" s="127">
        <v>0</v>
      </c>
      <c r="U1207" s="124">
        <v>0</v>
      </c>
      <c r="V1207" s="139">
        <v>0</v>
      </c>
      <c r="W1207" s="128">
        <v>0</v>
      </c>
    </row>
    <row r="1208" spans="1:23" ht="20.100000000000001" customHeight="1">
      <c r="A1208" s="135" t="s">
        <v>1616</v>
      </c>
      <c r="B1208" s="135" t="s">
        <v>1551</v>
      </c>
      <c r="C1208" s="136" t="s">
        <v>1550</v>
      </c>
      <c r="D1208" s="123" t="s">
        <v>1623</v>
      </c>
      <c r="E1208" s="92" t="s">
        <v>1425</v>
      </c>
      <c r="F1208" s="127">
        <v>29591</v>
      </c>
      <c r="G1208" s="137">
        <v>0</v>
      </c>
      <c r="H1208" s="127">
        <v>0</v>
      </c>
      <c r="I1208" s="128">
        <v>0</v>
      </c>
      <c r="J1208" s="128">
        <v>0</v>
      </c>
      <c r="K1208" s="137">
        <v>0</v>
      </c>
      <c r="L1208" s="124">
        <v>0</v>
      </c>
      <c r="M1208" s="124">
        <v>0</v>
      </c>
      <c r="N1208" s="124">
        <v>0</v>
      </c>
      <c r="O1208" s="124">
        <v>0</v>
      </c>
      <c r="P1208" s="124">
        <v>0</v>
      </c>
      <c r="Q1208" s="127">
        <v>0</v>
      </c>
      <c r="R1208" s="127">
        <v>0</v>
      </c>
      <c r="S1208" s="127">
        <v>29591</v>
      </c>
      <c r="T1208" s="127">
        <v>0</v>
      </c>
      <c r="U1208" s="124">
        <v>0</v>
      </c>
      <c r="V1208" s="139">
        <v>0</v>
      </c>
      <c r="W1208" s="128">
        <v>0</v>
      </c>
    </row>
    <row r="1209" spans="1:23" ht="20.100000000000001" customHeight="1">
      <c r="A1209" s="135"/>
      <c r="B1209" s="135"/>
      <c r="C1209" s="136"/>
      <c r="D1209" s="123" t="s">
        <v>2142</v>
      </c>
      <c r="E1209" s="92" t="s">
        <v>2143</v>
      </c>
      <c r="F1209" s="127">
        <v>204874</v>
      </c>
      <c r="G1209" s="137">
        <v>107256</v>
      </c>
      <c r="H1209" s="127">
        <v>76776</v>
      </c>
      <c r="I1209" s="128">
        <v>30480</v>
      </c>
      <c r="J1209" s="128">
        <v>0</v>
      </c>
      <c r="K1209" s="137">
        <v>46103</v>
      </c>
      <c r="L1209" s="124">
        <v>30935</v>
      </c>
      <c r="M1209" s="124">
        <v>11601</v>
      </c>
      <c r="N1209" s="124">
        <v>2650</v>
      </c>
      <c r="O1209" s="124">
        <v>309</v>
      </c>
      <c r="P1209" s="124">
        <v>464</v>
      </c>
      <c r="Q1209" s="127">
        <v>144</v>
      </c>
      <c r="R1209" s="127">
        <v>0</v>
      </c>
      <c r="S1209" s="127">
        <v>18561</v>
      </c>
      <c r="T1209" s="127">
        <v>0</v>
      </c>
      <c r="U1209" s="124">
        <v>0</v>
      </c>
      <c r="V1209" s="139">
        <v>32954</v>
      </c>
      <c r="W1209" s="128">
        <v>0</v>
      </c>
    </row>
    <row r="1210" spans="1:23" ht="20.100000000000001" customHeight="1">
      <c r="A1210" s="135" t="s">
        <v>1589</v>
      </c>
      <c r="B1210" s="135" t="s">
        <v>1550</v>
      </c>
      <c r="C1210" s="136" t="s">
        <v>1585</v>
      </c>
      <c r="D1210" s="123" t="s">
        <v>1623</v>
      </c>
      <c r="E1210" s="92" t="s">
        <v>801</v>
      </c>
      <c r="F1210" s="127">
        <v>143633</v>
      </c>
      <c r="G1210" s="137">
        <v>107256</v>
      </c>
      <c r="H1210" s="127">
        <v>76776</v>
      </c>
      <c r="I1210" s="128">
        <v>30480</v>
      </c>
      <c r="J1210" s="128">
        <v>0</v>
      </c>
      <c r="K1210" s="137">
        <v>3423</v>
      </c>
      <c r="L1210" s="124">
        <v>0</v>
      </c>
      <c r="M1210" s="124">
        <v>0</v>
      </c>
      <c r="N1210" s="124">
        <v>2650</v>
      </c>
      <c r="O1210" s="124">
        <v>309</v>
      </c>
      <c r="P1210" s="124">
        <v>464</v>
      </c>
      <c r="Q1210" s="127">
        <v>0</v>
      </c>
      <c r="R1210" s="127">
        <v>0</v>
      </c>
      <c r="S1210" s="127">
        <v>0</v>
      </c>
      <c r="T1210" s="127">
        <v>0</v>
      </c>
      <c r="U1210" s="124">
        <v>0</v>
      </c>
      <c r="V1210" s="139">
        <v>32954</v>
      </c>
      <c r="W1210" s="128">
        <v>0</v>
      </c>
    </row>
    <row r="1211" spans="1:23" ht="20.100000000000001" customHeight="1">
      <c r="A1211" s="135" t="s">
        <v>1589</v>
      </c>
      <c r="B1211" s="135" t="s">
        <v>1558</v>
      </c>
      <c r="C1211" s="136" t="s">
        <v>1558</v>
      </c>
      <c r="D1211" s="123" t="s">
        <v>1623</v>
      </c>
      <c r="E1211" s="92" t="s">
        <v>829</v>
      </c>
      <c r="F1211" s="127">
        <v>30935</v>
      </c>
      <c r="G1211" s="137">
        <v>0</v>
      </c>
      <c r="H1211" s="127">
        <v>0</v>
      </c>
      <c r="I1211" s="128">
        <v>0</v>
      </c>
      <c r="J1211" s="128">
        <v>0</v>
      </c>
      <c r="K1211" s="137">
        <v>30935</v>
      </c>
      <c r="L1211" s="124">
        <v>30935</v>
      </c>
      <c r="M1211" s="124">
        <v>0</v>
      </c>
      <c r="N1211" s="124">
        <v>0</v>
      </c>
      <c r="O1211" s="124">
        <v>0</v>
      </c>
      <c r="P1211" s="124">
        <v>0</v>
      </c>
      <c r="Q1211" s="127">
        <v>0</v>
      </c>
      <c r="R1211" s="127">
        <v>0</v>
      </c>
      <c r="S1211" s="127">
        <v>0</v>
      </c>
      <c r="T1211" s="127">
        <v>0</v>
      </c>
      <c r="U1211" s="124">
        <v>0</v>
      </c>
      <c r="V1211" s="139">
        <v>0</v>
      </c>
      <c r="W1211" s="128">
        <v>0</v>
      </c>
    </row>
    <row r="1212" spans="1:23" ht="20.100000000000001" customHeight="1">
      <c r="A1212" s="135" t="s">
        <v>1591</v>
      </c>
      <c r="B1212" s="135" t="s">
        <v>1559</v>
      </c>
      <c r="C1212" s="136" t="s">
        <v>1551</v>
      </c>
      <c r="D1212" s="123" t="s">
        <v>1623</v>
      </c>
      <c r="E1212" s="92" t="s">
        <v>943</v>
      </c>
      <c r="F1212" s="127">
        <v>11745</v>
      </c>
      <c r="G1212" s="137">
        <v>0</v>
      </c>
      <c r="H1212" s="127">
        <v>0</v>
      </c>
      <c r="I1212" s="128">
        <v>0</v>
      </c>
      <c r="J1212" s="128">
        <v>0</v>
      </c>
      <c r="K1212" s="137">
        <v>11745</v>
      </c>
      <c r="L1212" s="124">
        <v>0</v>
      </c>
      <c r="M1212" s="124">
        <v>11601</v>
      </c>
      <c r="N1212" s="124">
        <v>0</v>
      </c>
      <c r="O1212" s="124">
        <v>0</v>
      </c>
      <c r="P1212" s="124">
        <v>0</v>
      </c>
      <c r="Q1212" s="127">
        <v>144</v>
      </c>
      <c r="R1212" s="127">
        <v>0</v>
      </c>
      <c r="S1212" s="127">
        <v>0</v>
      </c>
      <c r="T1212" s="127">
        <v>0</v>
      </c>
      <c r="U1212" s="124">
        <v>0</v>
      </c>
      <c r="V1212" s="139">
        <v>0</v>
      </c>
      <c r="W1212" s="128">
        <v>0</v>
      </c>
    </row>
    <row r="1213" spans="1:23" ht="20.100000000000001" customHeight="1">
      <c r="A1213" s="135" t="s">
        <v>1616</v>
      </c>
      <c r="B1213" s="135" t="s">
        <v>1551</v>
      </c>
      <c r="C1213" s="136" t="s">
        <v>1550</v>
      </c>
      <c r="D1213" s="123" t="s">
        <v>1623</v>
      </c>
      <c r="E1213" s="92" t="s">
        <v>1425</v>
      </c>
      <c r="F1213" s="127">
        <v>18561</v>
      </c>
      <c r="G1213" s="137">
        <v>0</v>
      </c>
      <c r="H1213" s="127">
        <v>0</v>
      </c>
      <c r="I1213" s="128">
        <v>0</v>
      </c>
      <c r="J1213" s="128">
        <v>0</v>
      </c>
      <c r="K1213" s="137">
        <v>0</v>
      </c>
      <c r="L1213" s="124">
        <v>0</v>
      </c>
      <c r="M1213" s="124">
        <v>0</v>
      </c>
      <c r="N1213" s="124">
        <v>0</v>
      </c>
      <c r="O1213" s="124">
        <v>0</v>
      </c>
      <c r="P1213" s="124">
        <v>0</v>
      </c>
      <c r="Q1213" s="127">
        <v>0</v>
      </c>
      <c r="R1213" s="127">
        <v>0</v>
      </c>
      <c r="S1213" s="127">
        <v>18561</v>
      </c>
      <c r="T1213" s="127">
        <v>0</v>
      </c>
      <c r="U1213" s="124">
        <v>0</v>
      </c>
      <c r="V1213" s="139">
        <v>0</v>
      </c>
      <c r="W1213" s="128">
        <v>0</v>
      </c>
    </row>
    <row r="1214" spans="1:23" ht="20.100000000000001" customHeight="1">
      <c r="A1214" s="135"/>
      <c r="B1214" s="135"/>
      <c r="C1214" s="136"/>
      <c r="D1214" s="123" t="s">
        <v>2144</v>
      </c>
      <c r="E1214" s="92" t="s">
        <v>2145</v>
      </c>
      <c r="F1214" s="127">
        <v>521939</v>
      </c>
      <c r="G1214" s="137">
        <v>273384</v>
      </c>
      <c r="H1214" s="127">
        <v>197184</v>
      </c>
      <c r="I1214" s="128">
        <v>76200</v>
      </c>
      <c r="J1214" s="128">
        <v>0</v>
      </c>
      <c r="K1214" s="137">
        <v>117158</v>
      </c>
      <c r="L1214" s="124">
        <v>78626</v>
      </c>
      <c r="M1214" s="124">
        <v>29485</v>
      </c>
      <c r="N1214" s="124">
        <v>6722</v>
      </c>
      <c r="O1214" s="124">
        <v>786</v>
      </c>
      <c r="P1214" s="124">
        <v>1179</v>
      </c>
      <c r="Q1214" s="127">
        <v>360</v>
      </c>
      <c r="R1214" s="127">
        <v>0</v>
      </c>
      <c r="S1214" s="127">
        <v>47175</v>
      </c>
      <c r="T1214" s="127">
        <v>0</v>
      </c>
      <c r="U1214" s="124">
        <v>0</v>
      </c>
      <c r="V1214" s="139">
        <v>84222</v>
      </c>
      <c r="W1214" s="128">
        <v>0</v>
      </c>
    </row>
    <row r="1215" spans="1:23" ht="20.100000000000001" customHeight="1">
      <c r="A1215" s="135" t="s">
        <v>1589</v>
      </c>
      <c r="B1215" s="135" t="s">
        <v>1558</v>
      </c>
      <c r="C1215" s="136" t="s">
        <v>1558</v>
      </c>
      <c r="D1215" s="123" t="s">
        <v>1623</v>
      </c>
      <c r="E1215" s="92" t="s">
        <v>829</v>
      </c>
      <c r="F1215" s="127">
        <v>78626</v>
      </c>
      <c r="G1215" s="137">
        <v>0</v>
      </c>
      <c r="H1215" s="127">
        <v>0</v>
      </c>
      <c r="I1215" s="128">
        <v>0</v>
      </c>
      <c r="J1215" s="128">
        <v>0</v>
      </c>
      <c r="K1215" s="137">
        <v>78626</v>
      </c>
      <c r="L1215" s="124">
        <v>78626</v>
      </c>
      <c r="M1215" s="124">
        <v>0</v>
      </c>
      <c r="N1215" s="124">
        <v>0</v>
      </c>
      <c r="O1215" s="124">
        <v>0</v>
      </c>
      <c r="P1215" s="124">
        <v>0</v>
      </c>
      <c r="Q1215" s="127">
        <v>0</v>
      </c>
      <c r="R1215" s="127">
        <v>0</v>
      </c>
      <c r="S1215" s="127">
        <v>0</v>
      </c>
      <c r="T1215" s="127">
        <v>0</v>
      </c>
      <c r="U1215" s="124">
        <v>0</v>
      </c>
      <c r="V1215" s="139">
        <v>0</v>
      </c>
      <c r="W1215" s="128">
        <v>0</v>
      </c>
    </row>
    <row r="1216" spans="1:23" ht="20.100000000000001" customHeight="1">
      <c r="A1216" s="135" t="s">
        <v>1591</v>
      </c>
      <c r="B1216" s="135" t="s">
        <v>1559</v>
      </c>
      <c r="C1216" s="136" t="s">
        <v>1551</v>
      </c>
      <c r="D1216" s="123" t="s">
        <v>1623</v>
      </c>
      <c r="E1216" s="92" t="s">
        <v>943</v>
      </c>
      <c r="F1216" s="127">
        <v>29845</v>
      </c>
      <c r="G1216" s="137">
        <v>0</v>
      </c>
      <c r="H1216" s="127">
        <v>0</v>
      </c>
      <c r="I1216" s="128">
        <v>0</v>
      </c>
      <c r="J1216" s="128">
        <v>0</v>
      </c>
      <c r="K1216" s="137">
        <v>29845</v>
      </c>
      <c r="L1216" s="124">
        <v>0</v>
      </c>
      <c r="M1216" s="124">
        <v>29485</v>
      </c>
      <c r="N1216" s="124">
        <v>0</v>
      </c>
      <c r="O1216" s="124">
        <v>0</v>
      </c>
      <c r="P1216" s="124">
        <v>0</v>
      </c>
      <c r="Q1216" s="127">
        <v>360</v>
      </c>
      <c r="R1216" s="127">
        <v>0</v>
      </c>
      <c r="S1216" s="127">
        <v>0</v>
      </c>
      <c r="T1216" s="127">
        <v>0</v>
      </c>
      <c r="U1216" s="124">
        <v>0</v>
      </c>
      <c r="V1216" s="139">
        <v>0</v>
      </c>
      <c r="W1216" s="128">
        <v>0</v>
      </c>
    </row>
    <row r="1217" spans="1:23" ht="20.100000000000001" customHeight="1">
      <c r="A1217" s="135" t="s">
        <v>1604</v>
      </c>
      <c r="B1217" s="135" t="s">
        <v>1550</v>
      </c>
      <c r="C1217" s="136" t="s">
        <v>1557</v>
      </c>
      <c r="D1217" s="123" t="s">
        <v>1623</v>
      </c>
      <c r="E1217" s="92" t="s">
        <v>260</v>
      </c>
      <c r="F1217" s="127">
        <v>366293</v>
      </c>
      <c r="G1217" s="137">
        <v>273384</v>
      </c>
      <c r="H1217" s="127">
        <v>197184</v>
      </c>
      <c r="I1217" s="128">
        <v>76200</v>
      </c>
      <c r="J1217" s="128">
        <v>0</v>
      </c>
      <c r="K1217" s="137">
        <v>8687</v>
      </c>
      <c r="L1217" s="124">
        <v>0</v>
      </c>
      <c r="M1217" s="124">
        <v>0</v>
      </c>
      <c r="N1217" s="124">
        <v>6722</v>
      </c>
      <c r="O1217" s="124">
        <v>786</v>
      </c>
      <c r="P1217" s="124">
        <v>1179</v>
      </c>
      <c r="Q1217" s="127">
        <v>0</v>
      </c>
      <c r="R1217" s="127">
        <v>0</v>
      </c>
      <c r="S1217" s="127">
        <v>0</v>
      </c>
      <c r="T1217" s="127">
        <v>0</v>
      </c>
      <c r="U1217" s="124">
        <v>0</v>
      </c>
      <c r="V1217" s="139">
        <v>84222</v>
      </c>
      <c r="W1217" s="128">
        <v>0</v>
      </c>
    </row>
    <row r="1218" spans="1:23" ht="20.100000000000001" customHeight="1">
      <c r="A1218" s="135" t="s">
        <v>1616</v>
      </c>
      <c r="B1218" s="135" t="s">
        <v>1551</v>
      </c>
      <c r="C1218" s="136" t="s">
        <v>1550</v>
      </c>
      <c r="D1218" s="123" t="s">
        <v>1623</v>
      </c>
      <c r="E1218" s="92" t="s">
        <v>1425</v>
      </c>
      <c r="F1218" s="127">
        <v>47175</v>
      </c>
      <c r="G1218" s="137">
        <v>0</v>
      </c>
      <c r="H1218" s="127">
        <v>0</v>
      </c>
      <c r="I1218" s="128">
        <v>0</v>
      </c>
      <c r="J1218" s="128">
        <v>0</v>
      </c>
      <c r="K1218" s="137">
        <v>0</v>
      </c>
      <c r="L1218" s="124">
        <v>0</v>
      </c>
      <c r="M1218" s="124">
        <v>0</v>
      </c>
      <c r="N1218" s="124">
        <v>0</v>
      </c>
      <c r="O1218" s="124">
        <v>0</v>
      </c>
      <c r="P1218" s="124">
        <v>0</v>
      </c>
      <c r="Q1218" s="127">
        <v>0</v>
      </c>
      <c r="R1218" s="127">
        <v>0</v>
      </c>
      <c r="S1218" s="127">
        <v>47175</v>
      </c>
      <c r="T1218" s="127">
        <v>0</v>
      </c>
      <c r="U1218" s="124">
        <v>0</v>
      </c>
      <c r="V1218" s="139">
        <v>0</v>
      </c>
      <c r="W1218" s="128">
        <v>0</v>
      </c>
    </row>
    <row r="1219" spans="1:23" ht="20.100000000000001" customHeight="1">
      <c r="A1219" s="135"/>
      <c r="B1219" s="135"/>
      <c r="C1219" s="136"/>
      <c r="D1219" s="123" t="s">
        <v>2146</v>
      </c>
      <c r="E1219" s="92" t="s">
        <v>2147</v>
      </c>
      <c r="F1219" s="127">
        <v>242199</v>
      </c>
      <c r="G1219" s="137">
        <v>152650</v>
      </c>
      <c r="H1219" s="127">
        <v>75000</v>
      </c>
      <c r="I1219" s="128">
        <v>71400</v>
      </c>
      <c r="J1219" s="128">
        <v>6250</v>
      </c>
      <c r="K1219" s="137">
        <v>62861</v>
      </c>
      <c r="L1219" s="124">
        <v>44480</v>
      </c>
      <c r="M1219" s="124">
        <v>16680</v>
      </c>
      <c r="N1219" s="124">
        <v>0</v>
      </c>
      <c r="O1219" s="124">
        <v>890</v>
      </c>
      <c r="P1219" s="124">
        <v>667</v>
      </c>
      <c r="Q1219" s="127">
        <v>144</v>
      </c>
      <c r="R1219" s="127">
        <v>0</v>
      </c>
      <c r="S1219" s="127">
        <v>26688</v>
      </c>
      <c r="T1219" s="127">
        <v>0</v>
      </c>
      <c r="U1219" s="124">
        <v>0</v>
      </c>
      <c r="V1219" s="139">
        <v>0</v>
      </c>
      <c r="W1219" s="128">
        <v>0</v>
      </c>
    </row>
    <row r="1220" spans="1:23" ht="20.100000000000001" customHeight="1">
      <c r="A1220" s="135" t="s">
        <v>1549</v>
      </c>
      <c r="B1220" s="135" t="s">
        <v>1550</v>
      </c>
      <c r="C1220" s="136" t="s">
        <v>1550</v>
      </c>
      <c r="D1220" s="123" t="s">
        <v>1623</v>
      </c>
      <c r="E1220" s="92" t="s">
        <v>251</v>
      </c>
      <c r="F1220" s="127">
        <v>154207</v>
      </c>
      <c r="G1220" s="137">
        <v>152650</v>
      </c>
      <c r="H1220" s="127">
        <v>75000</v>
      </c>
      <c r="I1220" s="128">
        <v>71400</v>
      </c>
      <c r="J1220" s="128">
        <v>6250</v>
      </c>
      <c r="K1220" s="137">
        <v>1557</v>
      </c>
      <c r="L1220" s="124">
        <v>0</v>
      </c>
      <c r="M1220" s="124">
        <v>0</v>
      </c>
      <c r="N1220" s="124">
        <v>0</v>
      </c>
      <c r="O1220" s="124">
        <v>890</v>
      </c>
      <c r="P1220" s="124">
        <v>667</v>
      </c>
      <c r="Q1220" s="127">
        <v>0</v>
      </c>
      <c r="R1220" s="127">
        <v>0</v>
      </c>
      <c r="S1220" s="127">
        <v>0</v>
      </c>
      <c r="T1220" s="127">
        <v>0</v>
      </c>
      <c r="U1220" s="124">
        <v>0</v>
      </c>
      <c r="V1220" s="139">
        <v>0</v>
      </c>
      <c r="W1220" s="128">
        <v>0</v>
      </c>
    </row>
    <row r="1221" spans="1:23" ht="20.100000000000001" customHeight="1">
      <c r="A1221" s="135" t="s">
        <v>1589</v>
      </c>
      <c r="B1221" s="135" t="s">
        <v>1558</v>
      </c>
      <c r="C1221" s="136" t="s">
        <v>1558</v>
      </c>
      <c r="D1221" s="123" t="s">
        <v>1623</v>
      </c>
      <c r="E1221" s="92" t="s">
        <v>829</v>
      </c>
      <c r="F1221" s="127">
        <v>44480</v>
      </c>
      <c r="G1221" s="137">
        <v>0</v>
      </c>
      <c r="H1221" s="127">
        <v>0</v>
      </c>
      <c r="I1221" s="128">
        <v>0</v>
      </c>
      <c r="J1221" s="128">
        <v>0</v>
      </c>
      <c r="K1221" s="137">
        <v>44480</v>
      </c>
      <c r="L1221" s="124">
        <v>44480</v>
      </c>
      <c r="M1221" s="124">
        <v>0</v>
      </c>
      <c r="N1221" s="124">
        <v>0</v>
      </c>
      <c r="O1221" s="124">
        <v>0</v>
      </c>
      <c r="P1221" s="124">
        <v>0</v>
      </c>
      <c r="Q1221" s="127">
        <v>0</v>
      </c>
      <c r="R1221" s="127">
        <v>0</v>
      </c>
      <c r="S1221" s="127">
        <v>0</v>
      </c>
      <c r="T1221" s="127">
        <v>0</v>
      </c>
      <c r="U1221" s="124">
        <v>0</v>
      </c>
      <c r="V1221" s="139">
        <v>0</v>
      </c>
      <c r="W1221" s="128">
        <v>0</v>
      </c>
    </row>
    <row r="1222" spans="1:23" ht="20.100000000000001" customHeight="1">
      <c r="A1222" s="135" t="s">
        <v>1591</v>
      </c>
      <c r="B1222" s="135" t="s">
        <v>1559</v>
      </c>
      <c r="C1222" s="136" t="s">
        <v>1550</v>
      </c>
      <c r="D1222" s="123" t="s">
        <v>1623</v>
      </c>
      <c r="E1222" s="92" t="s">
        <v>942</v>
      </c>
      <c r="F1222" s="127">
        <v>16824</v>
      </c>
      <c r="G1222" s="137">
        <v>0</v>
      </c>
      <c r="H1222" s="127">
        <v>0</v>
      </c>
      <c r="I1222" s="128">
        <v>0</v>
      </c>
      <c r="J1222" s="128">
        <v>0</v>
      </c>
      <c r="K1222" s="137">
        <v>16824</v>
      </c>
      <c r="L1222" s="124">
        <v>0</v>
      </c>
      <c r="M1222" s="124">
        <v>16680</v>
      </c>
      <c r="N1222" s="124">
        <v>0</v>
      </c>
      <c r="O1222" s="124">
        <v>0</v>
      </c>
      <c r="P1222" s="124">
        <v>0</v>
      </c>
      <c r="Q1222" s="127">
        <v>144</v>
      </c>
      <c r="R1222" s="127">
        <v>0</v>
      </c>
      <c r="S1222" s="127">
        <v>0</v>
      </c>
      <c r="T1222" s="127">
        <v>0</v>
      </c>
      <c r="U1222" s="124">
        <v>0</v>
      </c>
      <c r="V1222" s="139">
        <v>0</v>
      </c>
      <c r="W1222" s="128">
        <v>0</v>
      </c>
    </row>
    <row r="1223" spans="1:23" ht="20.100000000000001" customHeight="1">
      <c r="A1223" s="135" t="s">
        <v>1616</v>
      </c>
      <c r="B1223" s="135" t="s">
        <v>1551</v>
      </c>
      <c r="C1223" s="136" t="s">
        <v>1550</v>
      </c>
      <c r="D1223" s="123" t="s">
        <v>1623</v>
      </c>
      <c r="E1223" s="92" t="s">
        <v>1425</v>
      </c>
      <c r="F1223" s="127">
        <v>26688</v>
      </c>
      <c r="G1223" s="137">
        <v>0</v>
      </c>
      <c r="H1223" s="127">
        <v>0</v>
      </c>
      <c r="I1223" s="128">
        <v>0</v>
      </c>
      <c r="J1223" s="128">
        <v>0</v>
      </c>
      <c r="K1223" s="137">
        <v>0</v>
      </c>
      <c r="L1223" s="124">
        <v>0</v>
      </c>
      <c r="M1223" s="124">
        <v>0</v>
      </c>
      <c r="N1223" s="124">
        <v>0</v>
      </c>
      <c r="O1223" s="124">
        <v>0</v>
      </c>
      <c r="P1223" s="124">
        <v>0</v>
      </c>
      <c r="Q1223" s="127">
        <v>0</v>
      </c>
      <c r="R1223" s="127">
        <v>0</v>
      </c>
      <c r="S1223" s="127">
        <v>26688</v>
      </c>
      <c r="T1223" s="127">
        <v>0</v>
      </c>
      <c r="U1223" s="124">
        <v>0</v>
      </c>
      <c r="V1223" s="139">
        <v>0</v>
      </c>
      <c r="W1223" s="128">
        <v>0</v>
      </c>
    </row>
    <row r="1224" spans="1:23" ht="20.100000000000001" customHeight="1">
      <c r="A1224" s="135"/>
      <c r="B1224" s="135"/>
      <c r="C1224" s="136"/>
      <c r="D1224" s="123" t="s">
        <v>2148</v>
      </c>
      <c r="E1224" s="92" t="s">
        <v>2149</v>
      </c>
      <c r="F1224" s="127">
        <v>616346</v>
      </c>
      <c r="G1224" s="137">
        <v>389324</v>
      </c>
      <c r="H1224" s="127">
        <v>185856</v>
      </c>
      <c r="I1224" s="128">
        <v>187980</v>
      </c>
      <c r="J1224" s="128">
        <v>15488</v>
      </c>
      <c r="K1224" s="137">
        <v>159362</v>
      </c>
      <c r="L1224" s="124">
        <v>112767</v>
      </c>
      <c r="M1224" s="124">
        <v>42288</v>
      </c>
      <c r="N1224" s="124">
        <v>0</v>
      </c>
      <c r="O1224" s="124">
        <v>2255</v>
      </c>
      <c r="P1224" s="124">
        <v>1692</v>
      </c>
      <c r="Q1224" s="127">
        <v>360</v>
      </c>
      <c r="R1224" s="127">
        <v>0</v>
      </c>
      <c r="S1224" s="127">
        <v>67660</v>
      </c>
      <c r="T1224" s="127">
        <v>0</v>
      </c>
      <c r="U1224" s="124">
        <v>0</v>
      </c>
      <c r="V1224" s="139">
        <v>0</v>
      </c>
      <c r="W1224" s="128">
        <v>0</v>
      </c>
    </row>
    <row r="1225" spans="1:23" ht="20.100000000000001" customHeight="1">
      <c r="A1225" s="135" t="s">
        <v>1549</v>
      </c>
      <c r="B1225" s="135" t="s">
        <v>1564</v>
      </c>
      <c r="C1225" s="136" t="s">
        <v>1550</v>
      </c>
      <c r="D1225" s="123" t="s">
        <v>1623</v>
      </c>
      <c r="E1225" s="92" t="s">
        <v>251</v>
      </c>
      <c r="F1225" s="127">
        <v>393271</v>
      </c>
      <c r="G1225" s="137">
        <v>389324</v>
      </c>
      <c r="H1225" s="127">
        <v>185856</v>
      </c>
      <c r="I1225" s="128">
        <v>187980</v>
      </c>
      <c r="J1225" s="128">
        <v>15488</v>
      </c>
      <c r="K1225" s="137">
        <v>3947</v>
      </c>
      <c r="L1225" s="124">
        <v>0</v>
      </c>
      <c r="M1225" s="124">
        <v>0</v>
      </c>
      <c r="N1225" s="124">
        <v>0</v>
      </c>
      <c r="O1225" s="124">
        <v>2255</v>
      </c>
      <c r="P1225" s="124">
        <v>1692</v>
      </c>
      <c r="Q1225" s="127">
        <v>0</v>
      </c>
      <c r="R1225" s="127">
        <v>0</v>
      </c>
      <c r="S1225" s="127">
        <v>0</v>
      </c>
      <c r="T1225" s="127">
        <v>0</v>
      </c>
      <c r="U1225" s="124">
        <v>0</v>
      </c>
      <c r="V1225" s="139">
        <v>0</v>
      </c>
      <c r="W1225" s="128">
        <v>0</v>
      </c>
    </row>
    <row r="1226" spans="1:23" ht="20.100000000000001" customHeight="1">
      <c r="A1226" s="135" t="s">
        <v>1589</v>
      </c>
      <c r="B1226" s="135" t="s">
        <v>1558</v>
      </c>
      <c r="C1226" s="136" t="s">
        <v>1558</v>
      </c>
      <c r="D1226" s="123" t="s">
        <v>1623</v>
      </c>
      <c r="E1226" s="92" t="s">
        <v>829</v>
      </c>
      <c r="F1226" s="127">
        <v>112767</v>
      </c>
      <c r="G1226" s="137">
        <v>0</v>
      </c>
      <c r="H1226" s="127">
        <v>0</v>
      </c>
      <c r="I1226" s="128">
        <v>0</v>
      </c>
      <c r="J1226" s="128">
        <v>0</v>
      </c>
      <c r="K1226" s="137">
        <v>112767</v>
      </c>
      <c r="L1226" s="124">
        <v>112767</v>
      </c>
      <c r="M1226" s="124">
        <v>0</v>
      </c>
      <c r="N1226" s="124">
        <v>0</v>
      </c>
      <c r="O1226" s="124">
        <v>0</v>
      </c>
      <c r="P1226" s="124">
        <v>0</v>
      </c>
      <c r="Q1226" s="127">
        <v>0</v>
      </c>
      <c r="R1226" s="127">
        <v>0</v>
      </c>
      <c r="S1226" s="127">
        <v>0</v>
      </c>
      <c r="T1226" s="127">
        <v>0</v>
      </c>
      <c r="U1226" s="124">
        <v>0</v>
      </c>
      <c r="V1226" s="139">
        <v>0</v>
      </c>
      <c r="W1226" s="128">
        <v>0</v>
      </c>
    </row>
    <row r="1227" spans="1:23" ht="20.100000000000001" customHeight="1">
      <c r="A1227" s="135" t="s">
        <v>1591</v>
      </c>
      <c r="B1227" s="135" t="s">
        <v>1559</v>
      </c>
      <c r="C1227" s="136" t="s">
        <v>1550</v>
      </c>
      <c r="D1227" s="123" t="s">
        <v>1623</v>
      </c>
      <c r="E1227" s="92" t="s">
        <v>942</v>
      </c>
      <c r="F1227" s="127">
        <v>42648</v>
      </c>
      <c r="G1227" s="137">
        <v>0</v>
      </c>
      <c r="H1227" s="127">
        <v>0</v>
      </c>
      <c r="I1227" s="128">
        <v>0</v>
      </c>
      <c r="J1227" s="128">
        <v>0</v>
      </c>
      <c r="K1227" s="137">
        <v>42648</v>
      </c>
      <c r="L1227" s="124">
        <v>0</v>
      </c>
      <c r="M1227" s="124">
        <v>42288</v>
      </c>
      <c r="N1227" s="124">
        <v>0</v>
      </c>
      <c r="O1227" s="124">
        <v>0</v>
      </c>
      <c r="P1227" s="124">
        <v>0</v>
      </c>
      <c r="Q1227" s="127">
        <v>360</v>
      </c>
      <c r="R1227" s="127">
        <v>0</v>
      </c>
      <c r="S1227" s="127">
        <v>0</v>
      </c>
      <c r="T1227" s="127">
        <v>0</v>
      </c>
      <c r="U1227" s="124">
        <v>0</v>
      </c>
      <c r="V1227" s="139">
        <v>0</v>
      </c>
      <c r="W1227" s="128">
        <v>0</v>
      </c>
    </row>
    <row r="1228" spans="1:23" ht="20.100000000000001" customHeight="1">
      <c r="A1228" s="135" t="s">
        <v>1616</v>
      </c>
      <c r="B1228" s="135" t="s">
        <v>1551</v>
      </c>
      <c r="C1228" s="136" t="s">
        <v>1550</v>
      </c>
      <c r="D1228" s="123" t="s">
        <v>1623</v>
      </c>
      <c r="E1228" s="92" t="s">
        <v>1425</v>
      </c>
      <c r="F1228" s="127">
        <v>67660</v>
      </c>
      <c r="G1228" s="137">
        <v>0</v>
      </c>
      <c r="H1228" s="127">
        <v>0</v>
      </c>
      <c r="I1228" s="128">
        <v>0</v>
      </c>
      <c r="J1228" s="128">
        <v>0</v>
      </c>
      <c r="K1228" s="137">
        <v>0</v>
      </c>
      <c r="L1228" s="124">
        <v>0</v>
      </c>
      <c r="M1228" s="124">
        <v>0</v>
      </c>
      <c r="N1228" s="124">
        <v>0</v>
      </c>
      <c r="O1228" s="124">
        <v>0</v>
      </c>
      <c r="P1228" s="124">
        <v>0</v>
      </c>
      <c r="Q1228" s="127">
        <v>0</v>
      </c>
      <c r="R1228" s="127">
        <v>0</v>
      </c>
      <c r="S1228" s="127">
        <v>67660</v>
      </c>
      <c r="T1228" s="127">
        <v>0</v>
      </c>
      <c r="U1228" s="124">
        <v>0</v>
      </c>
      <c r="V1228" s="139">
        <v>0</v>
      </c>
      <c r="W1228" s="128">
        <v>0</v>
      </c>
    </row>
    <row r="1229" spans="1:23" ht="20.100000000000001" customHeight="1">
      <c r="A1229" s="135"/>
      <c r="B1229" s="135"/>
      <c r="C1229" s="136"/>
      <c r="D1229" s="123" t="s">
        <v>2150</v>
      </c>
      <c r="E1229" s="92" t="s">
        <v>2151</v>
      </c>
      <c r="F1229" s="127">
        <v>127979</v>
      </c>
      <c r="G1229" s="137">
        <v>81343</v>
      </c>
      <c r="H1229" s="127">
        <v>42132</v>
      </c>
      <c r="I1229" s="128">
        <v>35700</v>
      </c>
      <c r="J1229" s="128">
        <v>3511</v>
      </c>
      <c r="K1229" s="137">
        <v>32736</v>
      </c>
      <c r="L1229" s="124">
        <v>23166</v>
      </c>
      <c r="M1229" s="124">
        <v>8687</v>
      </c>
      <c r="N1229" s="124">
        <v>0</v>
      </c>
      <c r="O1229" s="124">
        <v>463</v>
      </c>
      <c r="P1229" s="124">
        <v>348</v>
      </c>
      <c r="Q1229" s="127">
        <v>72</v>
      </c>
      <c r="R1229" s="127">
        <v>0</v>
      </c>
      <c r="S1229" s="127">
        <v>13900</v>
      </c>
      <c r="T1229" s="127">
        <v>0</v>
      </c>
      <c r="U1229" s="124">
        <v>0</v>
      </c>
      <c r="V1229" s="139">
        <v>0</v>
      </c>
      <c r="W1229" s="128">
        <v>0</v>
      </c>
    </row>
    <row r="1230" spans="1:23" ht="20.100000000000001" customHeight="1">
      <c r="A1230" s="135" t="s">
        <v>1549</v>
      </c>
      <c r="B1230" s="135" t="s">
        <v>1563</v>
      </c>
      <c r="C1230" s="136" t="s">
        <v>1550</v>
      </c>
      <c r="D1230" s="123" t="s">
        <v>1623</v>
      </c>
      <c r="E1230" s="92" t="s">
        <v>251</v>
      </c>
      <c r="F1230" s="127">
        <v>82154</v>
      </c>
      <c r="G1230" s="137">
        <v>81343</v>
      </c>
      <c r="H1230" s="127">
        <v>42132</v>
      </c>
      <c r="I1230" s="128">
        <v>35700</v>
      </c>
      <c r="J1230" s="128">
        <v>3511</v>
      </c>
      <c r="K1230" s="137">
        <v>811</v>
      </c>
      <c r="L1230" s="124">
        <v>0</v>
      </c>
      <c r="M1230" s="124">
        <v>0</v>
      </c>
      <c r="N1230" s="124">
        <v>0</v>
      </c>
      <c r="O1230" s="124">
        <v>463</v>
      </c>
      <c r="P1230" s="124">
        <v>348</v>
      </c>
      <c r="Q1230" s="127">
        <v>0</v>
      </c>
      <c r="R1230" s="127">
        <v>0</v>
      </c>
      <c r="S1230" s="127">
        <v>0</v>
      </c>
      <c r="T1230" s="127">
        <v>0</v>
      </c>
      <c r="U1230" s="124">
        <v>0</v>
      </c>
      <c r="V1230" s="139">
        <v>0</v>
      </c>
      <c r="W1230" s="128">
        <v>0</v>
      </c>
    </row>
    <row r="1231" spans="1:23" ht="20.100000000000001" customHeight="1">
      <c r="A1231" s="135" t="s">
        <v>1589</v>
      </c>
      <c r="B1231" s="135" t="s">
        <v>1558</v>
      </c>
      <c r="C1231" s="136" t="s">
        <v>1558</v>
      </c>
      <c r="D1231" s="123" t="s">
        <v>1623</v>
      </c>
      <c r="E1231" s="92" t="s">
        <v>829</v>
      </c>
      <c r="F1231" s="127">
        <v>23166</v>
      </c>
      <c r="G1231" s="137">
        <v>0</v>
      </c>
      <c r="H1231" s="127">
        <v>0</v>
      </c>
      <c r="I1231" s="128">
        <v>0</v>
      </c>
      <c r="J1231" s="128">
        <v>0</v>
      </c>
      <c r="K1231" s="137">
        <v>23166</v>
      </c>
      <c r="L1231" s="124">
        <v>23166</v>
      </c>
      <c r="M1231" s="124">
        <v>0</v>
      </c>
      <c r="N1231" s="124">
        <v>0</v>
      </c>
      <c r="O1231" s="124">
        <v>0</v>
      </c>
      <c r="P1231" s="124">
        <v>0</v>
      </c>
      <c r="Q1231" s="127">
        <v>0</v>
      </c>
      <c r="R1231" s="127">
        <v>0</v>
      </c>
      <c r="S1231" s="127">
        <v>0</v>
      </c>
      <c r="T1231" s="127">
        <v>0</v>
      </c>
      <c r="U1231" s="124">
        <v>0</v>
      </c>
      <c r="V1231" s="139">
        <v>0</v>
      </c>
      <c r="W1231" s="128">
        <v>0</v>
      </c>
    </row>
    <row r="1232" spans="1:23" ht="20.100000000000001" customHeight="1">
      <c r="A1232" s="135" t="s">
        <v>1591</v>
      </c>
      <c r="B1232" s="135" t="s">
        <v>1559</v>
      </c>
      <c r="C1232" s="136" t="s">
        <v>1551</v>
      </c>
      <c r="D1232" s="123" t="s">
        <v>1623</v>
      </c>
      <c r="E1232" s="92" t="s">
        <v>943</v>
      </c>
      <c r="F1232" s="127">
        <v>8759</v>
      </c>
      <c r="G1232" s="137">
        <v>0</v>
      </c>
      <c r="H1232" s="127">
        <v>0</v>
      </c>
      <c r="I1232" s="128">
        <v>0</v>
      </c>
      <c r="J1232" s="128">
        <v>0</v>
      </c>
      <c r="K1232" s="137">
        <v>8759</v>
      </c>
      <c r="L1232" s="124">
        <v>0</v>
      </c>
      <c r="M1232" s="124">
        <v>8687</v>
      </c>
      <c r="N1232" s="124">
        <v>0</v>
      </c>
      <c r="O1232" s="124">
        <v>0</v>
      </c>
      <c r="P1232" s="124">
        <v>0</v>
      </c>
      <c r="Q1232" s="127">
        <v>72</v>
      </c>
      <c r="R1232" s="127">
        <v>0</v>
      </c>
      <c r="S1232" s="127">
        <v>0</v>
      </c>
      <c r="T1232" s="127">
        <v>0</v>
      </c>
      <c r="U1232" s="124">
        <v>0</v>
      </c>
      <c r="V1232" s="139">
        <v>0</v>
      </c>
      <c r="W1232" s="128">
        <v>0</v>
      </c>
    </row>
    <row r="1233" spans="1:23" ht="20.100000000000001" customHeight="1">
      <c r="A1233" s="135" t="s">
        <v>1616</v>
      </c>
      <c r="B1233" s="135" t="s">
        <v>1551</v>
      </c>
      <c r="C1233" s="136" t="s">
        <v>1550</v>
      </c>
      <c r="D1233" s="123" t="s">
        <v>1623</v>
      </c>
      <c r="E1233" s="92" t="s">
        <v>1425</v>
      </c>
      <c r="F1233" s="127">
        <v>13900</v>
      </c>
      <c r="G1233" s="137">
        <v>0</v>
      </c>
      <c r="H1233" s="127">
        <v>0</v>
      </c>
      <c r="I1233" s="128">
        <v>0</v>
      </c>
      <c r="J1233" s="128">
        <v>0</v>
      </c>
      <c r="K1233" s="137">
        <v>0</v>
      </c>
      <c r="L1233" s="124">
        <v>0</v>
      </c>
      <c r="M1233" s="124">
        <v>0</v>
      </c>
      <c r="N1233" s="124">
        <v>0</v>
      </c>
      <c r="O1233" s="124">
        <v>0</v>
      </c>
      <c r="P1233" s="124">
        <v>0</v>
      </c>
      <c r="Q1233" s="127">
        <v>0</v>
      </c>
      <c r="R1233" s="127">
        <v>0</v>
      </c>
      <c r="S1233" s="127">
        <v>13900</v>
      </c>
      <c r="T1233" s="127">
        <v>0</v>
      </c>
      <c r="U1233" s="124">
        <v>0</v>
      </c>
      <c r="V1233" s="139">
        <v>0</v>
      </c>
      <c r="W1233" s="128">
        <v>0</v>
      </c>
    </row>
    <row r="1234" spans="1:23" ht="20.100000000000001" customHeight="1">
      <c r="A1234" s="135"/>
      <c r="B1234" s="135"/>
      <c r="C1234" s="136"/>
      <c r="D1234" s="123" t="s">
        <v>2152</v>
      </c>
      <c r="E1234" s="92" t="s">
        <v>2153</v>
      </c>
      <c r="F1234" s="127">
        <v>705526</v>
      </c>
      <c r="G1234" s="137">
        <v>350400</v>
      </c>
      <c r="H1234" s="127">
        <v>239280</v>
      </c>
      <c r="I1234" s="128">
        <v>111120</v>
      </c>
      <c r="J1234" s="128">
        <v>0</v>
      </c>
      <c r="K1234" s="137">
        <v>160809</v>
      </c>
      <c r="L1234" s="124">
        <v>107738</v>
      </c>
      <c r="M1234" s="124">
        <v>40402</v>
      </c>
      <c r="N1234" s="124">
        <v>9400</v>
      </c>
      <c r="O1234" s="124">
        <v>1077</v>
      </c>
      <c r="P1234" s="124">
        <v>1616</v>
      </c>
      <c r="Q1234" s="127">
        <v>576</v>
      </c>
      <c r="R1234" s="127">
        <v>0</v>
      </c>
      <c r="S1234" s="127">
        <v>64643</v>
      </c>
      <c r="T1234" s="127">
        <v>0</v>
      </c>
      <c r="U1234" s="124">
        <v>0</v>
      </c>
      <c r="V1234" s="139">
        <v>129674</v>
      </c>
      <c r="W1234" s="128">
        <v>0</v>
      </c>
    </row>
    <row r="1235" spans="1:23" ht="20.100000000000001" customHeight="1">
      <c r="A1235" s="135" t="s">
        <v>1589</v>
      </c>
      <c r="B1235" s="135" t="s">
        <v>1558</v>
      </c>
      <c r="C1235" s="136" t="s">
        <v>1558</v>
      </c>
      <c r="D1235" s="123" t="s">
        <v>1623</v>
      </c>
      <c r="E1235" s="92" t="s">
        <v>829</v>
      </c>
      <c r="F1235" s="127">
        <v>107738</v>
      </c>
      <c r="G1235" s="137">
        <v>0</v>
      </c>
      <c r="H1235" s="127">
        <v>0</v>
      </c>
      <c r="I1235" s="128">
        <v>0</v>
      </c>
      <c r="J1235" s="128">
        <v>0</v>
      </c>
      <c r="K1235" s="137">
        <v>107738</v>
      </c>
      <c r="L1235" s="124">
        <v>107738</v>
      </c>
      <c r="M1235" s="124">
        <v>0</v>
      </c>
      <c r="N1235" s="124">
        <v>0</v>
      </c>
      <c r="O1235" s="124">
        <v>0</v>
      </c>
      <c r="P1235" s="124">
        <v>0</v>
      </c>
      <c r="Q1235" s="127">
        <v>0</v>
      </c>
      <c r="R1235" s="127">
        <v>0</v>
      </c>
      <c r="S1235" s="127">
        <v>0</v>
      </c>
      <c r="T1235" s="127">
        <v>0</v>
      </c>
      <c r="U1235" s="124">
        <v>0</v>
      </c>
      <c r="V1235" s="139">
        <v>0</v>
      </c>
      <c r="W1235" s="128">
        <v>0</v>
      </c>
    </row>
    <row r="1236" spans="1:23" ht="20.100000000000001" customHeight="1">
      <c r="A1236" s="135" t="s">
        <v>1591</v>
      </c>
      <c r="B1236" s="135" t="s">
        <v>1559</v>
      </c>
      <c r="C1236" s="136" t="s">
        <v>1551</v>
      </c>
      <c r="D1236" s="123" t="s">
        <v>1623</v>
      </c>
      <c r="E1236" s="92" t="s">
        <v>943</v>
      </c>
      <c r="F1236" s="127">
        <v>40978</v>
      </c>
      <c r="G1236" s="137">
        <v>0</v>
      </c>
      <c r="H1236" s="127">
        <v>0</v>
      </c>
      <c r="I1236" s="128">
        <v>0</v>
      </c>
      <c r="J1236" s="128">
        <v>0</v>
      </c>
      <c r="K1236" s="137">
        <v>40978</v>
      </c>
      <c r="L1236" s="124">
        <v>0</v>
      </c>
      <c r="M1236" s="124">
        <v>40402</v>
      </c>
      <c r="N1236" s="124">
        <v>0</v>
      </c>
      <c r="O1236" s="124">
        <v>0</v>
      </c>
      <c r="P1236" s="124">
        <v>0</v>
      </c>
      <c r="Q1236" s="127">
        <v>576</v>
      </c>
      <c r="R1236" s="127">
        <v>0</v>
      </c>
      <c r="S1236" s="127">
        <v>0</v>
      </c>
      <c r="T1236" s="127">
        <v>0</v>
      </c>
      <c r="U1236" s="124">
        <v>0</v>
      </c>
      <c r="V1236" s="139">
        <v>0</v>
      </c>
      <c r="W1236" s="128">
        <v>0</v>
      </c>
    </row>
    <row r="1237" spans="1:23" ht="20.100000000000001" customHeight="1">
      <c r="A1237" s="135" t="s">
        <v>1604</v>
      </c>
      <c r="B1237" s="135" t="s">
        <v>1550</v>
      </c>
      <c r="C1237" s="136" t="s">
        <v>1572</v>
      </c>
      <c r="D1237" s="123" t="s">
        <v>1623</v>
      </c>
      <c r="E1237" s="92" t="s">
        <v>1097</v>
      </c>
      <c r="F1237" s="127">
        <v>492167</v>
      </c>
      <c r="G1237" s="137">
        <v>350400</v>
      </c>
      <c r="H1237" s="127">
        <v>239280</v>
      </c>
      <c r="I1237" s="128">
        <v>111120</v>
      </c>
      <c r="J1237" s="128">
        <v>0</v>
      </c>
      <c r="K1237" s="137">
        <v>12093</v>
      </c>
      <c r="L1237" s="124">
        <v>0</v>
      </c>
      <c r="M1237" s="124">
        <v>0</v>
      </c>
      <c r="N1237" s="124">
        <v>9400</v>
      </c>
      <c r="O1237" s="124">
        <v>1077</v>
      </c>
      <c r="P1237" s="124">
        <v>1616</v>
      </c>
      <c r="Q1237" s="127">
        <v>0</v>
      </c>
      <c r="R1237" s="127">
        <v>0</v>
      </c>
      <c r="S1237" s="127">
        <v>0</v>
      </c>
      <c r="T1237" s="127">
        <v>0</v>
      </c>
      <c r="U1237" s="124">
        <v>0</v>
      </c>
      <c r="V1237" s="139">
        <v>129674</v>
      </c>
      <c r="W1237" s="128">
        <v>0</v>
      </c>
    </row>
    <row r="1238" spans="1:23" ht="20.100000000000001" customHeight="1">
      <c r="A1238" s="135" t="s">
        <v>1616</v>
      </c>
      <c r="B1238" s="135" t="s">
        <v>1551</v>
      </c>
      <c r="C1238" s="136" t="s">
        <v>1550</v>
      </c>
      <c r="D1238" s="123" t="s">
        <v>1623</v>
      </c>
      <c r="E1238" s="92" t="s">
        <v>1425</v>
      </c>
      <c r="F1238" s="127">
        <v>64643</v>
      </c>
      <c r="G1238" s="137">
        <v>0</v>
      </c>
      <c r="H1238" s="127">
        <v>0</v>
      </c>
      <c r="I1238" s="128">
        <v>0</v>
      </c>
      <c r="J1238" s="128">
        <v>0</v>
      </c>
      <c r="K1238" s="137">
        <v>0</v>
      </c>
      <c r="L1238" s="124">
        <v>0</v>
      </c>
      <c r="M1238" s="124">
        <v>0</v>
      </c>
      <c r="N1238" s="124">
        <v>0</v>
      </c>
      <c r="O1238" s="124">
        <v>0</v>
      </c>
      <c r="P1238" s="124">
        <v>0</v>
      </c>
      <c r="Q1238" s="127">
        <v>0</v>
      </c>
      <c r="R1238" s="127">
        <v>0</v>
      </c>
      <c r="S1238" s="127">
        <v>64643</v>
      </c>
      <c r="T1238" s="127">
        <v>0</v>
      </c>
      <c r="U1238" s="124">
        <v>0</v>
      </c>
      <c r="V1238" s="139">
        <v>0</v>
      </c>
      <c r="W1238" s="128">
        <v>0</v>
      </c>
    </row>
    <row r="1239" spans="1:23" ht="20.100000000000001" customHeight="1">
      <c r="A1239" s="135"/>
      <c r="B1239" s="135"/>
      <c r="C1239" s="136"/>
      <c r="D1239" s="123" t="s">
        <v>2154</v>
      </c>
      <c r="E1239" s="92" t="s">
        <v>2155</v>
      </c>
      <c r="F1239" s="127">
        <v>6058896</v>
      </c>
      <c r="G1239" s="137">
        <v>3626444</v>
      </c>
      <c r="H1239" s="127">
        <v>1710816</v>
      </c>
      <c r="I1239" s="128">
        <v>1285260</v>
      </c>
      <c r="J1239" s="128">
        <v>630368</v>
      </c>
      <c r="K1239" s="137">
        <v>1452832</v>
      </c>
      <c r="L1239" s="124">
        <v>901361</v>
      </c>
      <c r="M1239" s="124">
        <v>338010</v>
      </c>
      <c r="N1239" s="124">
        <v>32269</v>
      </c>
      <c r="O1239" s="124">
        <v>14075</v>
      </c>
      <c r="P1239" s="124">
        <v>13522</v>
      </c>
      <c r="Q1239" s="127">
        <v>3456</v>
      </c>
      <c r="R1239" s="127">
        <v>0</v>
      </c>
      <c r="S1239" s="127">
        <v>540816</v>
      </c>
      <c r="T1239" s="127">
        <v>0</v>
      </c>
      <c r="U1239" s="124">
        <v>0</v>
      </c>
      <c r="V1239" s="139">
        <v>364191</v>
      </c>
      <c r="W1239" s="128">
        <v>74613</v>
      </c>
    </row>
    <row r="1240" spans="1:23" ht="20.100000000000001" customHeight="1">
      <c r="A1240" s="135"/>
      <c r="B1240" s="135"/>
      <c r="C1240" s="136"/>
      <c r="D1240" s="123" t="s">
        <v>2156</v>
      </c>
      <c r="E1240" s="92" t="s">
        <v>2157</v>
      </c>
      <c r="F1240" s="127">
        <v>2338671</v>
      </c>
      <c r="G1240" s="137">
        <v>1500186</v>
      </c>
      <c r="H1240" s="127">
        <v>545544</v>
      </c>
      <c r="I1240" s="128">
        <v>553500</v>
      </c>
      <c r="J1240" s="128">
        <v>401142</v>
      </c>
      <c r="K1240" s="137">
        <v>601653</v>
      </c>
      <c r="L1240" s="124">
        <v>333809</v>
      </c>
      <c r="M1240" s="124">
        <v>125178</v>
      </c>
      <c r="N1240" s="124">
        <v>0</v>
      </c>
      <c r="O1240" s="124">
        <v>6676</v>
      </c>
      <c r="P1240" s="124">
        <v>5007</v>
      </c>
      <c r="Q1240" s="127">
        <v>1080</v>
      </c>
      <c r="R1240" s="127">
        <v>0</v>
      </c>
      <c r="S1240" s="127">
        <v>200285</v>
      </c>
      <c r="T1240" s="127">
        <v>0</v>
      </c>
      <c r="U1240" s="124">
        <v>0</v>
      </c>
      <c r="V1240" s="139">
        <v>0</v>
      </c>
      <c r="W1240" s="128">
        <v>36547</v>
      </c>
    </row>
    <row r="1241" spans="1:23" ht="20.100000000000001" customHeight="1">
      <c r="A1241" s="135" t="s">
        <v>1549</v>
      </c>
      <c r="B1241" s="135" t="s">
        <v>1552</v>
      </c>
      <c r="C1241" s="136" t="s">
        <v>1550</v>
      </c>
      <c r="D1241" s="123" t="s">
        <v>1623</v>
      </c>
      <c r="E1241" s="92" t="s">
        <v>251</v>
      </c>
      <c r="F1241" s="127">
        <v>1548416</v>
      </c>
      <c r="G1241" s="137">
        <v>1500186</v>
      </c>
      <c r="H1241" s="127">
        <v>545544</v>
      </c>
      <c r="I1241" s="128">
        <v>553500</v>
      </c>
      <c r="J1241" s="128">
        <v>401142</v>
      </c>
      <c r="K1241" s="137">
        <v>11683</v>
      </c>
      <c r="L1241" s="124">
        <v>0</v>
      </c>
      <c r="M1241" s="124">
        <v>0</v>
      </c>
      <c r="N1241" s="124">
        <v>0</v>
      </c>
      <c r="O1241" s="124">
        <v>6676</v>
      </c>
      <c r="P1241" s="124">
        <v>5007</v>
      </c>
      <c r="Q1241" s="127">
        <v>0</v>
      </c>
      <c r="R1241" s="127">
        <v>0</v>
      </c>
      <c r="S1241" s="127">
        <v>0</v>
      </c>
      <c r="T1241" s="127">
        <v>0</v>
      </c>
      <c r="U1241" s="124">
        <v>0</v>
      </c>
      <c r="V1241" s="139">
        <v>0</v>
      </c>
      <c r="W1241" s="128">
        <v>36547</v>
      </c>
    </row>
    <row r="1242" spans="1:23" ht="20.100000000000001" customHeight="1">
      <c r="A1242" s="135" t="s">
        <v>1589</v>
      </c>
      <c r="B1242" s="135" t="s">
        <v>1558</v>
      </c>
      <c r="C1242" s="136" t="s">
        <v>1558</v>
      </c>
      <c r="D1242" s="123" t="s">
        <v>1623</v>
      </c>
      <c r="E1242" s="92" t="s">
        <v>829</v>
      </c>
      <c r="F1242" s="127">
        <v>333809</v>
      </c>
      <c r="G1242" s="137">
        <v>0</v>
      </c>
      <c r="H1242" s="127">
        <v>0</v>
      </c>
      <c r="I1242" s="128">
        <v>0</v>
      </c>
      <c r="J1242" s="128">
        <v>0</v>
      </c>
      <c r="K1242" s="137">
        <v>333809</v>
      </c>
      <c r="L1242" s="124">
        <v>333809</v>
      </c>
      <c r="M1242" s="124">
        <v>0</v>
      </c>
      <c r="N1242" s="124">
        <v>0</v>
      </c>
      <c r="O1242" s="124">
        <v>0</v>
      </c>
      <c r="P1242" s="124">
        <v>0</v>
      </c>
      <c r="Q1242" s="127">
        <v>0</v>
      </c>
      <c r="R1242" s="127">
        <v>0</v>
      </c>
      <c r="S1242" s="127">
        <v>0</v>
      </c>
      <c r="T1242" s="127">
        <v>0</v>
      </c>
      <c r="U1242" s="124">
        <v>0</v>
      </c>
      <c r="V1242" s="139">
        <v>0</v>
      </c>
      <c r="W1242" s="128">
        <v>0</v>
      </c>
    </row>
    <row r="1243" spans="1:23" ht="20.100000000000001" customHeight="1">
      <c r="A1243" s="135" t="s">
        <v>1591</v>
      </c>
      <c r="B1243" s="135" t="s">
        <v>1559</v>
      </c>
      <c r="C1243" s="136" t="s">
        <v>1550</v>
      </c>
      <c r="D1243" s="123" t="s">
        <v>1623</v>
      </c>
      <c r="E1243" s="92" t="s">
        <v>942</v>
      </c>
      <c r="F1243" s="127">
        <v>126258</v>
      </c>
      <c r="G1243" s="137">
        <v>0</v>
      </c>
      <c r="H1243" s="127">
        <v>0</v>
      </c>
      <c r="I1243" s="128">
        <v>0</v>
      </c>
      <c r="J1243" s="128">
        <v>0</v>
      </c>
      <c r="K1243" s="137">
        <v>126258</v>
      </c>
      <c r="L1243" s="124">
        <v>0</v>
      </c>
      <c r="M1243" s="124">
        <v>125178</v>
      </c>
      <c r="N1243" s="124">
        <v>0</v>
      </c>
      <c r="O1243" s="124">
        <v>0</v>
      </c>
      <c r="P1243" s="124">
        <v>0</v>
      </c>
      <c r="Q1243" s="127">
        <v>1080</v>
      </c>
      <c r="R1243" s="127">
        <v>0</v>
      </c>
      <c r="S1243" s="127">
        <v>0</v>
      </c>
      <c r="T1243" s="127">
        <v>0</v>
      </c>
      <c r="U1243" s="124">
        <v>0</v>
      </c>
      <c r="V1243" s="139">
        <v>0</v>
      </c>
      <c r="W1243" s="128">
        <v>0</v>
      </c>
    </row>
    <row r="1244" spans="1:23" ht="20.100000000000001" customHeight="1">
      <c r="A1244" s="135" t="s">
        <v>1591</v>
      </c>
      <c r="B1244" s="135" t="s">
        <v>1559</v>
      </c>
      <c r="C1244" s="136" t="s">
        <v>1552</v>
      </c>
      <c r="D1244" s="123" t="s">
        <v>1623</v>
      </c>
      <c r="E1244" s="92" t="s">
        <v>944</v>
      </c>
      <c r="F1244" s="127">
        <v>129903</v>
      </c>
      <c r="G1244" s="137">
        <v>0</v>
      </c>
      <c r="H1244" s="127">
        <v>0</v>
      </c>
      <c r="I1244" s="128">
        <v>0</v>
      </c>
      <c r="J1244" s="128">
        <v>0</v>
      </c>
      <c r="K1244" s="137">
        <v>129903</v>
      </c>
      <c r="L1244" s="124">
        <v>0</v>
      </c>
      <c r="M1244" s="124">
        <v>0</v>
      </c>
      <c r="N1244" s="124">
        <v>0</v>
      </c>
      <c r="O1244" s="124">
        <v>0</v>
      </c>
      <c r="P1244" s="124">
        <v>0</v>
      </c>
      <c r="Q1244" s="127">
        <v>0</v>
      </c>
      <c r="R1244" s="127">
        <v>0</v>
      </c>
      <c r="S1244" s="127">
        <v>0</v>
      </c>
      <c r="T1244" s="127">
        <v>0</v>
      </c>
      <c r="U1244" s="124">
        <v>0</v>
      </c>
      <c r="V1244" s="139">
        <v>0</v>
      </c>
      <c r="W1244" s="128">
        <v>0</v>
      </c>
    </row>
    <row r="1245" spans="1:23" ht="20.100000000000001" customHeight="1">
      <c r="A1245" s="135" t="s">
        <v>1616</v>
      </c>
      <c r="B1245" s="135" t="s">
        <v>1551</v>
      </c>
      <c r="C1245" s="136" t="s">
        <v>1550</v>
      </c>
      <c r="D1245" s="123" t="s">
        <v>1623</v>
      </c>
      <c r="E1245" s="92" t="s">
        <v>1425</v>
      </c>
      <c r="F1245" s="127">
        <v>200285</v>
      </c>
      <c r="G1245" s="137">
        <v>0</v>
      </c>
      <c r="H1245" s="127">
        <v>0</v>
      </c>
      <c r="I1245" s="128">
        <v>0</v>
      </c>
      <c r="J1245" s="128">
        <v>0</v>
      </c>
      <c r="K1245" s="137">
        <v>0</v>
      </c>
      <c r="L1245" s="124">
        <v>0</v>
      </c>
      <c r="M1245" s="124">
        <v>0</v>
      </c>
      <c r="N1245" s="124">
        <v>0</v>
      </c>
      <c r="O1245" s="124">
        <v>0</v>
      </c>
      <c r="P1245" s="124">
        <v>0</v>
      </c>
      <c r="Q1245" s="127">
        <v>0</v>
      </c>
      <c r="R1245" s="127">
        <v>0</v>
      </c>
      <c r="S1245" s="127">
        <v>200285</v>
      </c>
      <c r="T1245" s="127">
        <v>0</v>
      </c>
      <c r="U1245" s="124">
        <v>0</v>
      </c>
      <c r="V1245" s="139">
        <v>0</v>
      </c>
      <c r="W1245" s="128">
        <v>0</v>
      </c>
    </row>
    <row r="1246" spans="1:23" ht="20.100000000000001" customHeight="1">
      <c r="A1246" s="135"/>
      <c r="B1246" s="135"/>
      <c r="C1246" s="136"/>
      <c r="D1246" s="123" t="s">
        <v>2158</v>
      </c>
      <c r="E1246" s="92" t="s">
        <v>2159</v>
      </c>
      <c r="F1246" s="127">
        <v>583175</v>
      </c>
      <c r="G1246" s="137">
        <v>347137</v>
      </c>
      <c r="H1246" s="127">
        <v>143148</v>
      </c>
      <c r="I1246" s="128">
        <v>134460</v>
      </c>
      <c r="J1246" s="128">
        <v>69529</v>
      </c>
      <c r="K1246" s="137">
        <v>146419</v>
      </c>
      <c r="L1246" s="124">
        <v>85922</v>
      </c>
      <c r="M1246" s="124">
        <v>32221</v>
      </c>
      <c r="N1246" s="124">
        <v>5604</v>
      </c>
      <c r="O1246" s="124">
        <v>859</v>
      </c>
      <c r="P1246" s="124">
        <v>1289</v>
      </c>
      <c r="Q1246" s="127">
        <v>288</v>
      </c>
      <c r="R1246" s="127">
        <v>0</v>
      </c>
      <c r="S1246" s="127">
        <v>51553</v>
      </c>
      <c r="T1246" s="127">
        <v>0</v>
      </c>
      <c r="U1246" s="124">
        <v>0</v>
      </c>
      <c r="V1246" s="139">
        <v>0</v>
      </c>
      <c r="W1246" s="128">
        <v>38066</v>
      </c>
    </row>
    <row r="1247" spans="1:23" ht="20.100000000000001" customHeight="1">
      <c r="A1247" s="135" t="s">
        <v>1549</v>
      </c>
      <c r="B1247" s="135" t="s">
        <v>1554</v>
      </c>
      <c r="C1247" s="136" t="s">
        <v>1550</v>
      </c>
      <c r="D1247" s="123" t="s">
        <v>1623</v>
      </c>
      <c r="E1247" s="92" t="s">
        <v>251</v>
      </c>
      <c r="F1247" s="127">
        <v>392955</v>
      </c>
      <c r="G1247" s="137">
        <v>347137</v>
      </c>
      <c r="H1247" s="127">
        <v>143148</v>
      </c>
      <c r="I1247" s="128">
        <v>134460</v>
      </c>
      <c r="J1247" s="128">
        <v>69529</v>
      </c>
      <c r="K1247" s="137">
        <v>7752</v>
      </c>
      <c r="L1247" s="124">
        <v>0</v>
      </c>
      <c r="M1247" s="124">
        <v>0</v>
      </c>
      <c r="N1247" s="124">
        <v>5604</v>
      </c>
      <c r="O1247" s="124">
        <v>859</v>
      </c>
      <c r="P1247" s="124">
        <v>1289</v>
      </c>
      <c r="Q1247" s="127">
        <v>0</v>
      </c>
      <c r="R1247" s="127">
        <v>0</v>
      </c>
      <c r="S1247" s="127">
        <v>0</v>
      </c>
      <c r="T1247" s="127">
        <v>0</v>
      </c>
      <c r="U1247" s="124">
        <v>0</v>
      </c>
      <c r="V1247" s="139">
        <v>0</v>
      </c>
      <c r="W1247" s="128">
        <v>38066</v>
      </c>
    </row>
    <row r="1248" spans="1:23" ht="20.100000000000001" customHeight="1">
      <c r="A1248" s="135" t="s">
        <v>1589</v>
      </c>
      <c r="B1248" s="135" t="s">
        <v>1558</v>
      </c>
      <c r="C1248" s="136" t="s">
        <v>1558</v>
      </c>
      <c r="D1248" s="123" t="s">
        <v>1623</v>
      </c>
      <c r="E1248" s="92" t="s">
        <v>829</v>
      </c>
      <c r="F1248" s="127">
        <v>85922</v>
      </c>
      <c r="G1248" s="137">
        <v>0</v>
      </c>
      <c r="H1248" s="127">
        <v>0</v>
      </c>
      <c r="I1248" s="128">
        <v>0</v>
      </c>
      <c r="J1248" s="128">
        <v>0</v>
      </c>
      <c r="K1248" s="137">
        <v>85922</v>
      </c>
      <c r="L1248" s="124">
        <v>85922</v>
      </c>
      <c r="M1248" s="124">
        <v>0</v>
      </c>
      <c r="N1248" s="124">
        <v>0</v>
      </c>
      <c r="O1248" s="124">
        <v>0</v>
      </c>
      <c r="P1248" s="124">
        <v>0</v>
      </c>
      <c r="Q1248" s="127">
        <v>0</v>
      </c>
      <c r="R1248" s="127">
        <v>0</v>
      </c>
      <c r="S1248" s="127">
        <v>0</v>
      </c>
      <c r="T1248" s="127">
        <v>0</v>
      </c>
      <c r="U1248" s="124">
        <v>0</v>
      </c>
      <c r="V1248" s="139">
        <v>0</v>
      </c>
      <c r="W1248" s="128">
        <v>0</v>
      </c>
    </row>
    <row r="1249" spans="1:23" ht="20.100000000000001" customHeight="1">
      <c r="A1249" s="135" t="s">
        <v>1591</v>
      </c>
      <c r="B1249" s="135" t="s">
        <v>1559</v>
      </c>
      <c r="C1249" s="136" t="s">
        <v>1551</v>
      </c>
      <c r="D1249" s="123" t="s">
        <v>1623</v>
      </c>
      <c r="E1249" s="92" t="s">
        <v>943</v>
      </c>
      <c r="F1249" s="127">
        <v>32509</v>
      </c>
      <c r="G1249" s="137">
        <v>0</v>
      </c>
      <c r="H1249" s="127">
        <v>0</v>
      </c>
      <c r="I1249" s="128">
        <v>0</v>
      </c>
      <c r="J1249" s="128">
        <v>0</v>
      </c>
      <c r="K1249" s="137">
        <v>32509</v>
      </c>
      <c r="L1249" s="124">
        <v>0</v>
      </c>
      <c r="M1249" s="124">
        <v>32221</v>
      </c>
      <c r="N1249" s="124">
        <v>0</v>
      </c>
      <c r="O1249" s="124">
        <v>0</v>
      </c>
      <c r="P1249" s="124">
        <v>0</v>
      </c>
      <c r="Q1249" s="127">
        <v>288</v>
      </c>
      <c r="R1249" s="127">
        <v>0</v>
      </c>
      <c r="S1249" s="127">
        <v>0</v>
      </c>
      <c r="T1249" s="127">
        <v>0</v>
      </c>
      <c r="U1249" s="124">
        <v>0</v>
      </c>
      <c r="V1249" s="139">
        <v>0</v>
      </c>
      <c r="W1249" s="128">
        <v>0</v>
      </c>
    </row>
    <row r="1250" spans="1:23" ht="20.100000000000001" customHeight="1">
      <c r="A1250" s="135" t="s">
        <v>1591</v>
      </c>
      <c r="B1250" s="135" t="s">
        <v>1559</v>
      </c>
      <c r="C1250" s="136" t="s">
        <v>1552</v>
      </c>
      <c r="D1250" s="123" t="s">
        <v>1623</v>
      </c>
      <c r="E1250" s="92" t="s">
        <v>944</v>
      </c>
      <c r="F1250" s="127">
        <v>20236</v>
      </c>
      <c r="G1250" s="137">
        <v>0</v>
      </c>
      <c r="H1250" s="127">
        <v>0</v>
      </c>
      <c r="I1250" s="128">
        <v>0</v>
      </c>
      <c r="J1250" s="128">
        <v>0</v>
      </c>
      <c r="K1250" s="137">
        <v>20236</v>
      </c>
      <c r="L1250" s="124">
        <v>0</v>
      </c>
      <c r="M1250" s="124">
        <v>0</v>
      </c>
      <c r="N1250" s="124">
        <v>0</v>
      </c>
      <c r="O1250" s="124">
        <v>0</v>
      </c>
      <c r="P1250" s="124">
        <v>0</v>
      </c>
      <c r="Q1250" s="127">
        <v>0</v>
      </c>
      <c r="R1250" s="127">
        <v>0</v>
      </c>
      <c r="S1250" s="127">
        <v>0</v>
      </c>
      <c r="T1250" s="127">
        <v>0</v>
      </c>
      <c r="U1250" s="124">
        <v>0</v>
      </c>
      <c r="V1250" s="139">
        <v>0</v>
      </c>
      <c r="W1250" s="128">
        <v>0</v>
      </c>
    </row>
    <row r="1251" spans="1:23" ht="20.100000000000001" customHeight="1">
      <c r="A1251" s="135" t="s">
        <v>1616</v>
      </c>
      <c r="B1251" s="135" t="s">
        <v>1551</v>
      </c>
      <c r="C1251" s="136" t="s">
        <v>1550</v>
      </c>
      <c r="D1251" s="123" t="s">
        <v>1623</v>
      </c>
      <c r="E1251" s="92" t="s">
        <v>1425</v>
      </c>
      <c r="F1251" s="127">
        <v>51553</v>
      </c>
      <c r="G1251" s="137">
        <v>0</v>
      </c>
      <c r="H1251" s="127">
        <v>0</v>
      </c>
      <c r="I1251" s="128">
        <v>0</v>
      </c>
      <c r="J1251" s="128">
        <v>0</v>
      </c>
      <c r="K1251" s="137">
        <v>0</v>
      </c>
      <c r="L1251" s="124">
        <v>0</v>
      </c>
      <c r="M1251" s="124">
        <v>0</v>
      </c>
      <c r="N1251" s="124">
        <v>0</v>
      </c>
      <c r="O1251" s="124">
        <v>0</v>
      </c>
      <c r="P1251" s="124">
        <v>0</v>
      </c>
      <c r="Q1251" s="127">
        <v>0</v>
      </c>
      <c r="R1251" s="127">
        <v>0</v>
      </c>
      <c r="S1251" s="127">
        <v>51553</v>
      </c>
      <c r="T1251" s="127">
        <v>0</v>
      </c>
      <c r="U1251" s="124">
        <v>0</v>
      </c>
      <c r="V1251" s="139">
        <v>0</v>
      </c>
      <c r="W1251" s="128">
        <v>0</v>
      </c>
    </row>
    <row r="1252" spans="1:23" ht="20.100000000000001" customHeight="1">
      <c r="A1252" s="135"/>
      <c r="B1252" s="135"/>
      <c r="C1252" s="136"/>
      <c r="D1252" s="123" t="s">
        <v>2160</v>
      </c>
      <c r="E1252" s="92" t="s">
        <v>2161</v>
      </c>
      <c r="F1252" s="127">
        <v>521976</v>
      </c>
      <c r="G1252" s="137">
        <v>282192</v>
      </c>
      <c r="H1252" s="127">
        <v>175272</v>
      </c>
      <c r="I1252" s="128">
        <v>76920</v>
      </c>
      <c r="J1252" s="128">
        <v>30000</v>
      </c>
      <c r="K1252" s="137">
        <v>110910</v>
      </c>
      <c r="L1252" s="124">
        <v>74390</v>
      </c>
      <c r="M1252" s="124">
        <v>27896</v>
      </c>
      <c r="N1252" s="124">
        <v>6404</v>
      </c>
      <c r="O1252" s="124">
        <v>744</v>
      </c>
      <c r="P1252" s="124">
        <v>1116</v>
      </c>
      <c r="Q1252" s="127">
        <v>360</v>
      </c>
      <c r="R1252" s="127">
        <v>0</v>
      </c>
      <c r="S1252" s="127">
        <v>44634</v>
      </c>
      <c r="T1252" s="127">
        <v>0</v>
      </c>
      <c r="U1252" s="124">
        <v>0</v>
      </c>
      <c r="V1252" s="139">
        <v>84240</v>
      </c>
      <c r="W1252" s="128">
        <v>0</v>
      </c>
    </row>
    <row r="1253" spans="1:23" ht="20.100000000000001" customHeight="1">
      <c r="A1253" s="135" t="s">
        <v>1589</v>
      </c>
      <c r="B1253" s="135" t="s">
        <v>1558</v>
      </c>
      <c r="C1253" s="136" t="s">
        <v>1558</v>
      </c>
      <c r="D1253" s="123" t="s">
        <v>1623</v>
      </c>
      <c r="E1253" s="92" t="s">
        <v>829</v>
      </c>
      <c r="F1253" s="127">
        <v>74390</v>
      </c>
      <c r="G1253" s="137">
        <v>0</v>
      </c>
      <c r="H1253" s="127">
        <v>0</v>
      </c>
      <c r="I1253" s="128">
        <v>0</v>
      </c>
      <c r="J1253" s="128">
        <v>0</v>
      </c>
      <c r="K1253" s="137">
        <v>74390</v>
      </c>
      <c r="L1253" s="124">
        <v>74390</v>
      </c>
      <c r="M1253" s="124">
        <v>0</v>
      </c>
      <c r="N1253" s="124">
        <v>0</v>
      </c>
      <c r="O1253" s="124">
        <v>0</v>
      </c>
      <c r="P1253" s="124">
        <v>0</v>
      </c>
      <c r="Q1253" s="127">
        <v>0</v>
      </c>
      <c r="R1253" s="127">
        <v>0</v>
      </c>
      <c r="S1253" s="127">
        <v>0</v>
      </c>
      <c r="T1253" s="127">
        <v>0</v>
      </c>
      <c r="U1253" s="124">
        <v>0</v>
      </c>
      <c r="V1253" s="139">
        <v>0</v>
      </c>
      <c r="W1253" s="128">
        <v>0</v>
      </c>
    </row>
    <row r="1254" spans="1:23" ht="20.100000000000001" customHeight="1">
      <c r="A1254" s="135" t="s">
        <v>1591</v>
      </c>
      <c r="B1254" s="135" t="s">
        <v>1580</v>
      </c>
      <c r="C1254" s="136" t="s">
        <v>1572</v>
      </c>
      <c r="D1254" s="123" t="s">
        <v>1623</v>
      </c>
      <c r="E1254" s="92" t="s">
        <v>957</v>
      </c>
      <c r="F1254" s="127">
        <v>374696</v>
      </c>
      <c r="G1254" s="137">
        <v>282192</v>
      </c>
      <c r="H1254" s="127">
        <v>175272</v>
      </c>
      <c r="I1254" s="128">
        <v>76920</v>
      </c>
      <c r="J1254" s="128">
        <v>30000</v>
      </c>
      <c r="K1254" s="137">
        <v>8264</v>
      </c>
      <c r="L1254" s="124">
        <v>0</v>
      </c>
      <c r="M1254" s="124">
        <v>0</v>
      </c>
      <c r="N1254" s="124">
        <v>6404</v>
      </c>
      <c r="O1254" s="124">
        <v>744</v>
      </c>
      <c r="P1254" s="124">
        <v>1116</v>
      </c>
      <c r="Q1254" s="127">
        <v>0</v>
      </c>
      <c r="R1254" s="127">
        <v>0</v>
      </c>
      <c r="S1254" s="127">
        <v>0</v>
      </c>
      <c r="T1254" s="127">
        <v>0</v>
      </c>
      <c r="U1254" s="124">
        <v>0</v>
      </c>
      <c r="V1254" s="139">
        <v>84240</v>
      </c>
      <c r="W1254" s="128">
        <v>0</v>
      </c>
    </row>
    <row r="1255" spans="1:23" ht="20.100000000000001" customHeight="1">
      <c r="A1255" s="135" t="s">
        <v>1591</v>
      </c>
      <c r="B1255" s="135" t="s">
        <v>1559</v>
      </c>
      <c r="C1255" s="136" t="s">
        <v>1551</v>
      </c>
      <c r="D1255" s="123" t="s">
        <v>1623</v>
      </c>
      <c r="E1255" s="92" t="s">
        <v>943</v>
      </c>
      <c r="F1255" s="127">
        <v>28256</v>
      </c>
      <c r="G1255" s="137">
        <v>0</v>
      </c>
      <c r="H1255" s="127">
        <v>0</v>
      </c>
      <c r="I1255" s="128">
        <v>0</v>
      </c>
      <c r="J1255" s="128">
        <v>0</v>
      </c>
      <c r="K1255" s="137">
        <v>28256</v>
      </c>
      <c r="L1255" s="124">
        <v>0</v>
      </c>
      <c r="M1255" s="124">
        <v>27896</v>
      </c>
      <c r="N1255" s="124">
        <v>0</v>
      </c>
      <c r="O1255" s="124">
        <v>0</v>
      </c>
      <c r="P1255" s="124">
        <v>0</v>
      </c>
      <c r="Q1255" s="127">
        <v>360</v>
      </c>
      <c r="R1255" s="127">
        <v>0</v>
      </c>
      <c r="S1255" s="127">
        <v>0</v>
      </c>
      <c r="T1255" s="127">
        <v>0</v>
      </c>
      <c r="U1255" s="124">
        <v>0</v>
      </c>
      <c r="V1255" s="139">
        <v>0</v>
      </c>
      <c r="W1255" s="128">
        <v>0</v>
      </c>
    </row>
    <row r="1256" spans="1:23" ht="20.100000000000001" customHeight="1">
      <c r="A1256" s="135" t="s">
        <v>1616</v>
      </c>
      <c r="B1256" s="135" t="s">
        <v>1551</v>
      </c>
      <c r="C1256" s="136" t="s">
        <v>1550</v>
      </c>
      <c r="D1256" s="123" t="s">
        <v>1623</v>
      </c>
      <c r="E1256" s="92" t="s">
        <v>1425</v>
      </c>
      <c r="F1256" s="127">
        <v>44634</v>
      </c>
      <c r="G1256" s="137">
        <v>0</v>
      </c>
      <c r="H1256" s="127">
        <v>0</v>
      </c>
      <c r="I1256" s="128">
        <v>0</v>
      </c>
      <c r="J1256" s="128">
        <v>0</v>
      </c>
      <c r="K1256" s="137">
        <v>0</v>
      </c>
      <c r="L1256" s="124">
        <v>0</v>
      </c>
      <c r="M1256" s="124">
        <v>0</v>
      </c>
      <c r="N1256" s="124">
        <v>0</v>
      </c>
      <c r="O1256" s="124">
        <v>0</v>
      </c>
      <c r="P1256" s="124">
        <v>0</v>
      </c>
      <c r="Q1256" s="127">
        <v>0</v>
      </c>
      <c r="R1256" s="127">
        <v>0</v>
      </c>
      <c r="S1256" s="127">
        <v>44634</v>
      </c>
      <c r="T1256" s="127">
        <v>0</v>
      </c>
      <c r="U1256" s="124">
        <v>0</v>
      </c>
      <c r="V1256" s="139">
        <v>0</v>
      </c>
      <c r="W1256" s="128">
        <v>0</v>
      </c>
    </row>
    <row r="1257" spans="1:23" ht="20.100000000000001" customHeight="1">
      <c r="A1257" s="135"/>
      <c r="B1257" s="135"/>
      <c r="C1257" s="136"/>
      <c r="D1257" s="123" t="s">
        <v>2162</v>
      </c>
      <c r="E1257" s="92" t="s">
        <v>2163</v>
      </c>
      <c r="F1257" s="127">
        <v>216298</v>
      </c>
      <c r="G1257" s="137">
        <v>118848</v>
      </c>
      <c r="H1257" s="127">
        <v>75888</v>
      </c>
      <c r="I1257" s="128">
        <v>30960</v>
      </c>
      <c r="J1257" s="128">
        <v>12000</v>
      </c>
      <c r="K1257" s="137">
        <v>45984</v>
      </c>
      <c r="L1257" s="124">
        <v>30854</v>
      </c>
      <c r="M1257" s="124">
        <v>11570</v>
      </c>
      <c r="N1257" s="124">
        <v>2644</v>
      </c>
      <c r="O1257" s="124">
        <v>309</v>
      </c>
      <c r="P1257" s="124">
        <v>463</v>
      </c>
      <c r="Q1257" s="127">
        <v>144</v>
      </c>
      <c r="R1257" s="127">
        <v>0</v>
      </c>
      <c r="S1257" s="127">
        <v>18512</v>
      </c>
      <c r="T1257" s="127">
        <v>0</v>
      </c>
      <c r="U1257" s="124">
        <v>0</v>
      </c>
      <c r="V1257" s="139">
        <v>32954</v>
      </c>
      <c r="W1257" s="128">
        <v>0</v>
      </c>
    </row>
    <row r="1258" spans="1:23" ht="20.100000000000001" customHeight="1">
      <c r="A1258" s="135" t="s">
        <v>1582</v>
      </c>
      <c r="B1258" s="135" t="s">
        <v>1555</v>
      </c>
      <c r="C1258" s="136" t="s">
        <v>1557</v>
      </c>
      <c r="D1258" s="123" t="s">
        <v>1623</v>
      </c>
      <c r="E1258" s="92" t="s">
        <v>777</v>
      </c>
      <c r="F1258" s="127">
        <v>155218</v>
      </c>
      <c r="G1258" s="137">
        <v>118848</v>
      </c>
      <c r="H1258" s="127">
        <v>75888</v>
      </c>
      <c r="I1258" s="128">
        <v>30960</v>
      </c>
      <c r="J1258" s="128">
        <v>12000</v>
      </c>
      <c r="K1258" s="137">
        <v>3416</v>
      </c>
      <c r="L1258" s="124">
        <v>0</v>
      </c>
      <c r="M1258" s="124">
        <v>0</v>
      </c>
      <c r="N1258" s="124">
        <v>2644</v>
      </c>
      <c r="O1258" s="124">
        <v>309</v>
      </c>
      <c r="P1258" s="124">
        <v>463</v>
      </c>
      <c r="Q1258" s="127">
        <v>0</v>
      </c>
      <c r="R1258" s="127">
        <v>0</v>
      </c>
      <c r="S1258" s="127">
        <v>0</v>
      </c>
      <c r="T1258" s="127">
        <v>0</v>
      </c>
      <c r="U1258" s="124">
        <v>0</v>
      </c>
      <c r="V1258" s="139">
        <v>32954</v>
      </c>
      <c r="W1258" s="128">
        <v>0</v>
      </c>
    </row>
    <row r="1259" spans="1:23" ht="20.100000000000001" customHeight="1">
      <c r="A1259" s="135" t="s">
        <v>1589</v>
      </c>
      <c r="B1259" s="135" t="s">
        <v>1558</v>
      </c>
      <c r="C1259" s="136" t="s">
        <v>1558</v>
      </c>
      <c r="D1259" s="123" t="s">
        <v>1623</v>
      </c>
      <c r="E1259" s="92" t="s">
        <v>829</v>
      </c>
      <c r="F1259" s="127">
        <v>30854</v>
      </c>
      <c r="G1259" s="137">
        <v>0</v>
      </c>
      <c r="H1259" s="127">
        <v>0</v>
      </c>
      <c r="I1259" s="128">
        <v>0</v>
      </c>
      <c r="J1259" s="128">
        <v>0</v>
      </c>
      <c r="K1259" s="137">
        <v>30854</v>
      </c>
      <c r="L1259" s="124">
        <v>30854</v>
      </c>
      <c r="M1259" s="124">
        <v>0</v>
      </c>
      <c r="N1259" s="124">
        <v>0</v>
      </c>
      <c r="O1259" s="124">
        <v>0</v>
      </c>
      <c r="P1259" s="124">
        <v>0</v>
      </c>
      <c r="Q1259" s="127">
        <v>0</v>
      </c>
      <c r="R1259" s="127">
        <v>0</v>
      </c>
      <c r="S1259" s="127">
        <v>0</v>
      </c>
      <c r="T1259" s="127">
        <v>0</v>
      </c>
      <c r="U1259" s="124">
        <v>0</v>
      </c>
      <c r="V1259" s="139">
        <v>0</v>
      </c>
      <c r="W1259" s="128">
        <v>0</v>
      </c>
    </row>
    <row r="1260" spans="1:23" ht="20.100000000000001" customHeight="1">
      <c r="A1260" s="135" t="s">
        <v>1591</v>
      </c>
      <c r="B1260" s="135" t="s">
        <v>1559</v>
      </c>
      <c r="C1260" s="136" t="s">
        <v>1551</v>
      </c>
      <c r="D1260" s="123" t="s">
        <v>1623</v>
      </c>
      <c r="E1260" s="92" t="s">
        <v>943</v>
      </c>
      <c r="F1260" s="127">
        <v>11714</v>
      </c>
      <c r="G1260" s="137">
        <v>0</v>
      </c>
      <c r="H1260" s="127">
        <v>0</v>
      </c>
      <c r="I1260" s="128">
        <v>0</v>
      </c>
      <c r="J1260" s="128">
        <v>0</v>
      </c>
      <c r="K1260" s="137">
        <v>11714</v>
      </c>
      <c r="L1260" s="124">
        <v>0</v>
      </c>
      <c r="M1260" s="124">
        <v>11570</v>
      </c>
      <c r="N1260" s="124">
        <v>0</v>
      </c>
      <c r="O1260" s="124">
        <v>0</v>
      </c>
      <c r="P1260" s="124">
        <v>0</v>
      </c>
      <c r="Q1260" s="127">
        <v>144</v>
      </c>
      <c r="R1260" s="127">
        <v>0</v>
      </c>
      <c r="S1260" s="127">
        <v>0</v>
      </c>
      <c r="T1260" s="127">
        <v>0</v>
      </c>
      <c r="U1260" s="124">
        <v>0</v>
      </c>
      <c r="V1260" s="139">
        <v>0</v>
      </c>
      <c r="W1260" s="128">
        <v>0</v>
      </c>
    </row>
    <row r="1261" spans="1:23" ht="20.100000000000001" customHeight="1">
      <c r="A1261" s="135" t="s">
        <v>1616</v>
      </c>
      <c r="B1261" s="135" t="s">
        <v>1551</v>
      </c>
      <c r="C1261" s="136" t="s">
        <v>1550</v>
      </c>
      <c r="D1261" s="123" t="s">
        <v>1623</v>
      </c>
      <c r="E1261" s="92" t="s">
        <v>1425</v>
      </c>
      <c r="F1261" s="127">
        <v>18512</v>
      </c>
      <c r="G1261" s="137">
        <v>0</v>
      </c>
      <c r="H1261" s="127">
        <v>0</v>
      </c>
      <c r="I1261" s="128">
        <v>0</v>
      </c>
      <c r="J1261" s="128">
        <v>0</v>
      </c>
      <c r="K1261" s="137">
        <v>0</v>
      </c>
      <c r="L1261" s="124">
        <v>0</v>
      </c>
      <c r="M1261" s="124">
        <v>0</v>
      </c>
      <c r="N1261" s="124">
        <v>0</v>
      </c>
      <c r="O1261" s="124">
        <v>0</v>
      </c>
      <c r="P1261" s="124">
        <v>0</v>
      </c>
      <c r="Q1261" s="127">
        <v>0</v>
      </c>
      <c r="R1261" s="127">
        <v>0</v>
      </c>
      <c r="S1261" s="127">
        <v>18512</v>
      </c>
      <c r="T1261" s="127">
        <v>0</v>
      </c>
      <c r="U1261" s="124">
        <v>0</v>
      </c>
      <c r="V1261" s="139">
        <v>0</v>
      </c>
      <c r="W1261" s="128">
        <v>0</v>
      </c>
    </row>
    <row r="1262" spans="1:23" ht="20.100000000000001" customHeight="1">
      <c r="A1262" s="135"/>
      <c r="B1262" s="135"/>
      <c r="C1262" s="136"/>
      <c r="D1262" s="123" t="s">
        <v>2164</v>
      </c>
      <c r="E1262" s="92" t="s">
        <v>2165</v>
      </c>
      <c r="F1262" s="127">
        <v>218426</v>
      </c>
      <c r="G1262" s="137">
        <v>122112</v>
      </c>
      <c r="H1262" s="127">
        <v>73632</v>
      </c>
      <c r="I1262" s="128">
        <v>30480</v>
      </c>
      <c r="J1262" s="128">
        <v>18000</v>
      </c>
      <c r="K1262" s="137">
        <v>45176</v>
      </c>
      <c r="L1262" s="124">
        <v>30306</v>
      </c>
      <c r="M1262" s="124">
        <v>11365</v>
      </c>
      <c r="N1262" s="124">
        <v>2603</v>
      </c>
      <c r="O1262" s="124">
        <v>303</v>
      </c>
      <c r="P1262" s="124">
        <v>455</v>
      </c>
      <c r="Q1262" s="127">
        <v>144</v>
      </c>
      <c r="R1262" s="127">
        <v>0</v>
      </c>
      <c r="S1262" s="127">
        <v>18184</v>
      </c>
      <c r="T1262" s="127">
        <v>0</v>
      </c>
      <c r="U1262" s="124">
        <v>0</v>
      </c>
      <c r="V1262" s="139">
        <v>32954</v>
      </c>
      <c r="W1262" s="128">
        <v>0</v>
      </c>
    </row>
    <row r="1263" spans="1:23" ht="20.100000000000001" customHeight="1">
      <c r="A1263" s="135" t="s">
        <v>1589</v>
      </c>
      <c r="B1263" s="135" t="s">
        <v>1550</v>
      </c>
      <c r="C1263" s="136" t="s">
        <v>1585</v>
      </c>
      <c r="D1263" s="123" t="s">
        <v>1623</v>
      </c>
      <c r="E1263" s="92" t="s">
        <v>801</v>
      </c>
      <c r="F1263" s="127">
        <v>158427</v>
      </c>
      <c r="G1263" s="137">
        <v>122112</v>
      </c>
      <c r="H1263" s="127">
        <v>73632</v>
      </c>
      <c r="I1263" s="128">
        <v>30480</v>
      </c>
      <c r="J1263" s="128">
        <v>18000</v>
      </c>
      <c r="K1263" s="137">
        <v>3361</v>
      </c>
      <c r="L1263" s="124">
        <v>0</v>
      </c>
      <c r="M1263" s="124">
        <v>0</v>
      </c>
      <c r="N1263" s="124">
        <v>2603</v>
      </c>
      <c r="O1263" s="124">
        <v>303</v>
      </c>
      <c r="P1263" s="124">
        <v>455</v>
      </c>
      <c r="Q1263" s="127">
        <v>0</v>
      </c>
      <c r="R1263" s="127">
        <v>0</v>
      </c>
      <c r="S1263" s="127">
        <v>0</v>
      </c>
      <c r="T1263" s="127">
        <v>0</v>
      </c>
      <c r="U1263" s="124">
        <v>0</v>
      </c>
      <c r="V1263" s="139">
        <v>32954</v>
      </c>
      <c r="W1263" s="128">
        <v>0</v>
      </c>
    </row>
    <row r="1264" spans="1:23" ht="20.100000000000001" customHeight="1">
      <c r="A1264" s="135" t="s">
        <v>1589</v>
      </c>
      <c r="B1264" s="135" t="s">
        <v>1558</v>
      </c>
      <c r="C1264" s="136" t="s">
        <v>1558</v>
      </c>
      <c r="D1264" s="123" t="s">
        <v>1623</v>
      </c>
      <c r="E1264" s="92" t="s">
        <v>829</v>
      </c>
      <c r="F1264" s="127">
        <v>30306</v>
      </c>
      <c r="G1264" s="137">
        <v>0</v>
      </c>
      <c r="H1264" s="127">
        <v>0</v>
      </c>
      <c r="I1264" s="128">
        <v>0</v>
      </c>
      <c r="J1264" s="128">
        <v>0</v>
      </c>
      <c r="K1264" s="137">
        <v>30306</v>
      </c>
      <c r="L1264" s="124">
        <v>30306</v>
      </c>
      <c r="M1264" s="124">
        <v>0</v>
      </c>
      <c r="N1264" s="124">
        <v>0</v>
      </c>
      <c r="O1264" s="124">
        <v>0</v>
      </c>
      <c r="P1264" s="124">
        <v>0</v>
      </c>
      <c r="Q1264" s="127">
        <v>0</v>
      </c>
      <c r="R1264" s="127">
        <v>0</v>
      </c>
      <c r="S1264" s="127">
        <v>0</v>
      </c>
      <c r="T1264" s="127">
        <v>0</v>
      </c>
      <c r="U1264" s="124">
        <v>0</v>
      </c>
      <c r="V1264" s="139">
        <v>0</v>
      </c>
      <c r="W1264" s="128">
        <v>0</v>
      </c>
    </row>
    <row r="1265" spans="1:23" ht="20.100000000000001" customHeight="1">
      <c r="A1265" s="135" t="s">
        <v>1591</v>
      </c>
      <c r="B1265" s="135" t="s">
        <v>1559</v>
      </c>
      <c r="C1265" s="136" t="s">
        <v>1551</v>
      </c>
      <c r="D1265" s="123" t="s">
        <v>1623</v>
      </c>
      <c r="E1265" s="92" t="s">
        <v>943</v>
      </c>
      <c r="F1265" s="127">
        <v>11509</v>
      </c>
      <c r="G1265" s="137">
        <v>0</v>
      </c>
      <c r="H1265" s="127">
        <v>0</v>
      </c>
      <c r="I1265" s="128">
        <v>0</v>
      </c>
      <c r="J1265" s="128">
        <v>0</v>
      </c>
      <c r="K1265" s="137">
        <v>11509</v>
      </c>
      <c r="L1265" s="124">
        <v>0</v>
      </c>
      <c r="M1265" s="124">
        <v>11365</v>
      </c>
      <c r="N1265" s="124">
        <v>0</v>
      </c>
      <c r="O1265" s="124">
        <v>0</v>
      </c>
      <c r="P1265" s="124">
        <v>0</v>
      </c>
      <c r="Q1265" s="127">
        <v>144</v>
      </c>
      <c r="R1265" s="127">
        <v>0</v>
      </c>
      <c r="S1265" s="127">
        <v>0</v>
      </c>
      <c r="T1265" s="127">
        <v>0</v>
      </c>
      <c r="U1265" s="124">
        <v>0</v>
      </c>
      <c r="V1265" s="139">
        <v>0</v>
      </c>
      <c r="W1265" s="128">
        <v>0</v>
      </c>
    </row>
    <row r="1266" spans="1:23" ht="20.100000000000001" customHeight="1">
      <c r="A1266" s="135" t="s">
        <v>1616</v>
      </c>
      <c r="B1266" s="135" t="s">
        <v>1551</v>
      </c>
      <c r="C1266" s="136" t="s">
        <v>1550</v>
      </c>
      <c r="D1266" s="123" t="s">
        <v>1623</v>
      </c>
      <c r="E1266" s="92" t="s">
        <v>1425</v>
      </c>
      <c r="F1266" s="127">
        <v>18184</v>
      </c>
      <c r="G1266" s="137">
        <v>0</v>
      </c>
      <c r="H1266" s="127">
        <v>0</v>
      </c>
      <c r="I1266" s="128">
        <v>0</v>
      </c>
      <c r="J1266" s="128">
        <v>0</v>
      </c>
      <c r="K1266" s="137">
        <v>0</v>
      </c>
      <c r="L1266" s="124">
        <v>0</v>
      </c>
      <c r="M1266" s="124">
        <v>0</v>
      </c>
      <c r="N1266" s="124">
        <v>0</v>
      </c>
      <c r="O1266" s="124">
        <v>0</v>
      </c>
      <c r="P1266" s="124">
        <v>0</v>
      </c>
      <c r="Q1266" s="127">
        <v>0</v>
      </c>
      <c r="R1266" s="127">
        <v>0</v>
      </c>
      <c r="S1266" s="127">
        <v>18184</v>
      </c>
      <c r="T1266" s="127">
        <v>0</v>
      </c>
      <c r="U1266" s="124">
        <v>0</v>
      </c>
      <c r="V1266" s="139">
        <v>0</v>
      </c>
      <c r="W1266" s="128">
        <v>0</v>
      </c>
    </row>
    <row r="1267" spans="1:23" ht="20.100000000000001" customHeight="1">
      <c r="A1267" s="135"/>
      <c r="B1267" s="135"/>
      <c r="C1267" s="136"/>
      <c r="D1267" s="123" t="s">
        <v>2166</v>
      </c>
      <c r="E1267" s="92" t="s">
        <v>2167</v>
      </c>
      <c r="F1267" s="127">
        <v>318734</v>
      </c>
      <c r="G1267" s="137">
        <v>175056</v>
      </c>
      <c r="H1267" s="127">
        <v>111336</v>
      </c>
      <c r="I1267" s="128">
        <v>45720</v>
      </c>
      <c r="J1267" s="128">
        <v>18000</v>
      </c>
      <c r="K1267" s="137">
        <v>67850</v>
      </c>
      <c r="L1267" s="124">
        <v>45518</v>
      </c>
      <c r="M1267" s="124">
        <v>17069</v>
      </c>
      <c r="N1267" s="124">
        <v>3909</v>
      </c>
      <c r="O1267" s="124">
        <v>455</v>
      </c>
      <c r="P1267" s="124">
        <v>683</v>
      </c>
      <c r="Q1267" s="127">
        <v>216</v>
      </c>
      <c r="R1267" s="127">
        <v>0</v>
      </c>
      <c r="S1267" s="127">
        <v>27311</v>
      </c>
      <c r="T1267" s="127">
        <v>0</v>
      </c>
      <c r="U1267" s="124">
        <v>0</v>
      </c>
      <c r="V1267" s="139">
        <v>48517</v>
      </c>
      <c r="W1267" s="128">
        <v>0</v>
      </c>
    </row>
    <row r="1268" spans="1:23" ht="20.100000000000001" customHeight="1">
      <c r="A1268" s="135" t="s">
        <v>1589</v>
      </c>
      <c r="B1268" s="135" t="s">
        <v>1558</v>
      </c>
      <c r="C1268" s="136" t="s">
        <v>1558</v>
      </c>
      <c r="D1268" s="123" t="s">
        <v>1623</v>
      </c>
      <c r="E1268" s="92" t="s">
        <v>829</v>
      </c>
      <c r="F1268" s="127">
        <v>45518</v>
      </c>
      <c r="G1268" s="137">
        <v>0</v>
      </c>
      <c r="H1268" s="127">
        <v>0</v>
      </c>
      <c r="I1268" s="128">
        <v>0</v>
      </c>
      <c r="J1268" s="128">
        <v>0</v>
      </c>
      <c r="K1268" s="137">
        <v>45518</v>
      </c>
      <c r="L1268" s="124">
        <v>45518</v>
      </c>
      <c r="M1268" s="124">
        <v>0</v>
      </c>
      <c r="N1268" s="124">
        <v>0</v>
      </c>
      <c r="O1268" s="124">
        <v>0</v>
      </c>
      <c r="P1268" s="124">
        <v>0</v>
      </c>
      <c r="Q1268" s="127">
        <v>0</v>
      </c>
      <c r="R1268" s="127">
        <v>0</v>
      </c>
      <c r="S1268" s="127">
        <v>0</v>
      </c>
      <c r="T1268" s="127">
        <v>0</v>
      </c>
      <c r="U1268" s="124">
        <v>0</v>
      </c>
      <c r="V1268" s="139">
        <v>0</v>
      </c>
      <c r="W1268" s="128">
        <v>0</v>
      </c>
    </row>
    <row r="1269" spans="1:23" ht="20.100000000000001" customHeight="1">
      <c r="A1269" s="135" t="s">
        <v>1591</v>
      </c>
      <c r="B1269" s="135" t="s">
        <v>1559</v>
      </c>
      <c r="C1269" s="136" t="s">
        <v>1551</v>
      </c>
      <c r="D1269" s="123" t="s">
        <v>1623</v>
      </c>
      <c r="E1269" s="92" t="s">
        <v>943</v>
      </c>
      <c r="F1269" s="127">
        <v>17285</v>
      </c>
      <c r="G1269" s="137">
        <v>0</v>
      </c>
      <c r="H1269" s="127">
        <v>0</v>
      </c>
      <c r="I1269" s="128">
        <v>0</v>
      </c>
      <c r="J1269" s="128">
        <v>0</v>
      </c>
      <c r="K1269" s="137">
        <v>17285</v>
      </c>
      <c r="L1269" s="124">
        <v>0</v>
      </c>
      <c r="M1269" s="124">
        <v>17069</v>
      </c>
      <c r="N1269" s="124">
        <v>0</v>
      </c>
      <c r="O1269" s="124">
        <v>0</v>
      </c>
      <c r="P1269" s="124">
        <v>0</v>
      </c>
      <c r="Q1269" s="127">
        <v>216</v>
      </c>
      <c r="R1269" s="127">
        <v>0</v>
      </c>
      <c r="S1269" s="127">
        <v>0</v>
      </c>
      <c r="T1269" s="127">
        <v>0</v>
      </c>
      <c r="U1269" s="124">
        <v>0</v>
      </c>
      <c r="V1269" s="139">
        <v>0</v>
      </c>
      <c r="W1269" s="128">
        <v>0</v>
      </c>
    </row>
    <row r="1270" spans="1:23" ht="20.100000000000001" customHeight="1">
      <c r="A1270" s="135" t="s">
        <v>1604</v>
      </c>
      <c r="B1270" s="135" t="s">
        <v>1552</v>
      </c>
      <c r="C1270" s="136" t="s">
        <v>1608</v>
      </c>
      <c r="D1270" s="123" t="s">
        <v>1623</v>
      </c>
      <c r="E1270" s="92" t="s">
        <v>1137</v>
      </c>
      <c r="F1270" s="127">
        <v>228620</v>
      </c>
      <c r="G1270" s="137">
        <v>175056</v>
      </c>
      <c r="H1270" s="127">
        <v>111336</v>
      </c>
      <c r="I1270" s="128">
        <v>45720</v>
      </c>
      <c r="J1270" s="128">
        <v>18000</v>
      </c>
      <c r="K1270" s="137">
        <v>5047</v>
      </c>
      <c r="L1270" s="124">
        <v>0</v>
      </c>
      <c r="M1270" s="124">
        <v>0</v>
      </c>
      <c r="N1270" s="124">
        <v>3909</v>
      </c>
      <c r="O1270" s="124">
        <v>455</v>
      </c>
      <c r="P1270" s="124">
        <v>683</v>
      </c>
      <c r="Q1270" s="127">
        <v>0</v>
      </c>
      <c r="R1270" s="127">
        <v>0</v>
      </c>
      <c r="S1270" s="127">
        <v>0</v>
      </c>
      <c r="T1270" s="127">
        <v>0</v>
      </c>
      <c r="U1270" s="124">
        <v>0</v>
      </c>
      <c r="V1270" s="139">
        <v>48517</v>
      </c>
      <c r="W1270" s="128">
        <v>0</v>
      </c>
    </row>
    <row r="1271" spans="1:23" ht="20.100000000000001" customHeight="1">
      <c r="A1271" s="135" t="s">
        <v>1616</v>
      </c>
      <c r="B1271" s="135" t="s">
        <v>1551</v>
      </c>
      <c r="C1271" s="136" t="s">
        <v>1550</v>
      </c>
      <c r="D1271" s="123" t="s">
        <v>1623</v>
      </c>
      <c r="E1271" s="92" t="s">
        <v>1425</v>
      </c>
      <c r="F1271" s="127">
        <v>27311</v>
      </c>
      <c r="G1271" s="137">
        <v>0</v>
      </c>
      <c r="H1271" s="127">
        <v>0</v>
      </c>
      <c r="I1271" s="128">
        <v>0</v>
      </c>
      <c r="J1271" s="128">
        <v>0</v>
      </c>
      <c r="K1271" s="137">
        <v>0</v>
      </c>
      <c r="L1271" s="124">
        <v>0</v>
      </c>
      <c r="M1271" s="124">
        <v>0</v>
      </c>
      <c r="N1271" s="124">
        <v>0</v>
      </c>
      <c r="O1271" s="124">
        <v>0</v>
      </c>
      <c r="P1271" s="124">
        <v>0</v>
      </c>
      <c r="Q1271" s="127">
        <v>0</v>
      </c>
      <c r="R1271" s="127">
        <v>0</v>
      </c>
      <c r="S1271" s="127">
        <v>27311</v>
      </c>
      <c r="T1271" s="127">
        <v>0</v>
      </c>
      <c r="U1271" s="124">
        <v>0</v>
      </c>
      <c r="V1271" s="139">
        <v>0</v>
      </c>
      <c r="W1271" s="128">
        <v>0</v>
      </c>
    </row>
    <row r="1272" spans="1:23" ht="20.100000000000001" customHeight="1">
      <c r="A1272" s="135"/>
      <c r="B1272" s="135"/>
      <c r="C1272" s="136"/>
      <c r="D1272" s="123" t="s">
        <v>2168</v>
      </c>
      <c r="E1272" s="92" t="s">
        <v>2169</v>
      </c>
      <c r="F1272" s="127">
        <v>130350</v>
      </c>
      <c r="G1272" s="137">
        <v>82995</v>
      </c>
      <c r="H1272" s="127">
        <v>40500</v>
      </c>
      <c r="I1272" s="128">
        <v>39120</v>
      </c>
      <c r="J1272" s="128">
        <v>3375</v>
      </c>
      <c r="K1272" s="137">
        <v>33241</v>
      </c>
      <c r="L1272" s="124">
        <v>23524</v>
      </c>
      <c r="M1272" s="124">
        <v>8822</v>
      </c>
      <c r="N1272" s="124">
        <v>0</v>
      </c>
      <c r="O1272" s="124">
        <v>470</v>
      </c>
      <c r="P1272" s="124">
        <v>353</v>
      </c>
      <c r="Q1272" s="127">
        <v>72</v>
      </c>
      <c r="R1272" s="127">
        <v>0</v>
      </c>
      <c r="S1272" s="127">
        <v>14114</v>
      </c>
      <c r="T1272" s="127">
        <v>0</v>
      </c>
      <c r="U1272" s="124">
        <v>0</v>
      </c>
      <c r="V1272" s="139">
        <v>0</v>
      </c>
      <c r="W1272" s="128">
        <v>0</v>
      </c>
    </row>
    <row r="1273" spans="1:23" ht="20.100000000000001" customHeight="1">
      <c r="A1273" s="135" t="s">
        <v>1549</v>
      </c>
      <c r="B1273" s="135" t="s">
        <v>1550</v>
      </c>
      <c r="C1273" s="136" t="s">
        <v>1550</v>
      </c>
      <c r="D1273" s="123" t="s">
        <v>1623</v>
      </c>
      <c r="E1273" s="92" t="s">
        <v>251</v>
      </c>
      <c r="F1273" s="127">
        <v>83818</v>
      </c>
      <c r="G1273" s="137">
        <v>82995</v>
      </c>
      <c r="H1273" s="127">
        <v>40500</v>
      </c>
      <c r="I1273" s="128">
        <v>39120</v>
      </c>
      <c r="J1273" s="128">
        <v>3375</v>
      </c>
      <c r="K1273" s="137">
        <v>823</v>
      </c>
      <c r="L1273" s="124">
        <v>0</v>
      </c>
      <c r="M1273" s="124">
        <v>0</v>
      </c>
      <c r="N1273" s="124">
        <v>0</v>
      </c>
      <c r="O1273" s="124">
        <v>470</v>
      </c>
      <c r="P1273" s="124">
        <v>353</v>
      </c>
      <c r="Q1273" s="127">
        <v>0</v>
      </c>
      <c r="R1273" s="127">
        <v>0</v>
      </c>
      <c r="S1273" s="127">
        <v>0</v>
      </c>
      <c r="T1273" s="127">
        <v>0</v>
      </c>
      <c r="U1273" s="124">
        <v>0</v>
      </c>
      <c r="V1273" s="139">
        <v>0</v>
      </c>
      <c r="W1273" s="128">
        <v>0</v>
      </c>
    </row>
    <row r="1274" spans="1:23" ht="20.100000000000001" customHeight="1">
      <c r="A1274" s="135" t="s">
        <v>1589</v>
      </c>
      <c r="B1274" s="135" t="s">
        <v>1558</v>
      </c>
      <c r="C1274" s="136" t="s">
        <v>1558</v>
      </c>
      <c r="D1274" s="123" t="s">
        <v>1623</v>
      </c>
      <c r="E1274" s="92" t="s">
        <v>829</v>
      </c>
      <c r="F1274" s="127">
        <v>23524</v>
      </c>
      <c r="G1274" s="137">
        <v>0</v>
      </c>
      <c r="H1274" s="127">
        <v>0</v>
      </c>
      <c r="I1274" s="128">
        <v>0</v>
      </c>
      <c r="J1274" s="128">
        <v>0</v>
      </c>
      <c r="K1274" s="137">
        <v>23524</v>
      </c>
      <c r="L1274" s="124">
        <v>23524</v>
      </c>
      <c r="M1274" s="124">
        <v>0</v>
      </c>
      <c r="N1274" s="124">
        <v>0</v>
      </c>
      <c r="O1274" s="124">
        <v>0</v>
      </c>
      <c r="P1274" s="124">
        <v>0</v>
      </c>
      <c r="Q1274" s="127">
        <v>0</v>
      </c>
      <c r="R1274" s="127">
        <v>0</v>
      </c>
      <c r="S1274" s="127">
        <v>0</v>
      </c>
      <c r="T1274" s="127">
        <v>0</v>
      </c>
      <c r="U1274" s="124">
        <v>0</v>
      </c>
      <c r="V1274" s="139">
        <v>0</v>
      </c>
      <c r="W1274" s="128">
        <v>0</v>
      </c>
    </row>
    <row r="1275" spans="1:23" ht="20.100000000000001" customHeight="1">
      <c r="A1275" s="135" t="s">
        <v>1591</v>
      </c>
      <c r="B1275" s="135" t="s">
        <v>1559</v>
      </c>
      <c r="C1275" s="136" t="s">
        <v>1550</v>
      </c>
      <c r="D1275" s="123" t="s">
        <v>1623</v>
      </c>
      <c r="E1275" s="92" t="s">
        <v>942</v>
      </c>
      <c r="F1275" s="127">
        <v>8894</v>
      </c>
      <c r="G1275" s="137">
        <v>0</v>
      </c>
      <c r="H1275" s="127">
        <v>0</v>
      </c>
      <c r="I1275" s="128">
        <v>0</v>
      </c>
      <c r="J1275" s="128">
        <v>0</v>
      </c>
      <c r="K1275" s="137">
        <v>8894</v>
      </c>
      <c r="L1275" s="124">
        <v>0</v>
      </c>
      <c r="M1275" s="124">
        <v>8822</v>
      </c>
      <c r="N1275" s="124">
        <v>0</v>
      </c>
      <c r="O1275" s="124">
        <v>0</v>
      </c>
      <c r="P1275" s="124">
        <v>0</v>
      </c>
      <c r="Q1275" s="127">
        <v>72</v>
      </c>
      <c r="R1275" s="127">
        <v>0</v>
      </c>
      <c r="S1275" s="127">
        <v>0</v>
      </c>
      <c r="T1275" s="127">
        <v>0</v>
      </c>
      <c r="U1275" s="124">
        <v>0</v>
      </c>
      <c r="V1275" s="139">
        <v>0</v>
      </c>
      <c r="W1275" s="128">
        <v>0</v>
      </c>
    </row>
    <row r="1276" spans="1:23" ht="20.100000000000001" customHeight="1">
      <c r="A1276" s="135" t="s">
        <v>1616</v>
      </c>
      <c r="B1276" s="135" t="s">
        <v>1551</v>
      </c>
      <c r="C1276" s="136" t="s">
        <v>1550</v>
      </c>
      <c r="D1276" s="123" t="s">
        <v>1623</v>
      </c>
      <c r="E1276" s="92" t="s">
        <v>1425</v>
      </c>
      <c r="F1276" s="127">
        <v>14114</v>
      </c>
      <c r="G1276" s="137">
        <v>0</v>
      </c>
      <c r="H1276" s="127">
        <v>0</v>
      </c>
      <c r="I1276" s="128">
        <v>0</v>
      </c>
      <c r="J1276" s="128">
        <v>0</v>
      </c>
      <c r="K1276" s="137">
        <v>0</v>
      </c>
      <c r="L1276" s="124">
        <v>0</v>
      </c>
      <c r="M1276" s="124">
        <v>0</v>
      </c>
      <c r="N1276" s="124">
        <v>0</v>
      </c>
      <c r="O1276" s="124">
        <v>0</v>
      </c>
      <c r="P1276" s="124">
        <v>0</v>
      </c>
      <c r="Q1276" s="127">
        <v>0</v>
      </c>
      <c r="R1276" s="127">
        <v>0</v>
      </c>
      <c r="S1276" s="127">
        <v>14114</v>
      </c>
      <c r="T1276" s="127">
        <v>0</v>
      </c>
      <c r="U1276" s="124">
        <v>0</v>
      </c>
      <c r="V1276" s="139">
        <v>0</v>
      </c>
      <c r="W1276" s="128">
        <v>0</v>
      </c>
    </row>
    <row r="1277" spans="1:23" ht="20.100000000000001" customHeight="1">
      <c r="A1277" s="135"/>
      <c r="B1277" s="135"/>
      <c r="C1277" s="136"/>
      <c r="D1277" s="123" t="s">
        <v>2170</v>
      </c>
      <c r="E1277" s="92" t="s">
        <v>2171</v>
      </c>
      <c r="F1277" s="127">
        <v>606365</v>
      </c>
      <c r="G1277" s="137">
        <v>382121</v>
      </c>
      <c r="H1277" s="127">
        <v>182364</v>
      </c>
      <c r="I1277" s="128">
        <v>184560</v>
      </c>
      <c r="J1277" s="128">
        <v>15197</v>
      </c>
      <c r="K1277" s="137">
        <v>157413</v>
      </c>
      <c r="L1277" s="124">
        <v>111385</v>
      </c>
      <c r="M1277" s="124">
        <v>41769</v>
      </c>
      <c r="N1277" s="124">
        <v>0</v>
      </c>
      <c r="O1277" s="124">
        <v>2228</v>
      </c>
      <c r="P1277" s="124">
        <v>1671</v>
      </c>
      <c r="Q1277" s="127">
        <v>360</v>
      </c>
      <c r="R1277" s="127">
        <v>0</v>
      </c>
      <c r="S1277" s="127">
        <v>66831</v>
      </c>
      <c r="T1277" s="127">
        <v>0</v>
      </c>
      <c r="U1277" s="124">
        <v>0</v>
      </c>
      <c r="V1277" s="139">
        <v>0</v>
      </c>
      <c r="W1277" s="128">
        <v>0</v>
      </c>
    </row>
    <row r="1278" spans="1:23" ht="20.100000000000001" customHeight="1">
      <c r="A1278" s="135" t="s">
        <v>1549</v>
      </c>
      <c r="B1278" s="135" t="s">
        <v>1564</v>
      </c>
      <c r="C1278" s="136" t="s">
        <v>1550</v>
      </c>
      <c r="D1278" s="123" t="s">
        <v>1623</v>
      </c>
      <c r="E1278" s="92" t="s">
        <v>251</v>
      </c>
      <c r="F1278" s="127">
        <v>386020</v>
      </c>
      <c r="G1278" s="137">
        <v>382121</v>
      </c>
      <c r="H1278" s="127">
        <v>182364</v>
      </c>
      <c r="I1278" s="128">
        <v>184560</v>
      </c>
      <c r="J1278" s="128">
        <v>15197</v>
      </c>
      <c r="K1278" s="137">
        <v>3899</v>
      </c>
      <c r="L1278" s="124">
        <v>0</v>
      </c>
      <c r="M1278" s="124">
        <v>0</v>
      </c>
      <c r="N1278" s="124">
        <v>0</v>
      </c>
      <c r="O1278" s="124">
        <v>2228</v>
      </c>
      <c r="P1278" s="124">
        <v>1671</v>
      </c>
      <c r="Q1278" s="127">
        <v>0</v>
      </c>
      <c r="R1278" s="127">
        <v>0</v>
      </c>
      <c r="S1278" s="127">
        <v>0</v>
      </c>
      <c r="T1278" s="127">
        <v>0</v>
      </c>
      <c r="U1278" s="124">
        <v>0</v>
      </c>
      <c r="V1278" s="139">
        <v>0</v>
      </c>
      <c r="W1278" s="128">
        <v>0</v>
      </c>
    </row>
    <row r="1279" spans="1:23" ht="20.100000000000001" customHeight="1">
      <c r="A1279" s="135" t="s">
        <v>1589</v>
      </c>
      <c r="B1279" s="135" t="s">
        <v>1558</v>
      </c>
      <c r="C1279" s="136" t="s">
        <v>1558</v>
      </c>
      <c r="D1279" s="123" t="s">
        <v>1623</v>
      </c>
      <c r="E1279" s="92" t="s">
        <v>829</v>
      </c>
      <c r="F1279" s="127">
        <v>111385</v>
      </c>
      <c r="G1279" s="137">
        <v>0</v>
      </c>
      <c r="H1279" s="127">
        <v>0</v>
      </c>
      <c r="I1279" s="128">
        <v>0</v>
      </c>
      <c r="J1279" s="128">
        <v>0</v>
      </c>
      <c r="K1279" s="137">
        <v>111385</v>
      </c>
      <c r="L1279" s="124">
        <v>111385</v>
      </c>
      <c r="M1279" s="124">
        <v>0</v>
      </c>
      <c r="N1279" s="124">
        <v>0</v>
      </c>
      <c r="O1279" s="124">
        <v>0</v>
      </c>
      <c r="P1279" s="124">
        <v>0</v>
      </c>
      <c r="Q1279" s="127">
        <v>0</v>
      </c>
      <c r="R1279" s="127">
        <v>0</v>
      </c>
      <c r="S1279" s="127">
        <v>0</v>
      </c>
      <c r="T1279" s="127">
        <v>0</v>
      </c>
      <c r="U1279" s="124">
        <v>0</v>
      </c>
      <c r="V1279" s="139">
        <v>0</v>
      </c>
      <c r="W1279" s="128">
        <v>0</v>
      </c>
    </row>
    <row r="1280" spans="1:23" ht="20.100000000000001" customHeight="1">
      <c r="A1280" s="135" t="s">
        <v>1591</v>
      </c>
      <c r="B1280" s="135" t="s">
        <v>1559</v>
      </c>
      <c r="C1280" s="136" t="s">
        <v>1550</v>
      </c>
      <c r="D1280" s="123" t="s">
        <v>1623</v>
      </c>
      <c r="E1280" s="92" t="s">
        <v>942</v>
      </c>
      <c r="F1280" s="127">
        <v>42129</v>
      </c>
      <c r="G1280" s="137">
        <v>0</v>
      </c>
      <c r="H1280" s="127">
        <v>0</v>
      </c>
      <c r="I1280" s="128">
        <v>0</v>
      </c>
      <c r="J1280" s="128">
        <v>0</v>
      </c>
      <c r="K1280" s="137">
        <v>42129</v>
      </c>
      <c r="L1280" s="124">
        <v>0</v>
      </c>
      <c r="M1280" s="124">
        <v>41769</v>
      </c>
      <c r="N1280" s="124">
        <v>0</v>
      </c>
      <c r="O1280" s="124">
        <v>0</v>
      </c>
      <c r="P1280" s="124">
        <v>0</v>
      </c>
      <c r="Q1280" s="127">
        <v>360</v>
      </c>
      <c r="R1280" s="127">
        <v>0</v>
      </c>
      <c r="S1280" s="127">
        <v>0</v>
      </c>
      <c r="T1280" s="127">
        <v>0</v>
      </c>
      <c r="U1280" s="124">
        <v>0</v>
      </c>
      <c r="V1280" s="139">
        <v>0</v>
      </c>
      <c r="W1280" s="128">
        <v>0</v>
      </c>
    </row>
    <row r="1281" spans="1:23" ht="20.100000000000001" customHeight="1">
      <c r="A1281" s="135" t="s">
        <v>1616</v>
      </c>
      <c r="B1281" s="135" t="s">
        <v>1551</v>
      </c>
      <c r="C1281" s="136" t="s">
        <v>1550</v>
      </c>
      <c r="D1281" s="123" t="s">
        <v>1623</v>
      </c>
      <c r="E1281" s="92" t="s">
        <v>1425</v>
      </c>
      <c r="F1281" s="127">
        <v>66831</v>
      </c>
      <c r="G1281" s="137">
        <v>0</v>
      </c>
      <c r="H1281" s="127">
        <v>0</v>
      </c>
      <c r="I1281" s="128">
        <v>0</v>
      </c>
      <c r="J1281" s="128">
        <v>0</v>
      </c>
      <c r="K1281" s="137">
        <v>0</v>
      </c>
      <c r="L1281" s="124">
        <v>0</v>
      </c>
      <c r="M1281" s="124">
        <v>0</v>
      </c>
      <c r="N1281" s="124">
        <v>0</v>
      </c>
      <c r="O1281" s="124">
        <v>0</v>
      </c>
      <c r="P1281" s="124">
        <v>0</v>
      </c>
      <c r="Q1281" s="127">
        <v>0</v>
      </c>
      <c r="R1281" s="127">
        <v>0</v>
      </c>
      <c r="S1281" s="127">
        <v>66831</v>
      </c>
      <c r="T1281" s="127">
        <v>0</v>
      </c>
      <c r="U1281" s="124">
        <v>0</v>
      </c>
      <c r="V1281" s="139">
        <v>0</v>
      </c>
      <c r="W1281" s="128">
        <v>0</v>
      </c>
    </row>
    <row r="1282" spans="1:23" ht="20.100000000000001" customHeight="1">
      <c r="A1282" s="135"/>
      <c r="B1282" s="135"/>
      <c r="C1282" s="136"/>
      <c r="D1282" s="123" t="s">
        <v>2172</v>
      </c>
      <c r="E1282" s="92" t="s">
        <v>2173</v>
      </c>
      <c r="F1282" s="127">
        <v>121100</v>
      </c>
      <c r="G1282" s="137">
        <v>76325</v>
      </c>
      <c r="H1282" s="127">
        <v>37500</v>
      </c>
      <c r="I1282" s="128">
        <v>35700</v>
      </c>
      <c r="J1282" s="128">
        <v>3125</v>
      </c>
      <c r="K1282" s="137">
        <v>31431</v>
      </c>
      <c r="L1282" s="124">
        <v>22240</v>
      </c>
      <c r="M1282" s="124">
        <v>8340</v>
      </c>
      <c r="N1282" s="124">
        <v>0</v>
      </c>
      <c r="O1282" s="124">
        <v>445</v>
      </c>
      <c r="P1282" s="124">
        <v>334</v>
      </c>
      <c r="Q1282" s="127">
        <v>72</v>
      </c>
      <c r="R1282" s="127">
        <v>0</v>
      </c>
      <c r="S1282" s="127">
        <v>13344</v>
      </c>
      <c r="T1282" s="127">
        <v>0</v>
      </c>
      <c r="U1282" s="124">
        <v>0</v>
      </c>
      <c r="V1282" s="139">
        <v>0</v>
      </c>
      <c r="W1282" s="128">
        <v>0</v>
      </c>
    </row>
    <row r="1283" spans="1:23" ht="20.100000000000001" customHeight="1">
      <c r="A1283" s="135" t="s">
        <v>1549</v>
      </c>
      <c r="B1283" s="135" t="s">
        <v>1563</v>
      </c>
      <c r="C1283" s="136" t="s">
        <v>1550</v>
      </c>
      <c r="D1283" s="123" t="s">
        <v>1623</v>
      </c>
      <c r="E1283" s="92" t="s">
        <v>251</v>
      </c>
      <c r="F1283" s="127">
        <v>77104</v>
      </c>
      <c r="G1283" s="137">
        <v>76325</v>
      </c>
      <c r="H1283" s="127">
        <v>37500</v>
      </c>
      <c r="I1283" s="128">
        <v>35700</v>
      </c>
      <c r="J1283" s="128">
        <v>3125</v>
      </c>
      <c r="K1283" s="137">
        <v>779</v>
      </c>
      <c r="L1283" s="124">
        <v>0</v>
      </c>
      <c r="M1283" s="124">
        <v>0</v>
      </c>
      <c r="N1283" s="124">
        <v>0</v>
      </c>
      <c r="O1283" s="124">
        <v>445</v>
      </c>
      <c r="P1283" s="124">
        <v>334</v>
      </c>
      <c r="Q1283" s="127">
        <v>0</v>
      </c>
      <c r="R1283" s="127">
        <v>0</v>
      </c>
      <c r="S1283" s="127">
        <v>0</v>
      </c>
      <c r="T1283" s="127">
        <v>0</v>
      </c>
      <c r="U1283" s="124">
        <v>0</v>
      </c>
      <c r="V1283" s="139">
        <v>0</v>
      </c>
      <c r="W1283" s="128">
        <v>0</v>
      </c>
    </row>
    <row r="1284" spans="1:23" ht="20.100000000000001" customHeight="1">
      <c r="A1284" s="135" t="s">
        <v>1589</v>
      </c>
      <c r="B1284" s="135" t="s">
        <v>1558</v>
      </c>
      <c r="C1284" s="136" t="s">
        <v>1558</v>
      </c>
      <c r="D1284" s="123" t="s">
        <v>1623</v>
      </c>
      <c r="E1284" s="92" t="s">
        <v>829</v>
      </c>
      <c r="F1284" s="127">
        <v>22240</v>
      </c>
      <c r="G1284" s="137">
        <v>0</v>
      </c>
      <c r="H1284" s="127">
        <v>0</v>
      </c>
      <c r="I1284" s="128">
        <v>0</v>
      </c>
      <c r="J1284" s="128">
        <v>0</v>
      </c>
      <c r="K1284" s="137">
        <v>22240</v>
      </c>
      <c r="L1284" s="124">
        <v>22240</v>
      </c>
      <c r="M1284" s="124">
        <v>0</v>
      </c>
      <c r="N1284" s="124">
        <v>0</v>
      </c>
      <c r="O1284" s="124">
        <v>0</v>
      </c>
      <c r="P1284" s="124">
        <v>0</v>
      </c>
      <c r="Q1284" s="127">
        <v>0</v>
      </c>
      <c r="R1284" s="127">
        <v>0</v>
      </c>
      <c r="S1284" s="127">
        <v>0</v>
      </c>
      <c r="T1284" s="127">
        <v>0</v>
      </c>
      <c r="U1284" s="124">
        <v>0</v>
      </c>
      <c r="V1284" s="139">
        <v>0</v>
      </c>
      <c r="W1284" s="128">
        <v>0</v>
      </c>
    </row>
    <row r="1285" spans="1:23" ht="20.100000000000001" customHeight="1">
      <c r="A1285" s="135" t="s">
        <v>1591</v>
      </c>
      <c r="B1285" s="135" t="s">
        <v>1559</v>
      </c>
      <c r="C1285" s="136" t="s">
        <v>1550</v>
      </c>
      <c r="D1285" s="123" t="s">
        <v>1623</v>
      </c>
      <c r="E1285" s="92" t="s">
        <v>942</v>
      </c>
      <c r="F1285" s="127">
        <v>8412</v>
      </c>
      <c r="G1285" s="137">
        <v>0</v>
      </c>
      <c r="H1285" s="127">
        <v>0</v>
      </c>
      <c r="I1285" s="128">
        <v>0</v>
      </c>
      <c r="J1285" s="128">
        <v>0</v>
      </c>
      <c r="K1285" s="137">
        <v>8412</v>
      </c>
      <c r="L1285" s="124">
        <v>0</v>
      </c>
      <c r="M1285" s="124">
        <v>8340</v>
      </c>
      <c r="N1285" s="124">
        <v>0</v>
      </c>
      <c r="O1285" s="124">
        <v>0</v>
      </c>
      <c r="P1285" s="124">
        <v>0</v>
      </c>
      <c r="Q1285" s="127">
        <v>72</v>
      </c>
      <c r="R1285" s="127">
        <v>0</v>
      </c>
      <c r="S1285" s="127">
        <v>0</v>
      </c>
      <c r="T1285" s="127">
        <v>0</v>
      </c>
      <c r="U1285" s="124">
        <v>0</v>
      </c>
      <c r="V1285" s="139">
        <v>0</v>
      </c>
      <c r="W1285" s="128">
        <v>0</v>
      </c>
    </row>
    <row r="1286" spans="1:23" ht="20.100000000000001" customHeight="1">
      <c r="A1286" s="135" t="s">
        <v>1616</v>
      </c>
      <c r="B1286" s="135" t="s">
        <v>1551</v>
      </c>
      <c r="C1286" s="136" t="s">
        <v>1550</v>
      </c>
      <c r="D1286" s="123" t="s">
        <v>1623</v>
      </c>
      <c r="E1286" s="92" t="s">
        <v>1425</v>
      </c>
      <c r="F1286" s="127">
        <v>13344</v>
      </c>
      <c r="G1286" s="137">
        <v>0</v>
      </c>
      <c r="H1286" s="127">
        <v>0</v>
      </c>
      <c r="I1286" s="128">
        <v>0</v>
      </c>
      <c r="J1286" s="128">
        <v>0</v>
      </c>
      <c r="K1286" s="137">
        <v>0</v>
      </c>
      <c r="L1286" s="124">
        <v>0</v>
      </c>
      <c r="M1286" s="124">
        <v>0</v>
      </c>
      <c r="N1286" s="124">
        <v>0</v>
      </c>
      <c r="O1286" s="124">
        <v>0</v>
      </c>
      <c r="P1286" s="124">
        <v>0</v>
      </c>
      <c r="Q1286" s="127">
        <v>0</v>
      </c>
      <c r="R1286" s="127">
        <v>0</v>
      </c>
      <c r="S1286" s="127">
        <v>13344</v>
      </c>
      <c r="T1286" s="127">
        <v>0</v>
      </c>
      <c r="U1286" s="124">
        <v>0</v>
      </c>
      <c r="V1286" s="139">
        <v>0</v>
      </c>
      <c r="W1286" s="128">
        <v>0</v>
      </c>
    </row>
    <row r="1287" spans="1:23" ht="20.100000000000001" customHeight="1">
      <c r="A1287" s="135"/>
      <c r="B1287" s="135"/>
      <c r="C1287" s="136"/>
      <c r="D1287" s="123" t="s">
        <v>2174</v>
      </c>
      <c r="E1287" s="92" t="s">
        <v>2175</v>
      </c>
      <c r="F1287" s="127">
        <v>1003801</v>
      </c>
      <c r="G1287" s="137">
        <v>539472</v>
      </c>
      <c r="H1287" s="127">
        <v>325632</v>
      </c>
      <c r="I1287" s="128">
        <v>153840</v>
      </c>
      <c r="J1287" s="128">
        <v>60000</v>
      </c>
      <c r="K1287" s="137">
        <v>212755</v>
      </c>
      <c r="L1287" s="124">
        <v>143413</v>
      </c>
      <c r="M1287" s="124">
        <v>53780</v>
      </c>
      <c r="N1287" s="124">
        <v>11105</v>
      </c>
      <c r="O1287" s="124">
        <v>1586</v>
      </c>
      <c r="P1287" s="124">
        <v>2151</v>
      </c>
      <c r="Q1287" s="127">
        <v>720</v>
      </c>
      <c r="R1287" s="127">
        <v>0</v>
      </c>
      <c r="S1287" s="127">
        <v>86048</v>
      </c>
      <c r="T1287" s="127">
        <v>0</v>
      </c>
      <c r="U1287" s="124">
        <v>0</v>
      </c>
      <c r="V1287" s="139">
        <v>165526</v>
      </c>
      <c r="W1287" s="128">
        <v>0</v>
      </c>
    </row>
    <row r="1288" spans="1:23" ht="20.100000000000001" customHeight="1">
      <c r="A1288" s="135" t="s">
        <v>1589</v>
      </c>
      <c r="B1288" s="135" t="s">
        <v>1558</v>
      </c>
      <c r="C1288" s="136" t="s">
        <v>1558</v>
      </c>
      <c r="D1288" s="123" t="s">
        <v>1623</v>
      </c>
      <c r="E1288" s="92" t="s">
        <v>829</v>
      </c>
      <c r="F1288" s="127">
        <v>143413</v>
      </c>
      <c r="G1288" s="137">
        <v>0</v>
      </c>
      <c r="H1288" s="127">
        <v>0</v>
      </c>
      <c r="I1288" s="128">
        <v>0</v>
      </c>
      <c r="J1288" s="128">
        <v>0</v>
      </c>
      <c r="K1288" s="137">
        <v>143413</v>
      </c>
      <c r="L1288" s="124">
        <v>143413</v>
      </c>
      <c r="M1288" s="124">
        <v>0</v>
      </c>
      <c r="N1288" s="124">
        <v>0</v>
      </c>
      <c r="O1288" s="124">
        <v>0</v>
      </c>
      <c r="P1288" s="124">
        <v>0</v>
      </c>
      <c r="Q1288" s="127">
        <v>0</v>
      </c>
      <c r="R1288" s="127">
        <v>0</v>
      </c>
      <c r="S1288" s="127">
        <v>0</v>
      </c>
      <c r="T1288" s="127">
        <v>0</v>
      </c>
      <c r="U1288" s="124">
        <v>0</v>
      </c>
      <c r="V1288" s="139">
        <v>0</v>
      </c>
      <c r="W1288" s="128">
        <v>0</v>
      </c>
    </row>
    <row r="1289" spans="1:23" ht="20.100000000000001" customHeight="1">
      <c r="A1289" s="135" t="s">
        <v>1591</v>
      </c>
      <c r="B1289" s="135" t="s">
        <v>1559</v>
      </c>
      <c r="C1289" s="136" t="s">
        <v>1551</v>
      </c>
      <c r="D1289" s="123" t="s">
        <v>1623</v>
      </c>
      <c r="E1289" s="92" t="s">
        <v>943</v>
      </c>
      <c r="F1289" s="127">
        <v>54500</v>
      </c>
      <c r="G1289" s="137">
        <v>0</v>
      </c>
      <c r="H1289" s="127">
        <v>0</v>
      </c>
      <c r="I1289" s="128">
        <v>0</v>
      </c>
      <c r="J1289" s="128">
        <v>0</v>
      </c>
      <c r="K1289" s="137">
        <v>54500</v>
      </c>
      <c r="L1289" s="124">
        <v>0</v>
      </c>
      <c r="M1289" s="124">
        <v>53780</v>
      </c>
      <c r="N1289" s="124">
        <v>0</v>
      </c>
      <c r="O1289" s="124">
        <v>0</v>
      </c>
      <c r="P1289" s="124">
        <v>0</v>
      </c>
      <c r="Q1289" s="127">
        <v>720</v>
      </c>
      <c r="R1289" s="127">
        <v>0</v>
      </c>
      <c r="S1289" s="127">
        <v>0</v>
      </c>
      <c r="T1289" s="127">
        <v>0</v>
      </c>
      <c r="U1289" s="124">
        <v>0</v>
      </c>
      <c r="V1289" s="139">
        <v>0</v>
      </c>
      <c r="W1289" s="128">
        <v>0</v>
      </c>
    </row>
    <row r="1290" spans="1:23" ht="20.100000000000001" customHeight="1">
      <c r="A1290" s="135" t="s">
        <v>1604</v>
      </c>
      <c r="B1290" s="135" t="s">
        <v>1550</v>
      </c>
      <c r="C1290" s="136" t="s">
        <v>1572</v>
      </c>
      <c r="D1290" s="123" t="s">
        <v>1623</v>
      </c>
      <c r="E1290" s="92" t="s">
        <v>1097</v>
      </c>
      <c r="F1290" s="127">
        <v>719840</v>
      </c>
      <c r="G1290" s="137">
        <v>539472</v>
      </c>
      <c r="H1290" s="127">
        <v>325632</v>
      </c>
      <c r="I1290" s="128">
        <v>153840</v>
      </c>
      <c r="J1290" s="128">
        <v>60000</v>
      </c>
      <c r="K1290" s="137">
        <v>14842</v>
      </c>
      <c r="L1290" s="124">
        <v>0</v>
      </c>
      <c r="M1290" s="124">
        <v>0</v>
      </c>
      <c r="N1290" s="124">
        <v>11105</v>
      </c>
      <c r="O1290" s="124">
        <v>1586</v>
      </c>
      <c r="P1290" s="124">
        <v>2151</v>
      </c>
      <c r="Q1290" s="127">
        <v>0</v>
      </c>
      <c r="R1290" s="127">
        <v>0</v>
      </c>
      <c r="S1290" s="127">
        <v>0</v>
      </c>
      <c r="T1290" s="127">
        <v>0</v>
      </c>
      <c r="U1290" s="124">
        <v>0</v>
      </c>
      <c r="V1290" s="139">
        <v>165526</v>
      </c>
      <c r="W1290" s="128">
        <v>0</v>
      </c>
    </row>
    <row r="1291" spans="1:23" ht="20.100000000000001" customHeight="1">
      <c r="A1291" s="135" t="s">
        <v>1616</v>
      </c>
      <c r="B1291" s="135" t="s">
        <v>1551</v>
      </c>
      <c r="C1291" s="136" t="s">
        <v>1550</v>
      </c>
      <c r="D1291" s="123" t="s">
        <v>1623</v>
      </c>
      <c r="E1291" s="92" t="s">
        <v>1425</v>
      </c>
      <c r="F1291" s="127">
        <v>86048</v>
      </c>
      <c r="G1291" s="137">
        <v>0</v>
      </c>
      <c r="H1291" s="127">
        <v>0</v>
      </c>
      <c r="I1291" s="128">
        <v>0</v>
      </c>
      <c r="J1291" s="128">
        <v>0</v>
      </c>
      <c r="K1291" s="137">
        <v>0</v>
      </c>
      <c r="L1291" s="124">
        <v>0</v>
      </c>
      <c r="M1291" s="124">
        <v>0</v>
      </c>
      <c r="N1291" s="124">
        <v>0</v>
      </c>
      <c r="O1291" s="124">
        <v>0</v>
      </c>
      <c r="P1291" s="124">
        <v>0</v>
      </c>
      <c r="Q1291" s="127">
        <v>0</v>
      </c>
      <c r="R1291" s="127">
        <v>0</v>
      </c>
      <c r="S1291" s="127">
        <v>86048</v>
      </c>
      <c r="T1291" s="127">
        <v>0</v>
      </c>
      <c r="U1291" s="124">
        <v>0</v>
      </c>
      <c r="V1291" s="139">
        <v>0</v>
      </c>
      <c r="W1291" s="128">
        <v>0</v>
      </c>
    </row>
    <row r="1292" spans="1:23" ht="20.100000000000001" customHeight="1">
      <c r="A1292" s="135"/>
      <c r="B1292" s="135"/>
      <c r="C1292" s="136"/>
      <c r="D1292" s="123" t="s">
        <v>2176</v>
      </c>
      <c r="E1292" s="92" t="s">
        <v>2177</v>
      </c>
      <c r="F1292" s="127">
        <v>6272485</v>
      </c>
      <c r="G1292" s="137">
        <v>3788169</v>
      </c>
      <c r="H1292" s="127">
        <v>1714896</v>
      </c>
      <c r="I1292" s="128">
        <v>1309008</v>
      </c>
      <c r="J1292" s="128">
        <v>764265</v>
      </c>
      <c r="K1292" s="137">
        <v>1492938</v>
      </c>
      <c r="L1292" s="124">
        <v>915002</v>
      </c>
      <c r="M1292" s="124">
        <v>343127</v>
      </c>
      <c r="N1292" s="124">
        <v>33148</v>
      </c>
      <c r="O1292" s="124">
        <v>14253</v>
      </c>
      <c r="P1292" s="124">
        <v>13724</v>
      </c>
      <c r="Q1292" s="127">
        <v>3528</v>
      </c>
      <c r="R1292" s="127">
        <v>0</v>
      </c>
      <c r="S1292" s="127">
        <v>549002</v>
      </c>
      <c r="T1292" s="127">
        <v>0</v>
      </c>
      <c r="U1292" s="124">
        <v>0</v>
      </c>
      <c r="V1292" s="139">
        <v>367846</v>
      </c>
      <c r="W1292" s="128">
        <v>74530</v>
      </c>
    </row>
    <row r="1293" spans="1:23" ht="20.100000000000001" customHeight="1">
      <c r="A1293" s="135"/>
      <c r="B1293" s="135"/>
      <c r="C1293" s="136"/>
      <c r="D1293" s="123" t="s">
        <v>2178</v>
      </c>
      <c r="E1293" s="92" t="s">
        <v>2179</v>
      </c>
      <c r="F1293" s="127">
        <v>2948118</v>
      </c>
      <c r="G1293" s="137">
        <v>1970410</v>
      </c>
      <c r="H1293" s="127">
        <v>657768</v>
      </c>
      <c r="I1293" s="128">
        <v>636228</v>
      </c>
      <c r="J1293" s="128">
        <v>676414</v>
      </c>
      <c r="K1293" s="137">
        <v>703802</v>
      </c>
      <c r="L1293" s="124">
        <v>395599</v>
      </c>
      <c r="M1293" s="124">
        <v>148350</v>
      </c>
      <c r="N1293" s="124">
        <v>0</v>
      </c>
      <c r="O1293" s="124">
        <v>7912</v>
      </c>
      <c r="P1293" s="124">
        <v>5934</v>
      </c>
      <c r="Q1293" s="127">
        <v>1296</v>
      </c>
      <c r="R1293" s="127">
        <v>0</v>
      </c>
      <c r="S1293" s="127">
        <v>237360</v>
      </c>
      <c r="T1293" s="127">
        <v>0</v>
      </c>
      <c r="U1293" s="124">
        <v>0</v>
      </c>
      <c r="V1293" s="139">
        <v>0</v>
      </c>
      <c r="W1293" s="128">
        <v>36546</v>
      </c>
    </row>
    <row r="1294" spans="1:23" ht="20.100000000000001" customHeight="1">
      <c r="A1294" s="135" t="s">
        <v>1549</v>
      </c>
      <c r="B1294" s="135" t="s">
        <v>1552</v>
      </c>
      <c r="C1294" s="136" t="s">
        <v>1550</v>
      </c>
      <c r="D1294" s="123" t="s">
        <v>1623</v>
      </c>
      <c r="E1294" s="92" t="s">
        <v>251</v>
      </c>
      <c r="F1294" s="127">
        <v>2020802</v>
      </c>
      <c r="G1294" s="137">
        <v>1970410</v>
      </c>
      <c r="H1294" s="127">
        <v>657768</v>
      </c>
      <c r="I1294" s="128">
        <v>636228</v>
      </c>
      <c r="J1294" s="128">
        <v>676414</v>
      </c>
      <c r="K1294" s="137">
        <v>13846</v>
      </c>
      <c r="L1294" s="124">
        <v>0</v>
      </c>
      <c r="M1294" s="124">
        <v>0</v>
      </c>
      <c r="N1294" s="124">
        <v>0</v>
      </c>
      <c r="O1294" s="124">
        <v>7912</v>
      </c>
      <c r="P1294" s="124">
        <v>5934</v>
      </c>
      <c r="Q1294" s="127">
        <v>0</v>
      </c>
      <c r="R1294" s="127">
        <v>0</v>
      </c>
      <c r="S1294" s="127">
        <v>0</v>
      </c>
      <c r="T1294" s="127">
        <v>0</v>
      </c>
      <c r="U1294" s="124">
        <v>0</v>
      </c>
      <c r="V1294" s="139">
        <v>0</v>
      </c>
      <c r="W1294" s="128">
        <v>36546</v>
      </c>
    </row>
    <row r="1295" spans="1:23" ht="20.100000000000001" customHeight="1">
      <c r="A1295" s="135" t="s">
        <v>1589</v>
      </c>
      <c r="B1295" s="135" t="s">
        <v>1558</v>
      </c>
      <c r="C1295" s="136" t="s">
        <v>1558</v>
      </c>
      <c r="D1295" s="123" t="s">
        <v>1623</v>
      </c>
      <c r="E1295" s="92" t="s">
        <v>829</v>
      </c>
      <c r="F1295" s="127">
        <v>395599</v>
      </c>
      <c r="G1295" s="137">
        <v>0</v>
      </c>
      <c r="H1295" s="127">
        <v>0</v>
      </c>
      <c r="I1295" s="128">
        <v>0</v>
      </c>
      <c r="J1295" s="128">
        <v>0</v>
      </c>
      <c r="K1295" s="137">
        <v>395599</v>
      </c>
      <c r="L1295" s="124">
        <v>395599</v>
      </c>
      <c r="M1295" s="124">
        <v>0</v>
      </c>
      <c r="N1295" s="124">
        <v>0</v>
      </c>
      <c r="O1295" s="124">
        <v>0</v>
      </c>
      <c r="P1295" s="124">
        <v>0</v>
      </c>
      <c r="Q1295" s="127">
        <v>0</v>
      </c>
      <c r="R1295" s="127">
        <v>0</v>
      </c>
      <c r="S1295" s="127">
        <v>0</v>
      </c>
      <c r="T1295" s="127">
        <v>0</v>
      </c>
      <c r="U1295" s="124">
        <v>0</v>
      </c>
      <c r="V1295" s="139">
        <v>0</v>
      </c>
      <c r="W1295" s="128">
        <v>0</v>
      </c>
    </row>
    <row r="1296" spans="1:23" ht="20.100000000000001" customHeight="1">
      <c r="A1296" s="135" t="s">
        <v>1591</v>
      </c>
      <c r="B1296" s="135" t="s">
        <v>1559</v>
      </c>
      <c r="C1296" s="136" t="s">
        <v>1550</v>
      </c>
      <c r="D1296" s="123" t="s">
        <v>1623</v>
      </c>
      <c r="E1296" s="92" t="s">
        <v>942</v>
      </c>
      <c r="F1296" s="127">
        <v>149646</v>
      </c>
      <c r="G1296" s="137">
        <v>0</v>
      </c>
      <c r="H1296" s="127">
        <v>0</v>
      </c>
      <c r="I1296" s="128">
        <v>0</v>
      </c>
      <c r="J1296" s="128">
        <v>0</v>
      </c>
      <c r="K1296" s="137">
        <v>149646</v>
      </c>
      <c r="L1296" s="124">
        <v>0</v>
      </c>
      <c r="M1296" s="124">
        <v>148350</v>
      </c>
      <c r="N1296" s="124">
        <v>0</v>
      </c>
      <c r="O1296" s="124">
        <v>0</v>
      </c>
      <c r="P1296" s="124">
        <v>0</v>
      </c>
      <c r="Q1296" s="127">
        <v>1296</v>
      </c>
      <c r="R1296" s="127">
        <v>0</v>
      </c>
      <c r="S1296" s="127">
        <v>0</v>
      </c>
      <c r="T1296" s="127">
        <v>0</v>
      </c>
      <c r="U1296" s="124">
        <v>0</v>
      </c>
      <c r="V1296" s="139">
        <v>0</v>
      </c>
      <c r="W1296" s="128">
        <v>0</v>
      </c>
    </row>
    <row r="1297" spans="1:23" ht="20.100000000000001" customHeight="1">
      <c r="A1297" s="135" t="s">
        <v>1591</v>
      </c>
      <c r="B1297" s="135" t="s">
        <v>1559</v>
      </c>
      <c r="C1297" s="136" t="s">
        <v>1552</v>
      </c>
      <c r="D1297" s="123" t="s">
        <v>1623</v>
      </c>
      <c r="E1297" s="92" t="s">
        <v>944</v>
      </c>
      <c r="F1297" s="127">
        <v>144711</v>
      </c>
      <c r="G1297" s="137">
        <v>0</v>
      </c>
      <c r="H1297" s="127">
        <v>0</v>
      </c>
      <c r="I1297" s="128">
        <v>0</v>
      </c>
      <c r="J1297" s="128">
        <v>0</v>
      </c>
      <c r="K1297" s="137">
        <v>144711</v>
      </c>
      <c r="L1297" s="124">
        <v>0</v>
      </c>
      <c r="M1297" s="124">
        <v>0</v>
      </c>
      <c r="N1297" s="124">
        <v>0</v>
      </c>
      <c r="O1297" s="124">
        <v>0</v>
      </c>
      <c r="P1297" s="124">
        <v>0</v>
      </c>
      <c r="Q1297" s="127">
        <v>0</v>
      </c>
      <c r="R1297" s="127">
        <v>0</v>
      </c>
      <c r="S1297" s="127">
        <v>0</v>
      </c>
      <c r="T1297" s="127">
        <v>0</v>
      </c>
      <c r="U1297" s="124">
        <v>0</v>
      </c>
      <c r="V1297" s="139">
        <v>0</v>
      </c>
      <c r="W1297" s="128">
        <v>0</v>
      </c>
    </row>
    <row r="1298" spans="1:23" ht="20.100000000000001" customHeight="1">
      <c r="A1298" s="135" t="s">
        <v>1616</v>
      </c>
      <c r="B1298" s="135" t="s">
        <v>1551</v>
      </c>
      <c r="C1298" s="136" t="s">
        <v>1550</v>
      </c>
      <c r="D1298" s="123" t="s">
        <v>1623</v>
      </c>
      <c r="E1298" s="92" t="s">
        <v>1425</v>
      </c>
      <c r="F1298" s="127">
        <v>237360</v>
      </c>
      <c r="G1298" s="137">
        <v>0</v>
      </c>
      <c r="H1298" s="127">
        <v>0</v>
      </c>
      <c r="I1298" s="128">
        <v>0</v>
      </c>
      <c r="J1298" s="128">
        <v>0</v>
      </c>
      <c r="K1298" s="137">
        <v>0</v>
      </c>
      <c r="L1298" s="124">
        <v>0</v>
      </c>
      <c r="M1298" s="124">
        <v>0</v>
      </c>
      <c r="N1298" s="124">
        <v>0</v>
      </c>
      <c r="O1298" s="124">
        <v>0</v>
      </c>
      <c r="P1298" s="124">
        <v>0</v>
      </c>
      <c r="Q1298" s="127">
        <v>0</v>
      </c>
      <c r="R1298" s="127">
        <v>0</v>
      </c>
      <c r="S1298" s="127">
        <v>237360</v>
      </c>
      <c r="T1298" s="127">
        <v>0</v>
      </c>
      <c r="U1298" s="124">
        <v>0</v>
      </c>
      <c r="V1298" s="139">
        <v>0</v>
      </c>
      <c r="W1298" s="128">
        <v>0</v>
      </c>
    </row>
    <row r="1299" spans="1:23" ht="20.100000000000001" customHeight="1">
      <c r="A1299" s="135"/>
      <c r="B1299" s="135"/>
      <c r="C1299" s="136"/>
      <c r="D1299" s="123" t="s">
        <v>2180</v>
      </c>
      <c r="E1299" s="92" t="s">
        <v>2181</v>
      </c>
      <c r="F1299" s="127">
        <v>637052</v>
      </c>
      <c r="G1299" s="137">
        <v>382192</v>
      </c>
      <c r="H1299" s="127">
        <v>167808</v>
      </c>
      <c r="I1299" s="128">
        <v>142800</v>
      </c>
      <c r="J1299" s="128">
        <v>71584</v>
      </c>
      <c r="K1299" s="137">
        <v>161363</v>
      </c>
      <c r="L1299" s="124">
        <v>92522</v>
      </c>
      <c r="M1299" s="124">
        <v>34696</v>
      </c>
      <c r="N1299" s="124">
        <v>6099</v>
      </c>
      <c r="O1299" s="124">
        <v>925</v>
      </c>
      <c r="P1299" s="124">
        <v>1388</v>
      </c>
      <c r="Q1299" s="127">
        <v>288</v>
      </c>
      <c r="R1299" s="127">
        <v>0</v>
      </c>
      <c r="S1299" s="127">
        <v>55513</v>
      </c>
      <c r="T1299" s="127">
        <v>0</v>
      </c>
      <c r="U1299" s="124">
        <v>0</v>
      </c>
      <c r="V1299" s="139">
        <v>0</v>
      </c>
      <c r="W1299" s="128">
        <v>37984</v>
      </c>
    </row>
    <row r="1300" spans="1:23" ht="20.100000000000001" customHeight="1">
      <c r="A1300" s="135" t="s">
        <v>1549</v>
      </c>
      <c r="B1300" s="135" t="s">
        <v>1552</v>
      </c>
      <c r="C1300" s="136" t="s">
        <v>1550</v>
      </c>
      <c r="D1300" s="123" t="s">
        <v>1623</v>
      </c>
      <c r="E1300" s="92" t="s">
        <v>251</v>
      </c>
      <c r="F1300" s="127">
        <v>57600</v>
      </c>
      <c r="G1300" s="137">
        <v>57600</v>
      </c>
      <c r="H1300" s="127">
        <v>0</v>
      </c>
      <c r="I1300" s="128">
        <v>0</v>
      </c>
      <c r="J1300" s="128">
        <v>57600</v>
      </c>
      <c r="K1300" s="137">
        <v>0</v>
      </c>
      <c r="L1300" s="124">
        <v>0</v>
      </c>
      <c r="M1300" s="124">
        <v>0</v>
      </c>
      <c r="N1300" s="124">
        <v>0</v>
      </c>
      <c r="O1300" s="124">
        <v>0</v>
      </c>
      <c r="P1300" s="124">
        <v>0</v>
      </c>
      <c r="Q1300" s="127">
        <v>0</v>
      </c>
      <c r="R1300" s="127">
        <v>0</v>
      </c>
      <c r="S1300" s="127">
        <v>0</v>
      </c>
      <c r="T1300" s="127">
        <v>0</v>
      </c>
      <c r="U1300" s="124">
        <v>0</v>
      </c>
      <c r="V1300" s="139">
        <v>0</v>
      </c>
      <c r="W1300" s="128">
        <v>0</v>
      </c>
    </row>
    <row r="1301" spans="1:23" ht="20.100000000000001" customHeight="1">
      <c r="A1301" s="135" t="s">
        <v>1549</v>
      </c>
      <c r="B1301" s="135" t="s">
        <v>1554</v>
      </c>
      <c r="C1301" s="136" t="s">
        <v>1550</v>
      </c>
      <c r="D1301" s="123" t="s">
        <v>1623</v>
      </c>
      <c r="E1301" s="92" t="s">
        <v>251</v>
      </c>
      <c r="F1301" s="127">
        <v>370988</v>
      </c>
      <c r="G1301" s="137">
        <v>324592</v>
      </c>
      <c r="H1301" s="127">
        <v>167808</v>
      </c>
      <c r="I1301" s="128">
        <v>142800</v>
      </c>
      <c r="J1301" s="128">
        <v>13984</v>
      </c>
      <c r="K1301" s="137">
        <v>8412</v>
      </c>
      <c r="L1301" s="124">
        <v>0</v>
      </c>
      <c r="M1301" s="124">
        <v>0</v>
      </c>
      <c r="N1301" s="124">
        <v>6099</v>
      </c>
      <c r="O1301" s="124">
        <v>925</v>
      </c>
      <c r="P1301" s="124">
        <v>1388</v>
      </c>
      <c r="Q1301" s="127">
        <v>0</v>
      </c>
      <c r="R1301" s="127">
        <v>0</v>
      </c>
      <c r="S1301" s="127">
        <v>0</v>
      </c>
      <c r="T1301" s="127">
        <v>0</v>
      </c>
      <c r="U1301" s="124">
        <v>0</v>
      </c>
      <c r="V1301" s="139">
        <v>0</v>
      </c>
      <c r="W1301" s="128">
        <v>37984</v>
      </c>
    </row>
    <row r="1302" spans="1:23" ht="20.100000000000001" customHeight="1">
      <c r="A1302" s="135" t="s">
        <v>1589</v>
      </c>
      <c r="B1302" s="135" t="s">
        <v>1558</v>
      </c>
      <c r="C1302" s="136" t="s">
        <v>1558</v>
      </c>
      <c r="D1302" s="123" t="s">
        <v>1623</v>
      </c>
      <c r="E1302" s="92" t="s">
        <v>829</v>
      </c>
      <c r="F1302" s="127">
        <v>92522</v>
      </c>
      <c r="G1302" s="137">
        <v>0</v>
      </c>
      <c r="H1302" s="127">
        <v>0</v>
      </c>
      <c r="I1302" s="128">
        <v>0</v>
      </c>
      <c r="J1302" s="128">
        <v>0</v>
      </c>
      <c r="K1302" s="137">
        <v>92522</v>
      </c>
      <c r="L1302" s="124">
        <v>92522</v>
      </c>
      <c r="M1302" s="124">
        <v>0</v>
      </c>
      <c r="N1302" s="124">
        <v>0</v>
      </c>
      <c r="O1302" s="124">
        <v>0</v>
      </c>
      <c r="P1302" s="124">
        <v>0</v>
      </c>
      <c r="Q1302" s="127">
        <v>0</v>
      </c>
      <c r="R1302" s="127">
        <v>0</v>
      </c>
      <c r="S1302" s="127">
        <v>0</v>
      </c>
      <c r="T1302" s="127">
        <v>0</v>
      </c>
      <c r="U1302" s="124">
        <v>0</v>
      </c>
      <c r="V1302" s="139">
        <v>0</v>
      </c>
      <c r="W1302" s="128">
        <v>0</v>
      </c>
    </row>
    <row r="1303" spans="1:23" ht="20.100000000000001" customHeight="1">
      <c r="A1303" s="135" t="s">
        <v>1591</v>
      </c>
      <c r="B1303" s="135" t="s">
        <v>1559</v>
      </c>
      <c r="C1303" s="136" t="s">
        <v>1550</v>
      </c>
      <c r="D1303" s="123" t="s">
        <v>1623</v>
      </c>
      <c r="E1303" s="92" t="s">
        <v>942</v>
      </c>
      <c r="F1303" s="127">
        <v>60429</v>
      </c>
      <c r="G1303" s="137">
        <v>0</v>
      </c>
      <c r="H1303" s="127">
        <v>0</v>
      </c>
      <c r="I1303" s="128">
        <v>0</v>
      </c>
      <c r="J1303" s="128">
        <v>0</v>
      </c>
      <c r="K1303" s="137">
        <v>60429</v>
      </c>
      <c r="L1303" s="124">
        <v>0</v>
      </c>
      <c r="M1303" s="124">
        <v>34696</v>
      </c>
      <c r="N1303" s="124">
        <v>0</v>
      </c>
      <c r="O1303" s="124">
        <v>0</v>
      </c>
      <c r="P1303" s="124">
        <v>0</v>
      </c>
      <c r="Q1303" s="127">
        <v>288</v>
      </c>
      <c r="R1303" s="127">
        <v>0</v>
      </c>
      <c r="S1303" s="127">
        <v>0</v>
      </c>
      <c r="T1303" s="127">
        <v>0</v>
      </c>
      <c r="U1303" s="124">
        <v>0</v>
      </c>
      <c r="V1303" s="139">
        <v>0</v>
      </c>
      <c r="W1303" s="128">
        <v>0</v>
      </c>
    </row>
    <row r="1304" spans="1:23" ht="20.100000000000001" customHeight="1">
      <c r="A1304" s="135" t="s">
        <v>1616</v>
      </c>
      <c r="B1304" s="135" t="s">
        <v>1551</v>
      </c>
      <c r="C1304" s="136" t="s">
        <v>1550</v>
      </c>
      <c r="D1304" s="123" t="s">
        <v>1623</v>
      </c>
      <c r="E1304" s="92" t="s">
        <v>1425</v>
      </c>
      <c r="F1304" s="127">
        <v>55513</v>
      </c>
      <c r="G1304" s="137">
        <v>0</v>
      </c>
      <c r="H1304" s="127">
        <v>0</v>
      </c>
      <c r="I1304" s="128">
        <v>0</v>
      </c>
      <c r="J1304" s="128">
        <v>0</v>
      </c>
      <c r="K1304" s="137">
        <v>0</v>
      </c>
      <c r="L1304" s="124">
        <v>0</v>
      </c>
      <c r="M1304" s="124">
        <v>0</v>
      </c>
      <c r="N1304" s="124">
        <v>0</v>
      </c>
      <c r="O1304" s="124">
        <v>0</v>
      </c>
      <c r="P1304" s="124">
        <v>0</v>
      </c>
      <c r="Q1304" s="127">
        <v>0</v>
      </c>
      <c r="R1304" s="127">
        <v>0</v>
      </c>
      <c r="S1304" s="127">
        <v>55513</v>
      </c>
      <c r="T1304" s="127">
        <v>0</v>
      </c>
      <c r="U1304" s="124">
        <v>0</v>
      </c>
      <c r="V1304" s="139">
        <v>0</v>
      </c>
      <c r="W1304" s="128">
        <v>0</v>
      </c>
    </row>
    <row r="1305" spans="1:23" ht="20.100000000000001" customHeight="1">
      <c r="A1305" s="135"/>
      <c r="B1305" s="135"/>
      <c r="C1305" s="136"/>
      <c r="D1305" s="123" t="s">
        <v>2182</v>
      </c>
      <c r="E1305" s="92" t="s">
        <v>2183</v>
      </c>
      <c r="F1305" s="127">
        <v>473371</v>
      </c>
      <c r="G1305" s="137">
        <v>238944</v>
      </c>
      <c r="H1305" s="127">
        <v>162024</v>
      </c>
      <c r="I1305" s="128">
        <v>76920</v>
      </c>
      <c r="J1305" s="128">
        <v>0</v>
      </c>
      <c r="K1305" s="137">
        <v>107023</v>
      </c>
      <c r="L1305" s="124">
        <v>71754</v>
      </c>
      <c r="M1305" s="124">
        <v>26908</v>
      </c>
      <c r="N1305" s="124">
        <v>6207</v>
      </c>
      <c r="O1305" s="124">
        <v>718</v>
      </c>
      <c r="P1305" s="124">
        <v>1076</v>
      </c>
      <c r="Q1305" s="127">
        <v>360</v>
      </c>
      <c r="R1305" s="127">
        <v>0</v>
      </c>
      <c r="S1305" s="127">
        <v>43053</v>
      </c>
      <c r="T1305" s="127">
        <v>0</v>
      </c>
      <c r="U1305" s="124">
        <v>0</v>
      </c>
      <c r="V1305" s="139">
        <v>84351</v>
      </c>
      <c r="W1305" s="128">
        <v>0</v>
      </c>
    </row>
    <row r="1306" spans="1:23" ht="20.100000000000001" customHeight="1">
      <c r="A1306" s="135" t="s">
        <v>1589</v>
      </c>
      <c r="B1306" s="135" t="s">
        <v>1558</v>
      </c>
      <c r="C1306" s="136" t="s">
        <v>1558</v>
      </c>
      <c r="D1306" s="123" t="s">
        <v>1623</v>
      </c>
      <c r="E1306" s="92" t="s">
        <v>829</v>
      </c>
      <c r="F1306" s="127">
        <v>71754</v>
      </c>
      <c r="G1306" s="137">
        <v>0</v>
      </c>
      <c r="H1306" s="127">
        <v>0</v>
      </c>
      <c r="I1306" s="128">
        <v>0</v>
      </c>
      <c r="J1306" s="128">
        <v>0</v>
      </c>
      <c r="K1306" s="137">
        <v>71754</v>
      </c>
      <c r="L1306" s="124">
        <v>71754</v>
      </c>
      <c r="M1306" s="124">
        <v>0</v>
      </c>
      <c r="N1306" s="124">
        <v>0</v>
      </c>
      <c r="O1306" s="124">
        <v>0</v>
      </c>
      <c r="P1306" s="124">
        <v>0</v>
      </c>
      <c r="Q1306" s="127">
        <v>0</v>
      </c>
      <c r="R1306" s="127">
        <v>0</v>
      </c>
      <c r="S1306" s="127">
        <v>0</v>
      </c>
      <c r="T1306" s="127">
        <v>0</v>
      </c>
      <c r="U1306" s="124">
        <v>0</v>
      </c>
      <c r="V1306" s="139">
        <v>0</v>
      </c>
      <c r="W1306" s="128">
        <v>0</v>
      </c>
    </row>
    <row r="1307" spans="1:23" ht="20.100000000000001" customHeight="1">
      <c r="A1307" s="135" t="s">
        <v>1591</v>
      </c>
      <c r="B1307" s="135" t="s">
        <v>1580</v>
      </c>
      <c r="C1307" s="136" t="s">
        <v>1572</v>
      </c>
      <c r="D1307" s="123" t="s">
        <v>1623</v>
      </c>
      <c r="E1307" s="92" t="s">
        <v>957</v>
      </c>
      <c r="F1307" s="127">
        <v>331296</v>
      </c>
      <c r="G1307" s="137">
        <v>238944</v>
      </c>
      <c r="H1307" s="127">
        <v>162024</v>
      </c>
      <c r="I1307" s="128">
        <v>76920</v>
      </c>
      <c r="J1307" s="128">
        <v>0</v>
      </c>
      <c r="K1307" s="137">
        <v>8001</v>
      </c>
      <c r="L1307" s="124">
        <v>0</v>
      </c>
      <c r="M1307" s="124">
        <v>0</v>
      </c>
      <c r="N1307" s="124">
        <v>6207</v>
      </c>
      <c r="O1307" s="124">
        <v>718</v>
      </c>
      <c r="P1307" s="124">
        <v>1076</v>
      </c>
      <c r="Q1307" s="127">
        <v>0</v>
      </c>
      <c r="R1307" s="127">
        <v>0</v>
      </c>
      <c r="S1307" s="127">
        <v>0</v>
      </c>
      <c r="T1307" s="127">
        <v>0</v>
      </c>
      <c r="U1307" s="124">
        <v>0</v>
      </c>
      <c r="V1307" s="139">
        <v>84351</v>
      </c>
      <c r="W1307" s="128">
        <v>0</v>
      </c>
    </row>
    <row r="1308" spans="1:23" ht="20.100000000000001" customHeight="1">
      <c r="A1308" s="135" t="s">
        <v>1591</v>
      </c>
      <c r="B1308" s="135" t="s">
        <v>1559</v>
      </c>
      <c r="C1308" s="136" t="s">
        <v>1551</v>
      </c>
      <c r="D1308" s="123" t="s">
        <v>1623</v>
      </c>
      <c r="E1308" s="92" t="s">
        <v>943</v>
      </c>
      <c r="F1308" s="127">
        <v>27268</v>
      </c>
      <c r="G1308" s="137">
        <v>0</v>
      </c>
      <c r="H1308" s="127">
        <v>0</v>
      </c>
      <c r="I1308" s="128">
        <v>0</v>
      </c>
      <c r="J1308" s="128">
        <v>0</v>
      </c>
      <c r="K1308" s="137">
        <v>27268</v>
      </c>
      <c r="L1308" s="124">
        <v>0</v>
      </c>
      <c r="M1308" s="124">
        <v>26908</v>
      </c>
      <c r="N1308" s="124">
        <v>0</v>
      </c>
      <c r="O1308" s="124">
        <v>0</v>
      </c>
      <c r="P1308" s="124">
        <v>0</v>
      </c>
      <c r="Q1308" s="127">
        <v>360</v>
      </c>
      <c r="R1308" s="127">
        <v>0</v>
      </c>
      <c r="S1308" s="127">
        <v>0</v>
      </c>
      <c r="T1308" s="127">
        <v>0</v>
      </c>
      <c r="U1308" s="124">
        <v>0</v>
      </c>
      <c r="V1308" s="139">
        <v>0</v>
      </c>
      <c r="W1308" s="128">
        <v>0</v>
      </c>
    </row>
    <row r="1309" spans="1:23" ht="20.100000000000001" customHeight="1">
      <c r="A1309" s="135" t="s">
        <v>1616</v>
      </c>
      <c r="B1309" s="135" t="s">
        <v>1551</v>
      </c>
      <c r="C1309" s="136" t="s">
        <v>1550</v>
      </c>
      <c r="D1309" s="123" t="s">
        <v>1623</v>
      </c>
      <c r="E1309" s="92" t="s">
        <v>1425</v>
      </c>
      <c r="F1309" s="127">
        <v>43053</v>
      </c>
      <c r="G1309" s="137">
        <v>0</v>
      </c>
      <c r="H1309" s="127">
        <v>0</v>
      </c>
      <c r="I1309" s="128">
        <v>0</v>
      </c>
      <c r="J1309" s="128">
        <v>0</v>
      </c>
      <c r="K1309" s="137">
        <v>0</v>
      </c>
      <c r="L1309" s="124">
        <v>0</v>
      </c>
      <c r="M1309" s="124">
        <v>0</v>
      </c>
      <c r="N1309" s="124">
        <v>0</v>
      </c>
      <c r="O1309" s="124">
        <v>0</v>
      </c>
      <c r="P1309" s="124">
        <v>0</v>
      </c>
      <c r="Q1309" s="127">
        <v>0</v>
      </c>
      <c r="R1309" s="127">
        <v>0</v>
      </c>
      <c r="S1309" s="127">
        <v>43053</v>
      </c>
      <c r="T1309" s="127">
        <v>0</v>
      </c>
      <c r="U1309" s="124">
        <v>0</v>
      </c>
      <c r="V1309" s="139">
        <v>0</v>
      </c>
      <c r="W1309" s="128">
        <v>0</v>
      </c>
    </row>
    <row r="1310" spans="1:23" ht="20.100000000000001" customHeight="1">
      <c r="A1310" s="135"/>
      <c r="B1310" s="135"/>
      <c r="C1310" s="136"/>
      <c r="D1310" s="123" t="s">
        <v>2184</v>
      </c>
      <c r="E1310" s="92" t="s">
        <v>2185</v>
      </c>
      <c r="F1310" s="127">
        <v>191784</v>
      </c>
      <c r="G1310" s="137">
        <v>96696</v>
      </c>
      <c r="H1310" s="127">
        <v>64296</v>
      </c>
      <c r="I1310" s="128">
        <v>32400</v>
      </c>
      <c r="J1310" s="128">
        <v>0</v>
      </c>
      <c r="K1310" s="137">
        <v>43268</v>
      </c>
      <c r="L1310" s="124">
        <v>29013</v>
      </c>
      <c r="M1310" s="124">
        <v>10880</v>
      </c>
      <c r="N1310" s="124">
        <v>2506</v>
      </c>
      <c r="O1310" s="124">
        <v>290</v>
      </c>
      <c r="P1310" s="124">
        <v>435</v>
      </c>
      <c r="Q1310" s="127">
        <v>144</v>
      </c>
      <c r="R1310" s="127">
        <v>0</v>
      </c>
      <c r="S1310" s="127">
        <v>17408</v>
      </c>
      <c r="T1310" s="127">
        <v>0</v>
      </c>
      <c r="U1310" s="124">
        <v>0</v>
      </c>
      <c r="V1310" s="139">
        <v>34412</v>
      </c>
      <c r="W1310" s="128">
        <v>0</v>
      </c>
    </row>
    <row r="1311" spans="1:23" ht="20.100000000000001" customHeight="1">
      <c r="A1311" s="135" t="s">
        <v>1582</v>
      </c>
      <c r="B1311" s="135" t="s">
        <v>1550</v>
      </c>
      <c r="C1311" s="136" t="s">
        <v>1585</v>
      </c>
      <c r="D1311" s="123" t="s">
        <v>1623</v>
      </c>
      <c r="E1311" s="92" t="s">
        <v>758</v>
      </c>
      <c r="F1311" s="127">
        <v>134339</v>
      </c>
      <c r="G1311" s="137">
        <v>96696</v>
      </c>
      <c r="H1311" s="127">
        <v>64296</v>
      </c>
      <c r="I1311" s="128">
        <v>32400</v>
      </c>
      <c r="J1311" s="128">
        <v>0</v>
      </c>
      <c r="K1311" s="137">
        <v>3231</v>
      </c>
      <c r="L1311" s="124">
        <v>0</v>
      </c>
      <c r="M1311" s="124">
        <v>0</v>
      </c>
      <c r="N1311" s="124">
        <v>2506</v>
      </c>
      <c r="O1311" s="124">
        <v>290</v>
      </c>
      <c r="P1311" s="124">
        <v>435</v>
      </c>
      <c r="Q1311" s="127">
        <v>0</v>
      </c>
      <c r="R1311" s="127">
        <v>0</v>
      </c>
      <c r="S1311" s="127">
        <v>0</v>
      </c>
      <c r="T1311" s="127">
        <v>0</v>
      </c>
      <c r="U1311" s="124">
        <v>0</v>
      </c>
      <c r="V1311" s="139">
        <v>34412</v>
      </c>
      <c r="W1311" s="128">
        <v>0</v>
      </c>
    </row>
    <row r="1312" spans="1:23" ht="20.100000000000001" customHeight="1">
      <c r="A1312" s="135" t="s">
        <v>1589</v>
      </c>
      <c r="B1312" s="135" t="s">
        <v>1558</v>
      </c>
      <c r="C1312" s="136" t="s">
        <v>1558</v>
      </c>
      <c r="D1312" s="123" t="s">
        <v>1623</v>
      </c>
      <c r="E1312" s="92" t="s">
        <v>829</v>
      </c>
      <c r="F1312" s="127">
        <v>29013</v>
      </c>
      <c r="G1312" s="137">
        <v>0</v>
      </c>
      <c r="H1312" s="127">
        <v>0</v>
      </c>
      <c r="I1312" s="128">
        <v>0</v>
      </c>
      <c r="J1312" s="128">
        <v>0</v>
      </c>
      <c r="K1312" s="137">
        <v>29013</v>
      </c>
      <c r="L1312" s="124">
        <v>29013</v>
      </c>
      <c r="M1312" s="124">
        <v>0</v>
      </c>
      <c r="N1312" s="124">
        <v>0</v>
      </c>
      <c r="O1312" s="124">
        <v>0</v>
      </c>
      <c r="P1312" s="124">
        <v>0</v>
      </c>
      <c r="Q1312" s="127">
        <v>0</v>
      </c>
      <c r="R1312" s="127">
        <v>0</v>
      </c>
      <c r="S1312" s="127">
        <v>0</v>
      </c>
      <c r="T1312" s="127">
        <v>0</v>
      </c>
      <c r="U1312" s="124">
        <v>0</v>
      </c>
      <c r="V1312" s="139">
        <v>0</v>
      </c>
      <c r="W1312" s="128">
        <v>0</v>
      </c>
    </row>
    <row r="1313" spans="1:23" ht="20.100000000000001" customHeight="1">
      <c r="A1313" s="135" t="s">
        <v>1591</v>
      </c>
      <c r="B1313" s="135" t="s">
        <v>1559</v>
      </c>
      <c r="C1313" s="136" t="s">
        <v>1551</v>
      </c>
      <c r="D1313" s="123" t="s">
        <v>1623</v>
      </c>
      <c r="E1313" s="92" t="s">
        <v>943</v>
      </c>
      <c r="F1313" s="127">
        <v>11024</v>
      </c>
      <c r="G1313" s="137">
        <v>0</v>
      </c>
      <c r="H1313" s="127">
        <v>0</v>
      </c>
      <c r="I1313" s="128">
        <v>0</v>
      </c>
      <c r="J1313" s="128">
        <v>0</v>
      </c>
      <c r="K1313" s="137">
        <v>11024</v>
      </c>
      <c r="L1313" s="124">
        <v>0</v>
      </c>
      <c r="M1313" s="124">
        <v>10880</v>
      </c>
      <c r="N1313" s="124">
        <v>0</v>
      </c>
      <c r="O1313" s="124">
        <v>0</v>
      </c>
      <c r="P1313" s="124">
        <v>0</v>
      </c>
      <c r="Q1313" s="127">
        <v>144</v>
      </c>
      <c r="R1313" s="127">
        <v>0</v>
      </c>
      <c r="S1313" s="127">
        <v>0</v>
      </c>
      <c r="T1313" s="127">
        <v>0</v>
      </c>
      <c r="U1313" s="124">
        <v>0</v>
      </c>
      <c r="V1313" s="139">
        <v>0</v>
      </c>
      <c r="W1313" s="128">
        <v>0</v>
      </c>
    </row>
    <row r="1314" spans="1:23" ht="20.100000000000001" customHeight="1">
      <c r="A1314" s="135" t="s">
        <v>1616</v>
      </c>
      <c r="B1314" s="135" t="s">
        <v>1551</v>
      </c>
      <c r="C1314" s="136" t="s">
        <v>1550</v>
      </c>
      <c r="D1314" s="123" t="s">
        <v>1623</v>
      </c>
      <c r="E1314" s="92" t="s">
        <v>1425</v>
      </c>
      <c r="F1314" s="127">
        <v>17408</v>
      </c>
      <c r="G1314" s="137">
        <v>0</v>
      </c>
      <c r="H1314" s="127">
        <v>0</v>
      </c>
      <c r="I1314" s="128">
        <v>0</v>
      </c>
      <c r="J1314" s="128">
        <v>0</v>
      </c>
      <c r="K1314" s="137">
        <v>0</v>
      </c>
      <c r="L1314" s="124">
        <v>0</v>
      </c>
      <c r="M1314" s="124">
        <v>0</v>
      </c>
      <c r="N1314" s="124">
        <v>0</v>
      </c>
      <c r="O1314" s="124">
        <v>0</v>
      </c>
      <c r="P1314" s="124">
        <v>0</v>
      </c>
      <c r="Q1314" s="127">
        <v>0</v>
      </c>
      <c r="R1314" s="127">
        <v>0</v>
      </c>
      <c r="S1314" s="127">
        <v>17408</v>
      </c>
      <c r="T1314" s="127">
        <v>0</v>
      </c>
      <c r="U1314" s="124">
        <v>0</v>
      </c>
      <c r="V1314" s="139">
        <v>0</v>
      </c>
      <c r="W1314" s="128">
        <v>0</v>
      </c>
    </row>
    <row r="1315" spans="1:23" ht="20.100000000000001" customHeight="1">
      <c r="A1315" s="135"/>
      <c r="B1315" s="135"/>
      <c r="C1315" s="136"/>
      <c r="D1315" s="123" t="s">
        <v>2186</v>
      </c>
      <c r="E1315" s="92" t="s">
        <v>2187</v>
      </c>
      <c r="F1315" s="127">
        <v>278054</v>
      </c>
      <c r="G1315" s="137">
        <v>140928</v>
      </c>
      <c r="H1315" s="127">
        <v>95208</v>
      </c>
      <c r="I1315" s="128">
        <v>45720</v>
      </c>
      <c r="J1315" s="128">
        <v>0</v>
      </c>
      <c r="K1315" s="137">
        <v>63114</v>
      </c>
      <c r="L1315" s="124">
        <v>42307</v>
      </c>
      <c r="M1315" s="124">
        <v>15865</v>
      </c>
      <c r="N1315" s="124">
        <v>3668</v>
      </c>
      <c r="O1315" s="124">
        <v>423</v>
      </c>
      <c r="P1315" s="124">
        <v>635</v>
      </c>
      <c r="Q1315" s="127">
        <v>216</v>
      </c>
      <c r="R1315" s="127">
        <v>0</v>
      </c>
      <c r="S1315" s="127">
        <v>25384</v>
      </c>
      <c r="T1315" s="127">
        <v>0</v>
      </c>
      <c r="U1315" s="124">
        <v>0</v>
      </c>
      <c r="V1315" s="139">
        <v>48628</v>
      </c>
      <c r="W1315" s="128">
        <v>0</v>
      </c>
    </row>
    <row r="1316" spans="1:23" ht="20.100000000000001" customHeight="1">
      <c r="A1316" s="135" t="s">
        <v>1589</v>
      </c>
      <c r="B1316" s="135" t="s">
        <v>1550</v>
      </c>
      <c r="C1316" s="136" t="s">
        <v>1585</v>
      </c>
      <c r="D1316" s="123" t="s">
        <v>1623</v>
      </c>
      <c r="E1316" s="92" t="s">
        <v>801</v>
      </c>
      <c r="F1316" s="127">
        <v>194282</v>
      </c>
      <c r="G1316" s="137">
        <v>140928</v>
      </c>
      <c r="H1316" s="127">
        <v>95208</v>
      </c>
      <c r="I1316" s="128">
        <v>45720</v>
      </c>
      <c r="J1316" s="128">
        <v>0</v>
      </c>
      <c r="K1316" s="137">
        <v>4726</v>
      </c>
      <c r="L1316" s="124">
        <v>0</v>
      </c>
      <c r="M1316" s="124">
        <v>0</v>
      </c>
      <c r="N1316" s="124">
        <v>3668</v>
      </c>
      <c r="O1316" s="124">
        <v>423</v>
      </c>
      <c r="P1316" s="124">
        <v>635</v>
      </c>
      <c r="Q1316" s="127">
        <v>0</v>
      </c>
      <c r="R1316" s="127">
        <v>0</v>
      </c>
      <c r="S1316" s="127">
        <v>0</v>
      </c>
      <c r="T1316" s="127">
        <v>0</v>
      </c>
      <c r="U1316" s="124">
        <v>0</v>
      </c>
      <c r="V1316" s="139">
        <v>48628</v>
      </c>
      <c r="W1316" s="128">
        <v>0</v>
      </c>
    </row>
    <row r="1317" spans="1:23" ht="20.100000000000001" customHeight="1">
      <c r="A1317" s="135" t="s">
        <v>1589</v>
      </c>
      <c r="B1317" s="135" t="s">
        <v>1558</v>
      </c>
      <c r="C1317" s="136" t="s">
        <v>1558</v>
      </c>
      <c r="D1317" s="123" t="s">
        <v>1623</v>
      </c>
      <c r="E1317" s="92" t="s">
        <v>829</v>
      </c>
      <c r="F1317" s="127">
        <v>42307</v>
      </c>
      <c r="G1317" s="137">
        <v>0</v>
      </c>
      <c r="H1317" s="127">
        <v>0</v>
      </c>
      <c r="I1317" s="128">
        <v>0</v>
      </c>
      <c r="J1317" s="128">
        <v>0</v>
      </c>
      <c r="K1317" s="137">
        <v>42307</v>
      </c>
      <c r="L1317" s="124">
        <v>42307</v>
      </c>
      <c r="M1317" s="124">
        <v>0</v>
      </c>
      <c r="N1317" s="124">
        <v>0</v>
      </c>
      <c r="O1317" s="124">
        <v>0</v>
      </c>
      <c r="P1317" s="124">
        <v>0</v>
      </c>
      <c r="Q1317" s="127">
        <v>0</v>
      </c>
      <c r="R1317" s="127">
        <v>0</v>
      </c>
      <c r="S1317" s="127">
        <v>0</v>
      </c>
      <c r="T1317" s="127">
        <v>0</v>
      </c>
      <c r="U1317" s="124">
        <v>0</v>
      </c>
      <c r="V1317" s="139">
        <v>0</v>
      </c>
      <c r="W1317" s="128">
        <v>0</v>
      </c>
    </row>
    <row r="1318" spans="1:23" ht="20.100000000000001" customHeight="1">
      <c r="A1318" s="135" t="s">
        <v>1591</v>
      </c>
      <c r="B1318" s="135" t="s">
        <v>1559</v>
      </c>
      <c r="C1318" s="136" t="s">
        <v>1551</v>
      </c>
      <c r="D1318" s="123" t="s">
        <v>1623</v>
      </c>
      <c r="E1318" s="92" t="s">
        <v>943</v>
      </c>
      <c r="F1318" s="127">
        <v>16081</v>
      </c>
      <c r="G1318" s="137">
        <v>0</v>
      </c>
      <c r="H1318" s="127">
        <v>0</v>
      </c>
      <c r="I1318" s="128">
        <v>0</v>
      </c>
      <c r="J1318" s="128">
        <v>0</v>
      </c>
      <c r="K1318" s="137">
        <v>16081</v>
      </c>
      <c r="L1318" s="124">
        <v>0</v>
      </c>
      <c r="M1318" s="124">
        <v>15865</v>
      </c>
      <c r="N1318" s="124">
        <v>0</v>
      </c>
      <c r="O1318" s="124">
        <v>0</v>
      </c>
      <c r="P1318" s="124">
        <v>0</v>
      </c>
      <c r="Q1318" s="127">
        <v>216</v>
      </c>
      <c r="R1318" s="127">
        <v>0</v>
      </c>
      <c r="S1318" s="127">
        <v>0</v>
      </c>
      <c r="T1318" s="127">
        <v>0</v>
      </c>
      <c r="U1318" s="124">
        <v>0</v>
      </c>
      <c r="V1318" s="139">
        <v>0</v>
      </c>
      <c r="W1318" s="128">
        <v>0</v>
      </c>
    </row>
    <row r="1319" spans="1:23" ht="20.100000000000001" customHeight="1">
      <c r="A1319" s="135" t="s">
        <v>1616</v>
      </c>
      <c r="B1319" s="135" t="s">
        <v>1551</v>
      </c>
      <c r="C1319" s="136" t="s">
        <v>1550</v>
      </c>
      <c r="D1319" s="123" t="s">
        <v>1623</v>
      </c>
      <c r="E1319" s="92" t="s">
        <v>1425</v>
      </c>
      <c r="F1319" s="127">
        <v>25384</v>
      </c>
      <c r="G1319" s="137">
        <v>0</v>
      </c>
      <c r="H1319" s="127">
        <v>0</v>
      </c>
      <c r="I1319" s="128">
        <v>0</v>
      </c>
      <c r="J1319" s="128">
        <v>0</v>
      </c>
      <c r="K1319" s="137">
        <v>0</v>
      </c>
      <c r="L1319" s="124">
        <v>0</v>
      </c>
      <c r="M1319" s="124">
        <v>0</v>
      </c>
      <c r="N1319" s="124">
        <v>0</v>
      </c>
      <c r="O1319" s="124">
        <v>0</v>
      </c>
      <c r="P1319" s="124">
        <v>0</v>
      </c>
      <c r="Q1319" s="127">
        <v>0</v>
      </c>
      <c r="R1319" s="127">
        <v>0</v>
      </c>
      <c r="S1319" s="127">
        <v>25384</v>
      </c>
      <c r="T1319" s="127">
        <v>0</v>
      </c>
      <c r="U1319" s="124">
        <v>0</v>
      </c>
      <c r="V1319" s="139">
        <v>0</v>
      </c>
      <c r="W1319" s="128">
        <v>0</v>
      </c>
    </row>
    <row r="1320" spans="1:23" ht="20.100000000000001" customHeight="1">
      <c r="A1320" s="135"/>
      <c r="B1320" s="135"/>
      <c r="C1320" s="136"/>
      <c r="D1320" s="123" t="s">
        <v>2188</v>
      </c>
      <c r="E1320" s="92" t="s">
        <v>2189</v>
      </c>
      <c r="F1320" s="127">
        <v>268524</v>
      </c>
      <c r="G1320" s="137">
        <v>132768</v>
      </c>
      <c r="H1320" s="127">
        <v>87048</v>
      </c>
      <c r="I1320" s="128">
        <v>45720</v>
      </c>
      <c r="J1320" s="128">
        <v>0</v>
      </c>
      <c r="K1320" s="137">
        <v>61012</v>
      </c>
      <c r="L1320" s="124">
        <v>40882</v>
      </c>
      <c r="M1320" s="124">
        <v>15331</v>
      </c>
      <c r="N1320" s="124">
        <v>3561</v>
      </c>
      <c r="O1320" s="124">
        <v>409</v>
      </c>
      <c r="P1320" s="124">
        <v>613</v>
      </c>
      <c r="Q1320" s="127">
        <v>216</v>
      </c>
      <c r="R1320" s="127">
        <v>0</v>
      </c>
      <c r="S1320" s="127">
        <v>24529</v>
      </c>
      <c r="T1320" s="127">
        <v>0</v>
      </c>
      <c r="U1320" s="124">
        <v>0</v>
      </c>
      <c r="V1320" s="139">
        <v>50215</v>
      </c>
      <c r="W1320" s="128">
        <v>0</v>
      </c>
    </row>
    <row r="1321" spans="1:23" ht="20.100000000000001" customHeight="1">
      <c r="A1321" s="135" t="s">
        <v>1589</v>
      </c>
      <c r="B1321" s="135" t="s">
        <v>1558</v>
      </c>
      <c r="C1321" s="136" t="s">
        <v>1558</v>
      </c>
      <c r="D1321" s="123" t="s">
        <v>1623</v>
      </c>
      <c r="E1321" s="92" t="s">
        <v>829</v>
      </c>
      <c r="F1321" s="127">
        <v>40882</v>
      </c>
      <c r="G1321" s="137">
        <v>0</v>
      </c>
      <c r="H1321" s="127">
        <v>0</v>
      </c>
      <c r="I1321" s="128">
        <v>0</v>
      </c>
      <c r="J1321" s="128">
        <v>0</v>
      </c>
      <c r="K1321" s="137">
        <v>40882</v>
      </c>
      <c r="L1321" s="124">
        <v>40882</v>
      </c>
      <c r="M1321" s="124">
        <v>0</v>
      </c>
      <c r="N1321" s="124">
        <v>0</v>
      </c>
      <c r="O1321" s="124">
        <v>0</v>
      </c>
      <c r="P1321" s="124">
        <v>0</v>
      </c>
      <c r="Q1321" s="127">
        <v>0</v>
      </c>
      <c r="R1321" s="127">
        <v>0</v>
      </c>
      <c r="S1321" s="127">
        <v>0</v>
      </c>
      <c r="T1321" s="127">
        <v>0</v>
      </c>
      <c r="U1321" s="124">
        <v>0</v>
      </c>
      <c r="V1321" s="139">
        <v>0</v>
      </c>
      <c r="W1321" s="128">
        <v>0</v>
      </c>
    </row>
    <row r="1322" spans="1:23" ht="20.100000000000001" customHeight="1">
      <c r="A1322" s="135" t="s">
        <v>1591</v>
      </c>
      <c r="B1322" s="135" t="s">
        <v>1559</v>
      </c>
      <c r="C1322" s="136" t="s">
        <v>1551</v>
      </c>
      <c r="D1322" s="123" t="s">
        <v>1623</v>
      </c>
      <c r="E1322" s="92" t="s">
        <v>943</v>
      </c>
      <c r="F1322" s="127">
        <v>15547</v>
      </c>
      <c r="G1322" s="137">
        <v>0</v>
      </c>
      <c r="H1322" s="127">
        <v>0</v>
      </c>
      <c r="I1322" s="128">
        <v>0</v>
      </c>
      <c r="J1322" s="128">
        <v>0</v>
      </c>
      <c r="K1322" s="137">
        <v>15547</v>
      </c>
      <c r="L1322" s="124">
        <v>0</v>
      </c>
      <c r="M1322" s="124">
        <v>15331</v>
      </c>
      <c r="N1322" s="124">
        <v>0</v>
      </c>
      <c r="O1322" s="124">
        <v>0</v>
      </c>
      <c r="P1322" s="124">
        <v>0</v>
      </c>
      <c r="Q1322" s="127">
        <v>216</v>
      </c>
      <c r="R1322" s="127">
        <v>0</v>
      </c>
      <c r="S1322" s="127">
        <v>0</v>
      </c>
      <c r="T1322" s="127">
        <v>0</v>
      </c>
      <c r="U1322" s="124">
        <v>0</v>
      </c>
      <c r="V1322" s="139">
        <v>0</v>
      </c>
      <c r="W1322" s="128">
        <v>0</v>
      </c>
    </row>
    <row r="1323" spans="1:23" ht="20.100000000000001" customHeight="1">
      <c r="A1323" s="135" t="s">
        <v>1604</v>
      </c>
      <c r="B1323" s="135" t="s">
        <v>1550</v>
      </c>
      <c r="C1323" s="136" t="s">
        <v>1557</v>
      </c>
      <c r="D1323" s="123" t="s">
        <v>1623</v>
      </c>
      <c r="E1323" s="92" t="s">
        <v>260</v>
      </c>
      <c r="F1323" s="127">
        <v>187566</v>
      </c>
      <c r="G1323" s="137">
        <v>132768</v>
      </c>
      <c r="H1323" s="127">
        <v>87048</v>
      </c>
      <c r="I1323" s="128">
        <v>45720</v>
      </c>
      <c r="J1323" s="128">
        <v>0</v>
      </c>
      <c r="K1323" s="137">
        <v>4583</v>
      </c>
      <c r="L1323" s="124">
        <v>0</v>
      </c>
      <c r="M1323" s="124">
        <v>0</v>
      </c>
      <c r="N1323" s="124">
        <v>3561</v>
      </c>
      <c r="O1323" s="124">
        <v>409</v>
      </c>
      <c r="P1323" s="124">
        <v>613</v>
      </c>
      <c r="Q1323" s="127">
        <v>0</v>
      </c>
      <c r="R1323" s="127">
        <v>0</v>
      </c>
      <c r="S1323" s="127">
        <v>0</v>
      </c>
      <c r="T1323" s="127">
        <v>0</v>
      </c>
      <c r="U1323" s="124">
        <v>0</v>
      </c>
      <c r="V1323" s="139">
        <v>50215</v>
      </c>
      <c r="W1323" s="128">
        <v>0</v>
      </c>
    </row>
    <row r="1324" spans="1:23" ht="20.100000000000001" customHeight="1">
      <c r="A1324" s="135" t="s">
        <v>1616</v>
      </c>
      <c r="B1324" s="135" t="s">
        <v>1551</v>
      </c>
      <c r="C1324" s="136" t="s">
        <v>1550</v>
      </c>
      <c r="D1324" s="123" t="s">
        <v>1623</v>
      </c>
      <c r="E1324" s="92" t="s">
        <v>1425</v>
      </c>
      <c r="F1324" s="127">
        <v>24529</v>
      </c>
      <c r="G1324" s="137">
        <v>0</v>
      </c>
      <c r="H1324" s="127">
        <v>0</v>
      </c>
      <c r="I1324" s="128">
        <v>0</v>
      </c>
      <c r="J1324" s="128">
        <v>0</v>
      </c>
      <c r="K1324" s="137">
        <v>0</v>
      </c>
      <c r="L1324" s="124">
        <v>0</v>
      </c>
      <c r="M1324" s="124">
        <v>0</v>
      </c>
      <c r="N1324" s="124">
        <v>0</v>
      </c>
      <c r="O1324" s="124">
        <v>0</v>
      </c>
      <c r="P1324" s="124">
        <v>0</v>
      </c>
      <c r="Q1324" s="127">
        <v>0</v>
      </c>
      <c r="R1324" s="127">
        <v>0</v>
      </c>
      <c r="S1324" s="127">
        <v>24529</v>
      </c>
      <c r="T1324" s="127">
        <v>0</v>
      </c>
      <c r="U1324" s="124">
        <v>0</v>
      </c>
      <c r="V1324" s="139">
        <v>0</v>
      </c>
      <c r="W1324" s="128">
        <v>0</v>
      </c>
    </row>
    <row r="1325" spans="1:23" ht="20.100000000000001" customHeight="1">
      <c r="A1325" s="135"/>
      <c r="B1325" s="135"/>
      <c r="C1325" s="136"/>
      <c r="D1325" s="123" t="s">
        <v>2190</v>
      </c>
      <c r="E1325" s="92" t="s">
        <v>2191</v>
      </c>
      <c r="F1325" s="127">
        <v>118409</v>
      </c>
      <c r="G1325" s="137">
        <v>74362</v>
      </c>
      <c r="H1325" s="127">
        <v>35688</v>
      </c>
      <c r="I1325" s="128">
        <v>35700</v>
      </c>
      <c r="J1325" s="128">
        <v>2974</v>
      </c>
      <c r="K1325" s="137">
        <v>30920</v>
      </c>
      <c r="L1325" s="124">
        <v>21878</v>
      </c>
      <c r="M1325" s="124">
        <v>8204</v>
      </c>
      <c r="N1325" s="124">
        <v>0</v>
      </c>
      <c r="O1325" s="124">
        <v>438</v>
      </c>
      <c r="P1325" s="124">
        <v>328</v>
      </c>
      <c r="Q1325" s="127">
        <v>72</v>
      </c>
      <c r="R1325" s="127">
        <v>0</v>
      </c>
      <c r="S1325" s="127">
        <v>13127</v>
      </c>
      <c r="T1325" s="127">
        <v>0</v>
      </c>
      <c r="U1325" s="124">
        <v>0</v>
      </c>
      <c r="V1325" s="139">
        <v>0</v>
      </c>
      <c r="W1325" s="128">
        <v>0</v>
      </c>
    </row>
    <row r="1326" spans="1:23" ht="20.100000000000001" customHeight="1">
      <c r="A1326" s="135" t="s">
        <v>1549</v>
      </c>
      <c r="B1326" s="135" t="s">
        <v>1550</v>
      </c>
      <c r="C1326" s="136" t="s">
        <v>1550</v>
      </c>
      <c r="D1326" s="123" t="s">
        <v>1623</v>
      </c>
      <c r="E1326" s="92" t="s">
        <v>251</v>
      </c>
      <c r="F1326" s="127">
        <v>75128</v>
      </c>
      <c r="G1326" s="137">
        <v>74362</v>
      </c>
      <c r="H1326" s="127">
        <v>35688</v>
      </c>
      <c r="I1326" s="128">
        <v>35700</v>
      </c>
      <c r="J1326" s="128">
        <v>2974</v>
      </c>
      <c r="K1326" s="137">
        <v>766</v>
      </c>
      <c r="L1326" s="124">
        <v>0</v>
      </c>
      <c r="M1326" s="124">
        <v>0</v>
      </c>
      <c r="N1326" s="124">
        <v>0</v>
      </c>
      <c r="O1326" s="124">
        <v>438</v>
      </c>
      <c r="P1326" s="124">
        <v>328</v>
      </c>
      <c r="Q1326" s="127">
        <v>0</v>
      </c>
      <c r="R1326" s="127">
        <v>0</v>
      </c>
      <c r="S1326" s="127">
        <v>0</v>
      </c>
      <c r="T1326" s="127">
        <v>0</v>
      </c>
      <c r="U1326" s="124">
        <v>0</v>
      </c>
      <c r="V1326" s="139">
        <v>0</v>
      </c>
      <c r="W1326" s="128">
        <v>0</v>
      </c>
    </row>
    <row r="1327" spans="1:23" ht="20.100000000000001" customHeight="1">
      <c r="A1327" s="135" t="s">
        <v>1589</v>
      </c>
      <c r="B1327" s="135" t="s">
        <v>1558</v>
      </c>
      <c r="C1327" s="136" t="s">
        <v>1558</v>
      </c>
      <c r="D1327" s="123" t="s">
        <v>1623</v>
      </c>
      <c r="E1327" s="92" t="s">
        <v>829</v>
      </c>
      <c r="F1327" s="127">
        <v>21878</v>
      </c>
      <c r="G1327" s="137">
        <v>0</v>
      </c>
      <c r="H1327" s="127">
        <v>0</v>
      </c>
      <c r="I1327" s="128">
        <v>0</v>
      </c>
      <c r="J1327" s="128">
        <v>0</v>
      </c>
      <c r="K1327" s="137">
        <v>21878</v>
      </c>
      <c r="L1327" s="124">
        <v>21878</v>
      </c>
      <c r="M1327" s="124">
        <v>0</v>
      </c>
      <c r="N1327" s="124">
        <v>0</v>
      </c>
      <c r="O1327" s="124">
        <v>0</v>
      </c>
      <c r="P1327" s="124">
        <v>0</v>
      </c>
      <c r="Q1327" s="127">
        <v>0</v>
      </c>
      <c r="R1327" s="127">
        <v>0</v>
      </c>
      <c r="S1327" s="127">
        <v>0</v>
      </c>
      <c r="T1327" s="127">
        <v>0</v>
      </c>
      <c r="U1327" s="124">
        <v>0</v>
      </c>
      <c r="V1327" s="139">
        <v>0</v>
      </c>
      <c r="W1327" s="128">
        <v>0</v>
      </c>
    </row>
    <row r="1328" spans="1:23" ht="20.100000000000001" customHeight="1">
      <c r="A1328" s="135" t="s">
        <v>1591</v>
      </c>
      <c r="B1328" s="135" t="s">
        <v>1559</v>
      </c>
      <c r="C1328" s="136" t="s">
        <v>1550</v>
      </c>
      <c r="D1328" s="123" t="s">
        <v>1623</v>
      </c>
      <c r="E1328" s="92" t="s">
        <v>942</v>
      </c>
      <c r="F1328" s="127">
        <v>8276</v>
      </c>
      <c r="G1328" s="137">
        <v>0</v>
      </c>
      <c r="H1328" s="127">
        <v>0</v>
      </c>
      <c r="I1328" s="128">
        <v>0</v>
      </c>
      <c r="J1328" s="128">
        <v>0</v>
      </c>
      <c r="K1328" s="137">
        <v>8276</v>
      </c>
      <c r="L1328" s="124">
        <v>0</v>
      </c>
      <c r="M1328" s="124">
        <v>8204</v>
      </c>
      <c r="N1328" s="124">
        <v>0</v>
      </c>
      <c r="O1328" s="124">
        <v>0</v>
      </c>
      <c r="P1328" s="124">
        <v>0</v>
      </c>
      <c r="Q1328" s="127">
        <v>72</v>
      </c>
      <c r="R1328" s="127">
        <v>0</v>
      </c>
      <c r="S1328" s="127">
        <v>0</v>
      </c>
      <c r="T1328" s="127">
        <v>0</v>
      </c>
      <c r="U1328" s="124">
        <v>0</v>
      </c>
      <c r="V1328" s="139">
        <v>0</v>
      </c>
      <c r="W1328" s="128">
        <v>0</v>
      </c>
    </row>
    <row r="1329" spans="1:23" ht="20.100000000000001" customHeight="1">
      <c r="A1329" s="135" t="s">
        <v>1616</v>
      </c>
      <c r="B1329" s="135" t="s">
        <v>1551</v>
      </c>
      <c r="C1329" s="136" t="s">
        <v>1550</v>
      </c>
      <c r="D1329" s="123" t="s">
        <v>1623</v>
      </c>
      <c r="E1329" s="92" t="s">
        <v>1425</v>
      </c>
      <c r="F1329" s="127">
        <v>13127</v>
      </c>
      <c r="G1329" s="137">
        <v>0</v>
      </c>
      <c r="H1329" s="127">
        <v>0</v>
      </c>
      <c r="I1329" s="128">
        <v>0</v>
      </c>
      <c r="J1329" s="128">
        <v>0</v>
      </c>
      <c r="K1329" s="137">
        <v>0</v>
      </c>
      <c r="L1329" s="124">
        <v>0</v>
      </c>
      <c r="M1329" s="124">
        <v>0</v>
      </c>
      <c r="N1329" s="124">
        <v>0</v>
      </c>
      <c r="O1329" s="124">
        <v>0</v>
      </c>
      <c r="P1329" s="124">
        <v>0</v>
      </c>
      <c r="Q1329" s="127">
        <v>0</v>
      </c>
      <c r="R1329" s="127">
        <v>0</v>
      </c>
      <c r="S1329" s="127">
        <v>13127</v>
      </c>
      <c r="T1329" s="127">
        <v>0</v>
      </c>
      <c r="U1329" s="124">
        <v>0</v>
      </c>
      <c r="V1329" s="139">
        <v>0</v>
      </c>
      <c r="W1329" s="128">
        <v>0</v>
      </c>
    </row>
    <row r="1330" spans="1:23" ht="20.100000000000001" customHeight="1">
      <c r="A1330" s="135"/>
      <c r="B1330" s="135"/>
      <c r="C1330" s="136"/>
      <c r="D1330" s="123" t="s">
        <v>2192</v>
      </c>
      <c r="E1330" s="92" t="s">
        <v>2193</v>
      </c>
      <c r="F1330" s="127">
        <v>373916</v>
      </c>
      <c r="G1330" s="137">
        <v>236582</v>
      </c>
      <c r="H1330" s="127">
        <v>113928</v>
      </c>
      <c r="I1330" s="128">
        <v>113160</v>
      </c>
      <c r="J1330" s="128">
        <v>9494</v>
      </c>
      <c r="K1330" s="137">
        <v>96403</v>
      </c>
      <c r="L1330" s="124">
        <v>68218</v>
      </c>
      <c r="M1330" s="124">
        <v>25582</v>
      </c>
      <c r="N1330" s="124">
        <v>0</v>
      </c>
      <c r="O1330" s="124">
        <v>1364</v>
      </c>
      <c r="P1330" s="124">
        <v>1023</v>
      </c>
      <c r="Q1330" s="127">
        <v>216</v>
      </c>
      <c r="R1330" s="127">
        <v>0</v>
      </c>
      <c r="S1330" s="127">
        <v>40931</v>
      </c>
      <c r="T1330" s="127">
        <v>0</v>
      </c>
      <c r="U1330" s="124">
        <v>0</v>
      </c>
      <c r="V1330" s="139">
        <v>0</v>
      </c>
      <c r="W1330" s="128">
        <v>0</v>
      </c>
    </row>
    <row r="1331" spans="1:23" ht="20.100000000000001" customHeight="1">
      <c r="A1331" s="135" t="s">
        <v>1549</v>
      </c>
      <c r="B1331" s="135" t="s">
        <v>1550</v>
      </c>
      <c r="C1331" s="136" t="s">
        <v>1550</v>
      </c>
      <c r="D1331" s="123" t="s">
        <v>1623</v>
      </c>
      <c r="E1331" s="92" t="s">
        <v>251</v>
      </c>
      <c r="F1331" s="127">
        <v>1023</v>
      </c>
      <c r="G1331" s="137">
        <v>0</v>
      </c>
      <c r="H1331" s="127">
        <v>0</v>
      </c>
      <c r="I1331" s="128">
        <v>0</v>
      </c>
      <c r="J1331" s="128">
        <v>0</v>
      </c>
      <c r="K1331" s="137">
        <v>1023</v>
      </c>
      <c r="L1331" s="124">
        <v>0</v>
      </c>
      <c r="M1331" s="124">
        <v>0</v>
      </c>
      <c r="N1331" s="124">
        <v>0</v>
      </c>
      <c r="O1331" s="124">
        <v>0</v>
      </c>
      <c r="P1331" s="124">
        <v>1023</v>
      </c>
      <c r="Q1331" s="127">
        <v>0</v>
      </c>
      <c r="R1331" s="127">
        <v>0</v>
      </c>
      <c r="S1331" s="127">
        <v>0</v>
      </c>
      <c r="T1331" s="127">
        <v>0</v>
      </c>
      <c r="U1331" s="124">
        <v>0</v>
      </c>
      <c r="V1331" s="139">
        <v>0</v>
      </c>
      <c r="W1331" s="128">
        <v>0</v>
      </c>
    </row>
    <row r="1332" spans="1:23" ht="20.100000000000001" customHeight="1">
      <c r="A1332" s="135" t="s">
        <v>1549</v>
      </c>
      <c r="B1332" s="135" t="s">
        <v>1552</v>
      </c>
      <c r="C1332" s="136" t="s">
        <v>1550</v>
      </c>
      <c r="D1332" s="123" t="s">
        <v>1623</v>
      </c>
      <c r="E1332" s="92" t="s">
        <v>251</v>
      </c>
      <c r="F1332" s="127">
        <v>237946</v>
      </c>
      <c r="G1332" s="137">
        <v>236582</v>
      </c>
      <c r="H1332" s="127">
        <v>113928</v>
      </c>
      <c r="I1332" s="128">
        <v>113160</v>
      </c>
      <c r="J1332" s="128">
        <v>9494</v>
      </c>
      <c r="K1332" s="137">
        <v>1364</v>
      </c>
      <c r="L1332" s="124">
        <v>0</v>
      </c>
      <c r="M1332" s="124">
        <v>0</v>
      </c>
      <c r="N1332" s="124">
        <v>0</v>
      </c>
      <c r="O1332" s="124">
        <v>1364</v>
      </c>
      <c r="P1332" s="124">
        <v>0</v>
      </c>
      <c r="Q1332" s="127">
        <v>0</v>
      </c>
      <c r="R1332" s="127">
        <v>0</v>
      </c>
      <c r="S1332" s="127">
        <v>0</v>
      </c>
      <c r="T1332" s="127">
        <v>0</v>
      </c>
      <c r="U1332" s="124">
        <v>0</v>
      </c>
      <c r="V1332" s="139">
        <v>0</v>
      </c>
      <c r="W1332" s="128">
        <v>0</v>
      </c>
    </row>
    <row r="1333" spans="1:23" ht="20.100000000000001" customHeight="1">
      <c r="A1333" s="135" t="s">
        <v>1589</v>
      </c>
      <c r="B1333" s="135" t="s">
        <v>1558</v>
      </c>
      <c r="C1333" s="136" t="s">
        <v>1558</v>
      </c>
      <c r="D1333" s="123" t="s">
        <v>1623</v>
      </c>
      <c r="E1333" s="92" t="s">
        <v>829</v>
      </c>
      <c r="F1333" s="127">
        <v>68218</v>
      </c>
      <c r="G1333" s="137">
        <v>0</v>
      </c>
      <c r="H1333" s="127">
        <v>0</v>
      </c>
      <c r="I1333" s="128">
        <v>0</v>
      </c>
      <c r="J1333" s="128">
        <v>0</v>
      </c>
      <c r="K1333" s="137">
        <v>68218</v>
      </c>
      <c r="L1333" s="124">
        <v>68218</v>
      </c>
      <c r="M1333" s="124">
        <v>0</v>
      </c>
      <c r="N1333" s="124">
        <v>0</v>
      </c>
      <c r="O1333" s="124">
        <v>0</v>
      </c>
      <c r="P1333" s="124">
        <v>0</v>
      </c>
      <c r="Q1333" s="127">
        <v>0</v>
      </c>
      <c r="R1333" s="127">
        <v>0</v>
      </c>
      <c r="S1333" s="127">
        <v>0</v>
      </c>
      <c r="T1333" s="127">
        <v>0</v>
      </c>
      <c r="U1333" s="124">
        <v>0</v>
      </c>
      <c r="V1333" s="139">
        <v>0</v>
      </c>
      <c r="W1333" s="128">
        <v>0</v>
      </c>
    </row>
    <row r="1334" spans="1:23" ht="20.100000000000001" customHeight="1">
      <c r="A1334" s="135" t="s">
        <v>1591</v>
      </c>
      <c r="B1334" s="135" t="s">
        <v>1559</v>
      </c>
      <c r="C1334" s="136" t="s">
        <v>1550</v>
      </c>
      <c r="D1334" s="123" t="s">
        <v>1623</v>
      </c>
      <c r="E1334" s="92" t="s">
        <v>942</v>
      </c>
      <c r="F1334" s="127">
        <v>25798</v>
      </c>
      <c r="G1334" s="137">
        <v>0</v>
      </c>
      <c r="H1334" s="127">
        <v>0</v>
      </c>
      <c r="I1334" s="128">
        <v>0</v>
      </c>
      <c r="J1334" s="128">
        <v>0</v>
      </c>
      <c r="K1334" s="137">
        <v>25798</v>
      </c>
      <c r="L1334" s="124">
        <v>0</v>
      </c>
      <c r="M1334" s="124">
        <v>25582</v>
      </c>
      <c r="N1334" s="124">
        <v>0</v>
      </c>
      <c r="O1334" s="124">
        <v>0</v>
      </c>
      <c r="P1334" s="124">
        <v>0</v>
      </c>
      <c r="Q1334" s="127">
        <v>216</v>
      </c>
      <c r="R1334" s="127">
        <v>0</v>
      </c>
      <c r="S1334" s="127">
        <v>0</v>
      </c>
      <c r="T1334" s="127">
        <v>0</v>
      </c>
      <c r="U1334" s="124">
        <v>0</v>
      </c>
      <c r="V1334" s="139">
        <v>0</v>
      </c>
      <c r="W1334" s="128">
        <v>0</v>
      </c>
    </row>
    <row r="1335" spans="1:23" ht="20.100000000000001" customHeight="1">
      <c r="A1335" s="135" t="s">
        <v>1616</v>
      </c>
      <c r="B1335" s="135" t="s">
        <v>1551</v>
      </c>
      <c r="C1335" s="136" t="s">
        <v>1550</v>
      </c>
      <c r="D1335" s="123" t="s">
        <v>1623</v>
      </c>
      <c r="E1335" s="92" t="s">
        <v>1425</v>
      </c>
      <c r="F1335" s="127">
        <v>40931</v>
      </c>
      <c r="G1335" s="137">
        <v>0</v>
      </c>
      <c r="H1335" s="127">
        <v>0</v>
      </c>
      <c r="I1335" s="128">
        <v>0</v>
      </c>
      <c r="J1335" s="128">
        <v>0</v>
      </c>
      <c r="K1335" s="137">
        <v>0</v>
      </c>
      <c r="L1335" s="124">
        <v>0</v>
      </c>
      <c r="M1335" s="124">
        <v>0</v>
      </c>
      <c r="N1335" s="124">
        <v>0</v>
      </c>
      <c r="O1335" s="124">
        <v>0</v>
      </c>
      <c r="P1335" s="124">
        <v>0</v>
      </c>
      <c r="Q1335" s="127">
        <v>0</v>
      </c>
      <c r="R1335" s="127">
        <v>0</v>
      </c>
      <c r="S1335" s="127">
        <v>40931</v>
      </c>
      <c r="T1335" s="127">
        <v>0</v>
      </c>
      <c r="U1335" s="124">
        <v>0</v>
      </c>
      <c r="V1335" s="139">
        <v>0</v>
      </c>
      <c r="W1335" s="128">
        <v>0</v>
      </c>
    </row>
    <row r="1336" spans="1:23" ht="20.100000000000001" customHeight="1">
      <c r="A1336" s="135"/>
      <c r="B1336" s="135"/>
      <c r="C1336" s="136"/>
      <c r="D1336" s="123" t="s">
        <v>2194</v>
      </c>
      <c r="E1336" s="92" t="s">
        <v>2195</v>
      </c>
      <c r="F1336" s="127">
        <v>137908</v>
      </c>
      <c r="G1336" s="137">
        <v>88507</v>
      </c>
      <c r="H1336" s="127">
        <v>45588</v>
      </c>
      <c r="I1336" s="128">
        <v>39120</v>
      </c>
      <c r="J1336" s="128">
        <v>3799</v>
      </c>
      <c r="K1336" s="137">
        <v>34676</v>
      </c>
      <c r="L1336" s="124">
        <v>24542</v>
      </c>
      <c r="M1336" s="124">
        <v>9203</v>
      </c>
      <c r="N1336" s="124">
        <v>0</v>
      </c>
      <c r="O1336" s="124">
        <v>491</v>
      </c>
      <c r="P1336" s="124">
        <v>368</v>
      </c>
      <c r="Q1336" s="127">
        <v>72</v>
      </c>
      <c r="R1336" s="127">
        <v>0</v>
      </c>
      <c r="S1336" s="127">
        <v>14725</v>
      </c>
      <c r="T1336" s="127">
        <v>0</v>
      </c>
      <c r="U1336" s="124">
        <v>0</v>
      </c>
      <c r="V1336" s="139">
        <v>0</v>
      </c>
      <c r="W1336" s="128">
        <v>0</v>
      </c>
    </row>
    <row r="1337" spans="1:23" ht="20.100000000000001" customHeight="1">
      <c r="A1337" s="135" t="s">
        <v>1549</v>
      </c>
      <c r="B1337" s="135" t="s">
        <v>1563</v>
      </c>
      <c r="C1337" s="136" t="s">
        <v>1550</v>
      </c>
      <c r="D1337" s="123" t="s">
        <v>1623</v>
      </c>
      <c r="E1337" s="92" t="s">
        <v>251</v>
      </c>
      <c r="F1337" s="127">
        <v>89366</v>
      </c>
      <c r="G1337" s="137">
        <v>88507</v>
      </c>
      <c r="H1337" s="127">
        <v>45588</v>
      </c>
      <c r="I1337" s="128">
        <v>39120</v>
      </c>
      <c r="J1337" s="128">
        <v>3799</v>
      </c>
      <c r="K1337" s="137">
        <v>859</v>
      </c>
      <c r="L1337" s="124">
        <v>0</v>
      </c>
      <c r="M1337" s="124">
        <v>0</v>
      </c>
      <c r="N1337" s="124">
        <v>0</v>
      </c>
      <c r="O1337" s="124">
        <v>491</v>
      </c>
      <c r="P1337" s="124">
        <v>368</v>
      </c>
      <c r="Q1337" s="127">
        <v>0</v>
      </c>
      <c r="R1337" s="127">
        <v>0</v>
      </c>
      <c r="S1337" s="127">
        <v>0</v>
      </c>
      <c r="T1337" s="127">
        <v>0</v>
      </c>
      <c r="U1337" s="124">
        <v>0</v>
      </c>
      <c r="V1337" s="139">
        <v>0</v>
      </c>
      <c r="W1337" s="128">
        <v>0</v>
      </c>
    </row>
    <row r="1338" spans="1:23" ht="20.100000000000001" customHeight="1">
      <c r="A1338" s="135" t="s">
        <v>1589</v>
      </c>
      <c r="B1338" s="135" t="s">
        <v>1558</v>
      </c>
      <c r="C1338" s="136" t="s">
        <v>1558</v>
      </c>
      <c r="D1338" s="123" t="s">
        <v>1623</v>
      </c>
      <c r="E1338" s="92" t="s">
        <v>829</v>
      </c>
      <c r="F1338" s="127">
        <v>24542</v>
      </c>
      <c r="G1338" s="137">
        <v>0</v>
      </c>
      <c r="H1338" s="127">
        <v>0</v>
      </c>
      <c r="I1338" s="128">
        <v>0</v>
      </c>
      <c r="J1338" s="128">
        <v>0</v>
      </c>
      <c r="K1338" s="137">
        <v>24542</v>
      </c>
      <c r="L1338" s="124">
        <v>24542</v>
      </c>
      <c r="M1338" s="124">
        <v>0</v>
      </c>
      <c r="N1338" s="124">
        <v>0</v>
      </c>
      <c r="O1338" s="124">
        <v>0</v>
      </c>
      <c r="P1338" s="124">
        <v>0</v>
      </c>
      <c r="Q1338" s="127">
        <v>0</v>
      </c>
      <c r="R1338" s="127">
        <v>0</v>
      </c>
      <c r="S1338" s="127">
        <v>0</v>
      </c>
      <c r="T1338" s="127">
        <v>0</v>
      </c>
      <c r="U1338" s="124">
        <v>0</v>
      </c>
      <c r="V1338" s="139">
        <v>0</v>
      </c>
      <c r="W1338" s="128">
        <v>0</v>
      </c>
    </row>
    <row r="1339" spans="1:23" ht="20.100000000000001" customHeight="1">
      <c r="A1339" s="135" t="s">
        <v>1591</v>
      </c>
      <c r="B1339" s="135" t="s">
        <v>1559</v>
      </c>
      <c r="C1339" s="136" t="s">
        <v>1550</v>
      </c>
      <c r="D1339" s="123" t="s">
        <v>1623</v>
      </c>
      <c r="E1339" s="92" t="s">
        <v>942</v>
      </c>
      <c r="F1339" s="127">
        <v>9275</v>
      </c>
      <c r="G1339" s="137">
        <v>0</v>
      </c>
      <c r="H1339" s="127">
        <v>0</v>
      </c>
      <c r="I1339" s="128">
        <v>0</v>
      </c>
      <c r="J1339" s="128">
        <v>0</v>
      </c>
      <c r="K1339" s="137">
        <v>9275</v>
      </c>
      <c r="L1339" s="124">
        <v>0</v>
      </c>
      <c r="M1339" s="124">
        <v>9203</v>
      </c>
      <c r="N1339" s="124">
        <v>0</v>
      </c>
      <c r="O1339" s="124">
        <v>0</v>
      </c>
      <c r="P1339" s="124">
        <v>0</v>
      </c>
      <c r="Q1339" s="127">
        <v>72</v>
      </c>
      <c r="R1339" s="127">
        <v>0</v>
      </c>
      <c r="S1339" s="127">
        <v>0</v>
      </c>
      <c r="T1339" s="127">
        <v>0</v>
      </c>
      <c r="U1339" s="124">
        <v>0</v>
      </c>
      <c r="V1339" s="139">
        <v>0</v>
      </c>
      <c r="W1339" s="128">
        <v>0</v>
      </c>
    </row>
    <row r="1340" spans="1:23" ht="20.100000000000001" customHeight="1">
      <c r="A1340" s="135" t="s">
        <v>1616</v>
      </c>
      <c r="B1340" s="135" t="s">
        <v>1551</v>
      </c>
      <c r="C1340" s="136" t="s">
        <v>1550</v>
      </c>
      <c r="D1340" s="123" t="s">
        <v>1623</v>
      </c>
      <c r="E1340" s="92" t="s">
        <v>1425</v>
      </c>
      <c r="F1340" s="127">
        <v>14725</v>
      </c>
      <c r="G1340" s="137">
        <v>0</v>
      </c>
      <c r="H1340" s="127">
        <v>0</v>
      </c>
      <c r="I1340" s="128">
        <v>0</v>
      </c>
      <c r="J1340" s="128">
        <v>0</v>
      </c>
      <c r="K1340" s="137">
        <v>0</v>
      </c>
      <c r="L1340" s="124">
        <v>0</v>
      </c>
      <c r="M1340" s="124">
        <v>0</v>
      </c>
      <c r="N1340" s="124">
        <v>0</v>
      </c>
      <c r="O1340" s="124">
        <v>0</v>
      </c>
      <c r="P1340" s="124">
        <v>0</v>
      </c>
      <c r="Q1340" s="127">
        <v>0</v>
      </c>
      <c r="R1340" s="127">
        <v>0</v>
      </c>
      <c r="S1340" s="127">
        <v>14725</v>
      </c>
      <c r="T1340" s="127">
        <v>0</v>
      </c>
      <c r="U1340" s="124">
        <v>0</v>
      </c>
      <c r="V1340" s="139">
        <v>0</v>
      </c>
      <c r="W1340" s="128">
        <v>0</v>
      </c>
    </row>
    <row r="1341" spans="1:23" ht="20.100000000000001" customHeight="1">
      <c r="A1341" s="135"/>
      <c r="B1341" s="135"/>
      <c r="C1341" s="136"/>
      <c r="D1341" s="123" t="s">
        <v>2196</v>
      </c>
      <c r="E1341" s="92" t="s">
        <v>2197</v>
      </c>
      <c r="F1341" s="127">
        <v>845349</v>
      </c>
      <c r="G1341" s="137">
        <v>426780</v>
      </c>
      <c r="H1341" s="127">
        <v>285540</v>
      </c>
      <c r="I1341" s="128">
        <v>141240</v>
      </c>
      <c r="J1341" s="128">
        <v>0</v>
      </c>
      <c r="K1341" s="137">
        <v>191357</v>
      </c>
      <c r="L1341" s="124">
        <v>128287</v>
      </c>
      <c r="M1341" s="124">
        <v>48108</v>
      </c>
      <c r="N1341" s="124">
        <v>11107</v>
      </c>
      <c r="O1341" s="124">
        <v>1283</v>
      </c>
      <c r="P1341" s="124">
        <v>1924</v>
      </c>
      <c r="Q1341" s="127">
        <v>648</v>
      </c>
      <c r="R1341" s="127">
        <v>0</v>
      </c>
      <c r="S1341" s="127">
        <v>76972</v>
      </c>
      <c r="T1341" s="127">
        <v>0</v>
      </c>
      <c r="U1341" s="124">
        <v>0</v>
      </c>
      <c r="V1341" s="139">
        <v>150240</v>
      </c>
      <c r="W1341" s="128">
        <v>0</v>
      </c>
    </row>
    <row r="1342" spans="1:23" ht="20.100000000000001" customHeight="1">
      <c r="A1342" s="135" t="s">
        <v>1589</v>
      </c>
      <c r="B1342" s="135" t="s">
        <v>1558</v>
      </c>
      <c r="C1342" s="136" t="s">
        <v>1558</v>
      </c>
      <c r="D1342" s="123" t="s">
        <v>1623</v>
      </c>
      <c r="E1342" s="92" t="s">
        <v>829</v>
      </c>
      <c r="F1342" s="127">
        <v>128287</v>
      </c>
      <c r="G1342" s="137">
        <v>0</v>
      </c>
      <c r="H1342" s="127">
        <v>0</v>
      </c>
      <c r="I1342" s="128">
        <v>0</v>
      </c>
      <c r="J1342" s="128">
        <v>0</v>
      </c>
      <c r="K1342" s="137">
        <v>128287</v>
      </c>
      <c r="L1342" s="124">
        <v>128287</v>
      </c>
      <c r="M1342" s="124">
        <v>0</v>
      </c>
      <c r="N1342" s="124">
        <v>0</v>
      </c>
      <c r="O1342" s="124">
        <v>0</v>
      </c>
      <c r="P1342" s="124">
        <v>0</v>
      </c>
      <c r="Q1342" s="127">
        <v>0</v>
      </c>
      <c r="R1342" s="127">
        <v>0</v>
      </c>
      <c r="S1342" s="127">
        <v>0</v>
      </c>
      <c r="T1342" s="127">
        <v>0</v>
      </c>
      <c r="U1342" s="124">
        <v>0</v>
      </c>
      <c r="V1342" s="139">
        <v>0</v>
      </c>
      <c r="W1342" s="128">
        <v>0</v>
      </c>
    </row>
    <row r="1343" spans="1:23" ht="20.100000000000001" customHeight="1">
      <c r="A1343" s="135" t="s">
        <v>1591</v>
      </c>
      <c r="B1343" s="135" t="s">
        <v>1559</v>
      </c>
      <c r="C1343" s="136" t="s">
        <v>1551</v>
      </c>
      <c r="D1343" s="123" t="s">
        <v>1623</v>
      </c>
      <c r="E1343" s="92" t="s">
        <v>943</v>
      </c>
      <c r="F1343" s="127">
        <v>48756</v>
      </c>
      <c r="G1343" s="137">
        <v>0</v>
      </c>
      <c r="H1343" s="127">
        <v>0</v>
      </c>
      <c r="I1343" s="128">
        <v>0</v>
      </c>
      <c r="J1343" s="128">
        <v>0</v>
      </c>
      <c r="K1343" s="137">
        <v>48756</v>
      </c>
      <c r="L1343" s="124">
        <v>0</v>
      </c>
      <c r="M1343" s="124">
        <v>48108</v>
      </c>
      <c r="N1343" s="124">
        <v>0</v>
      </c>
      <c r="O1343" s="124">
        <v>0</v>
      </c>
      <c r="P1343" s="124">
        <v>0</v>
      </c>
      <c r="Q1343" s="127">
        <v>648</v>
      </c>
      <c r="R1343" s="127">
        <v>0</v>
      </c>
      <c r="S1343" s="127">
        <v>0</v>
      </c>
      <c r="T1343" s="127">
        <v>0</v>
      </c>
      <c r="U1343" s="124">
        <v>0</v>
      </c>
      <c r="V1343" s="139">
        <v>0</v>
      </c>
      <c r="W1343" s="128">
        <v>0</v>
      </c>
    </row>
    <row r="1344" spans="1:23" ht="20.100000000000001" customHeight="1">
      <c r="A1344" s="135" t="s">
        <v>1604</v>
      </c>
      <c r="B1344" s="135" t="s">
        <v>1550</v>
      </c>
      <c r="C1344" s="136" t="s">
        <v>1572</v>
      </c>
      <c r="D1344" s="123" t="s">
        <v>1623</v>
      </c>
      <c r="E1344" s="92" t="s">
        <v>1097</v>
      </c>
      <c r="F1344" s="127">
        <v>591334</v>
      </c>
      <c r="G1344" s="137">
        <v>426780</v>
      </c>
      <c r="H1344" s="127">
        <v>285540</v>
      </c>
      <c r="I1344" s="128">
        <v>141240</v>
      </c>
      <c r="J1344" s="128">
        <v>0</v>
      </c>
      <c r="K1344" s="137">
        <v>14314</v>
      </c>
      <c r="L1344" s="124">
        <v>0</v>
      </c>
      <c r="M1344" s="124">
        <v>0</v>
      </c>
      <c r="N1344" s="124">
        <v>11107</v>
      </c>
      <c r="O1344" s="124">
        <v>1283</v>
      </c>
      <c r="P1344" s="124">
        <v>1924</v>
      </c>
      <c r="Q1344" s="127">
        <v>0</v>
      </c>
      <c r="R1344" s="127">
        <v>0</v>
      </c>
      <c r="S1344" s="127">
        <v>0</v>
      </c>
      <c r="T1344" s="127">
        <v>0</v>
      </c>
      <c r="U1344" s="124">
        <v>0</v>
      </c>
      <c r="V1344" s="139">
        <v>150240</v>
      </c>
      <c r="W1344" s="128">
        <v>0</v>
      </c>
    </row>
    <row r="1345" spans="1:23" ht="20.100000000000001" customHeight="1">
      <c r="A1345" s="135" t="s">
        <v>1616</v>
      </c>
      <c r="B1345" s="135" t="s">
        <v>1551</v>
      </c>
      <c r="C1345" s="136" t="s">
        <v>1550</v>
      </c>
      <c r="D1345" s="123" t="s">
        <v>1623</v>
      </c>
      <c r="E1345" s="92" t="s">
        <v>1425</v>
      </c>
      <c r="F1345" s="127">
        <v>76972</v>
      </c>
      <c r="G1345" s="137">
        <v>0</v>
      </c>
      <c r="H1345" s="127">
        <v>0</v>
      </c>
      <c r="I1345" s="128">
        <v>0</v>
      </c>
      <c r="J1345" s="128">
        <v>0</v>
      </c>
      <c r="K1345" s="137">
        <v>0</v>
      </c>
      <c r="L1345" s="124">
        <v>0</v>
      </c>
      <c r="M1345" s="124">
        <v>0</v>
      </c>
      <c r="N1345" s="124">
        <v>0</v>
      </c>
      <c r="O1345" s="124">
        <v>0</v>
      </c>
      <c r="P1345" s="124">
        <v>0</v>
      </c>
      <c r="Q1345" s="127">
        <v>0</v>
      </c>
      <c r="R1345" s="127">
        <v>0</v>
      </c>
      <c r="S1345" s="127">
        <v>76972</v>
      </c>
      <c r="T1345" s="127">
        <v>0</v>
      </c>
      <c r="U1345" s="124">
        <v>0</v>
      </c>
      <c r="V1345" s="139">
        <v>0</v>
      </c>
      <c r="W1345" s="128">
        <v>0</v>
      </c>
    </row>
    <row r="1346" spans="1:23" ht="20.100000000000001" customHeight="1">
      <c r="A1346" s="135"/>
      <c r="B1346" s="135"/>
      <c r="C1346" s="136"/>
      <c r="D1346" s="123" t="s">
        <v>2198</v>
      </c>
      <c r="E1346" s="92" t="s">
        <v>2199</v>
      </c>
      <c r="F1346" s="127">
        <v>6187957</v>
      </c>
      <c r="G1346" s="137">
        <v>3559821</v>
      </c>
      <c r="H1346" s="127">
        <v>1583880</v>
      </c>
      <c r="I1346" s="128">
        <v>1277736</v>
      </c>
      <c r="J1346" s="128">
        <v>698205</v>
      </c>
      <c r="K1346" s="137">
        <v>1543619</v>
      </c>
      <c r="L1346" s="124">
        <v>872226</v>
      </c>
      <c r="M1346" s="124">
        <v>327085</v>
      </c>
      <c r="N1346" s="124">
        <v>32172</v>
      </c>
      <c r="O1346" s="124">
        <v>13525</v>
      </c>
      <c r="P1346" s="124">
        <v>13083</v>
      </c>
      <c r="Q1346" s="127">
        <v>3528</v>
      </c>
      <c r="R1346" s="127">
        <v>0</v>
      </c>
      <c r="S1346" s="127">
        <v>523336</v>
      </c>
      <c r="T1346" s="127">
        <v>0</v>
      </c>
      <c r="U1346" s="124">
        <v>0</v>
      </c>
      <c r="V1346" s="139">
        <v>383100</v>
      </c>
      <c r="W1346" s="128">
        <v>178081</v>
      </c>
    </row>
    <row r="1347" spans="1:23" ht="20.100000000000001" customHeight="1">
      <c r="A1347" s="135"/>
      <c r="B1347" s="135"/>
      <c r="C1347" s="136"/>
      <c r="D1347" s="123" t="s">
        <v>2200</v>
      </c>
      <c r="E1347" s="92" t="s">
        <v>2201</v>
      </c>
      <c r="F1347" s="127">
        <v>2756610</v>
      </c>
      <c r="G1347" s="137">
        <v>1687113</v>
      </c>
      <c r="H1347" s="127">
        <v>580572</v>
      </c>
      <c r="I1347" s="128">
        <v>626160</v>
      </c>
      <c r="J1347" s="128">
        <v>480381</v>
      </c>
      <c r="K1347" s="137">
        <v>775382</v>
      </c>
      <c r="L1347" s="124">
        <v>368146</v>
      </c>
      <c r="M1347" s="124">
        <v>138055</v>
      </c>
      <c r="N1347" s="124">
        <v>0</v>
      </c>
      <c r="O1347" s="124">
        <v>7363</v>
      </c>
      <c r="P1347" s="124">
        <v>5522</v>
      </c>
      <c r="Q1347" s="127">
        <v>1296</v>
      </c>
      <c r="R1347" s="127">
        <v>0</v>
      </c>
      <c r="S1347" s="127">
        <v>220888</v>
      </c>
      <c r="T1347" s="127">
        <v>0</v>
      </c>
      <c r="U1347" s="124">
        <v>0</v>
      </c>
      <c r="V1347" s="139">
        <v>0</v>
      </c>
      <c r="W1347" s="128">
        <v>73227</v>
      </c>
    </row>
    <row r="1348" spans="1:23" ht="20.100000000000001" customHeight="1">
      <c r="A1348" s="135" t="s">
        <v>1549</v>
      </c>
      <c r="B1348" s="135" t="s">
        <v>1552</v>
      </c>
      <c r="C1348" s="136" t="s">
        <v>1550</v>
      </c>
      <c r="D1348" s="123" t="s">
        <v>1623</v>
      </c>
      <c r="E1348" s="92" t="s">
        <v>251</v>
      </c>
      <c r="F1348" s="127">
        <v>1773225</v>
      </c>
      <c r="G1348" s="137">
        <v>1687113</v>
      </c>
      <c r="H1348" s="127">
        <v>580572</v>
      </c>
      <c r="I1348" s="128">
        <v>626160</v>
      </c>
      <c r="J1348" s="128">
        <v>480381</v>
      </c>
      <c r="K1348" s="137">
        <v>12885</v>
      </c>
      <c r="L1348" s="124">
        <v>0</v>
      </c>
      <c r="M1348" s="124">
        <v>0</v>
      </c>
      <c r="N1348" s="124">
        <v>0</v>
      </c>
      <c r="O1348" s="124">
        <v>7363</v>
      </c>
      <c r="P1348" s="124">
        <v>5522</v>
      </c>
      <c r="Q1348" s="127">
        <v>0</v>
      </c>
      <c r="R1348" s="127">
        <v>0</v>
      </c>
      <c r="S1348" s="127">
        <v>0</v>
      </c>
      <c r="T1348" s="127">
        <v>0</v>
      </c>
      <c r="U1348" s="124">
        <v>0</v>
      </c>
      <c r="V1348" s="139">
        <v>0</v>
      </c>
      <c r="W1348" s="128">
        <v>73227</v>
      </c>
    </row>
    <row r="1349" spans="1:23" ht="20.100000000000001" customHeight="1">
      <c r="A1349" s="135" t="s">
        <v>1589</v>
      </c>
      <c r="B1349" s="135" t="s">
        <v>1558</v>
      </c>
      <c r="C1349" s="136" t="s">
        <v>1558</v>
      </c>
      <c r="D1349" s="123" t="s">
        <v>1623</v>
      </c>
      <c r="E1349" s="92" t="s">
        <v>829</v>
      </c>
      <c r="F1349" s="127">
        <v>368146</v>
      </c>
      <c r="G1349" s="137">
        <v>0</v>
      </c>
      <c r="H1349" s="127">
        <v>0</v>
      </c>
      <c r="I1349" s="128">
        <v>0</v>
      </c>
      <c r="J1349" s="128">
        <v>0</v>
      </c>
      <c r="K1349" s="137">
        <v>368146</v>
      </c>
      <c r="L1349" s="124">
        <v>368146</v>
      </c>
      <c r="M1349" s="124">
        <v>0</v>
      </c>
      <c r="N1349" s="124">
        <v>0</v>
      </c>
      <c r="O1349" s="124">
        <v>0</v>
      </c>
      <c r="P1349" s="124">
        <v>0</v>
      </c>
      <c r="Q1349" s="127">
        <v>0</v>
      </c>
      <c r="R1349" s="127">
        <v>0</v>
      </c>
      <c r="S1349" s="127">
        <v>0</v>
      </c>
      <c r="T1349" s="127">
        <v>0</v>
      </c>
      <c r="U1349" s="124">
        <v>0</v>
      </c>
      <c r="V1349" s="139">
        <v>0</v>
      </c>
      <c r="W1349" s="128">
        <v>0</v>
      </c>
    </row>
    <row r="1350" spans="1:23" ht="20.100000000000001" customHeight="1">
      <c r="A1350" s="135" t="s">
        <v>1591</v>
      </c>
      <c r="B1350" s="135" t="s">
        <v>1559</v>
      </c>
      <c r="C1350" s="136" t="s">
        <v>1550</v>
      </c>
      <c r="D1350" s="123" t="s">
        <v>1623</v>
      </c>
      <c r="E1350" s="92" t="s">
        <v>942</v>
      </c>
      <c r="F1350" s="127">
        <v>139351</v>
      </c>
      <c r="G1350" s="137">
        <v>0</v>
      </c>
      <c r="H1350" s="127">
        <v>0</v>
      </c>
      <c r="I1350" s="128">
        <v>0</v>
      </c>
      <c r="J1350" s="128">
        <v>0</v>
      </c>
      <c r="K1350" s="137">
        <v>139351</v>
      </c>
      <c r="L1350" s="124">
        <v>0</v>
      </c>
      <c r="M1350" s="124">
        <v>138055</v>
      </c>
      <c r="N1350" s="124">
        <v>0</v>
      </c>
      <c r="O1350" s="124">
        <v>0</v>
      </c>
      <c r="P1350" s="124">
        <v>0</v>
      </c>
      <c r="Q1350" s="127">
        <v>1296</v>
      </c>
      <c r="R1350" s="127">
        <v>0</v>
      </c>
      <c r="S1350" s="127">
        <v>0</v>
      </c>
      <c r="T1350" s="127">
        <v>0</v>
      </c>
      <c r="U1350" s="124">
        <v>0</v>
      </c>
      <c r="V1350" s="139">
        <v>0</v>
      </c>
      <c r="W1350" s="128">
        <v>0</v>
      </c>
    </row>
    <row r="1351" spans="1:23" ht="20.100000000000001" customHeight="1">
      <c r="A1351" s="135" t="s">
        <v>1591</v>
      </c>
      <c r="B1351" s="135" t="s">
        <v>1559</v>
      </c>
      <c r="C1351" s="136" t="s">
        <v>1552</v>
      </c>
      <c r="D1351" s="123" t="s">
        <v>1623</v>
      </c>
      <c r="E1351" s="92" t="s">
        <v>944</v>
      </c>
      <c r="F1351" s="127">
        <v>255000</v>
      </c>
      <c r="G1351" s="137">
        <v>0</v>
      </c>
      <c r="H1351" s="127">
        <v>0</v>
      </c>
      <c r="I1351" s="128">
        <v>0</v>
      </c>
      <c r="J1351" s="128">
        <v>0</v>
      </c>
      <c r="K1351" s="137">
        <v>255000</v>
      </c>
      <c r="L1351" s="124">
        <v>0</v>
      </c>
      <c r="M1351" s="124">
        <v>0</v>
      </c>
      <c r="N1351" s="124">
        <v>0</v>
      </c>
      <c r="O1351" s="124">
        <v>0</v>
      </c>
      <c r="P1351" s="124">
        <v>0</v>
      </c>
      <c r="Q1351" s="127">
        <v>0</v>
      </c>
      <c r="R1351" s="127">
        <v>0</v>
      </c>
      <c r="S1351" s="127">
        <v>0</v>
      </c>
      <c r="T1351" s="127">
        <v>0</v>
      </c>
      <c r="U1351" s="124">
        <v>0</v>
      </c>
      <c r="V1351" s="139">
        <v>0</v>
      </c>
      <c r="W1351" s="128">
        <v>0</v>
      </c>
    </row>
    <row r="1352" spans="1:23" ht="20.100000000000001" customHeight="1">
      <c r="A1352" s="135" t="s">
        <v>1616</v>
      </c>
      <c r="B1352" s="135" t="s">
        <v>1551</v>
      </c>
      <c r="C1352" s="136" t="s">
        <v>1550</v>
      </c>
      <c r="D1352" s="123" t="s">
        <v>1623</v>
      </c>
      <c r="E1352" s="92" t="s">
        <v>1425</v>
      </c>
      <c r="F1352" s="127">
        <v>220888</v>
      </c>
      <c r="G1352" s="137">
        <v>0</v>
      </c>
      <c r="H1352" s="127">
        <v>0</v>
      </c>
      <c r="I1352" s="128">
        <v>0</v>
      </c>
      <c r="J1352" s="128">
        <v>0</v>
      </c>
      <c r="K1352" s="137">
        <v>0</v>
      </c>
      <c r="L1352" s="124">
        <v>0</v>
      </c>
      <c r="M1352" s="124">
        <v>0</v>
      </c>
      <c r="N1352" s="124">
        <v>0</v>
      </c>
      <c r="O1352" s="124">
        <v>0</v>
      </c>
      <c r="P1352" s="124">
        <v>0</v>
      </c>
      <c r="Q1352" s="127">
        <v>0</v>
      </c>
      <c r="R1352" s="127">
        <v>0</v>
      </c>
      <c r="S1352" s="127">
        <v>220888</v>
      </c>
      <c r="T1352" s="127">
        <v>0</v>
      </c>
      <c r="U1352" s="124">
        <v>0</v>
      </c>
      <c r="V1352" s="139">
        <v>0</v>
      </c>
      <c r="W1352" s="128">
        <v>0</v>
      </c>
    </row>
    <row r="1353" spans="1:23" ht="20.100000000000001" customHeight="1">
      <c r="A1353" s="135"/>
      <c r="B1353" s="135"/>
      <c r="C1353" s="136"/>
      <c r="D1353" s="123" t="s">
        <v>2202</v>
      </c>
      <c r="E1353" s="92" t="s">
        <v>2203</v>
      </c>
      <c r="F1353" s="127">
        <v>595054</v>
      </c>
      <c r="G1353" s="137">
        <v>351004</v>
      </c>
      <c r="H1353" s="127">
        <v>152256</v>
      </c>
      <c r="I1353" s="128">
        <v>128460</v>
      </c>
      <c r="J1353" s="128">
        <v>70288</v>
      </c>
      <c r="K1353" s="137">
        <v>154099</v>
      </c>
      <c r="L1353" s="124">
        <v>86543</v>
      </c>
      <c r="M1353" s="124">
        <v>32454</v>
      </c>
      <c r="N1353" s="124">
        <v>5651</v>
      </c>
      <c r="O1353" s="124">
        <v>865</v>
      </c>
      <c r="P1353" s="124">
        <v>1298</v>
      </c>
      <c r="Q1353" s="127">
        <v>288</v>
      </c>
      <c r="R1353" s="127">
        <v>0</v>
      </c>
      <c r="S1353" s="127">
        <v>51926</v>
      </c>
      <c r="T1353" s="127">
        <v>0</v>
      </c>
      <c r="U1353" s="124">
        <v>0</v>
      </c>
      <c r="V1353" s="139">
        <v>0</v>
      </c>
      <c r="W1353" s="128">
        <v>38025</v>
      </c>
    </row>
    <row r="1354" spans="1:23" ht="20.100000000000001" customHeight="1">
      <c r="A1354" s="135" t="s">
        <v>1549</v>
      </c>
      <c r="B1354" s="135" t="s">
        <v>1554</v>
      </c>
      <c r="C1354" s="136" t="s">
        <v>1550</v>
      </c>
      <c r="D1354" s="123" t="s">
        <v>1623</v>
      </c>
      <c r="E1354" s="92" t="s">
        <v>251</v>
      </c>
      <c r="F1354" s="127">
        <v>396843</v>
      </c>
      <c r="G1354" s="137">
        <v>351004</v>
      </c>
      <c r="H1354" s="127">
        <v>152256</v>
      </c>
      <c r="I1354" s="128">
        <v>128460</v>
      </c>
      <c r="J1354" s="128">
        <v>70288</v>
      </c>
      <c r="K1354" s="137">
        <v>7814</v>
      </c>
      <c r="L1354" s="124">
        <v>0</v>
      </c>
      <c r="M1354" s="124">
        <v>0</v>
      </c>
      <c r="N1354" s="124">
        <v>5651</v>
      </c>
      <c r="O1354" s="124">
        <v>865</v>
      </c>
      <c r="P1354" s="124">
        <v>1298</v>
      </c>
      <c r="Q1354" s="127">
        <v>0</v>
      </c>
      <c r="R1354" s="127">
        <v>0</v>
      </c>
      <c r="S1354" s="127">
        <v>0</v>
      </c>
      <c r="T1354" s="127">
        <v>0</v>
      </c>
      <c r="U1354" s="124">
        <v>0</v>
      </c>
      <c r="V1354" s="139">
        <v>0</v>
      </c>
      <c r="W1354" s="128">
        <v>38025</v>
      </c>
    </row>
    <row r="1355" spans="1:23" ht="20.100000000000001" customHeight="1">
      <c r="A1355" s="135" t="s">
        <v>1589</v>
      </c>
      <c r="B1355" s="135" t="s">
        <v>1558</v>
      </c>
      <c r="C1355" s="136" t="s">
        <v>1558</v>
      </c>
      <c r="D1355" s="123" t="s">
        <v>1623</v>
      </c>
      <c r="E1355" s="92" t="s">
        <v>829</v>
      </c>
      <c r="F1355" s="127">
        <v>86543</v>
      </c>
      <c r="G1355" s="137">
        <v>0</v>
      </c>
      <c r="H1355" s="127">
        <v>0</v>
      </c>
      <c r="I1355" s="128">
        <v>0</v>
      </c>
      <c r="J1355" s="128">
        <v>0</v>
      </c>
      <c r="K1355" s="137">
        <v>86543</v>
      </c>
      <c r="L1355" s="124">
        <v>86543</v>
      </c>
      <c r="M1355" s="124">
        <v>0</v>
      </c>
      <c r="N1355" s="124">
        <v>0</v>
      </c>
      <c r="O1355" s="124">
        <v>0</v>
      </c>
      <c r="P1355" s="124">
        <v>0</v>
      </c>
      <c r="Q1355" s="127">
        <v>0</v>
      </c>
      <c r="R1355" s="127">
        <v>0</v>
      </c>
      <c r="S1355" s="127">
        <v>0</v>
      </c>
      <c r="T1355" s="127">
        <v>0</v>
      </c>
      <c r="U1355" s="124">
        <v>0</v>
      </c>
      <c r="V1355" s="139">
        <v>0</v>
      </c>
      <c r="W1355" s="128">
        <v>0</v>
      </c>
    </row>
    <row r="1356" spans="1:23" ht="20.100000000000001" customHeight="1">
      <c r="A1356" s="135" t="s">
        <v>1591</v>
      </c>
      <c r="B1356" s="135" t="s">
        <v>1559</v>
      </c>
      <c r="C1356" s="136" t="s">
        <v>1551</v>
      </c>
      <c r="D1356" s="123" t="s">
        <v>1623</v>
      </c>
      <c r="E1356" s="92" t="s">
        <v>943</v>
      </c>
      <c r="F1356" s="127">
        <v>32742</v>
      </c>
      <c r="G1356" s="137">
        <v>0</v>
      </c>
      <c r="H1356" s="127">
        <v>0</v>
      </c>
      <c r="I1356" s="128">
        <v>0</v>
      </c>
      <c r="J1356" s="128">
        <v>0</v>
      </c>
      <c r="K1356" s="137">
        <v>32742</v>
      </c>
      <c r="L1356" s="124">
        <v>0</v>
      </c>
      <c r="M1356" s="124">
        <v>32454</v>
      </c>
      <c r="N1356" s="124">
        <v>0</v>
      </c>
      <c r="O1356" s="124">
        <v>0</v>
      </c>
      <c r="P1356" s="124">
        <v>0</v>
      </c>
      <c r="Q1356" s="127">
        <v>288</v>
      </c>
      <c r="R1356" s="127">
        <v>0</v>
      </c>
      <c r="S1356" s="127">
        <v>0</v>
      </c>
      <c r="T1356" s="127">
        <v>0</v>
      </c>
      <c r="U1356" s="124">
        <v>0</v>
      </c>
      <c r="V1356" s="139">
        <v>0</v>
      </c>
      <c r="W1356" s="128">
        <v>0</v>
      </c>
    </row>
    <row r="1357" spans="1:23" ht="20.100000000000001" customHeight="1">
      <c r="A1357" s="135" t="s">
        <v>1591</v>
      </c>
      <c r="B1357" s="135" t="s">
        <v>1559</v>
      </c>
      <c r="C1357" s="136" t="s">
        <v>1552</v>
      </c>
      <c r="D1357" s="123" t="s">
        <v>1623</v>
      </c>
      <c r="E1357" s="92" t="s">
        <v>944</v>
      </c>
      <c r="F1357" s="127">
        <v>27000</v>
      </c>
      <c r="G1357" s="137">
        <v>0</v>
      </c>
      <c r="H1357" s="127">
        <v>0</v>
      </c>
      <c r="I1357" s="128">
        <v>0</v>
      </c>
      <c r="J1357" s="128">
        <v>0</v>
      </c>
      <c r="K1357" s="137">
        <v>27000</v>
      </c>
      <c r="L1357" s="124">
        <v>0</v>
      </c>
      <c r="M1357" s="124">
        <v>0</v>
      </c>
      <c r="N1357" s="124">
        <v>0</v>
      </c>
      <c r="O1357" s="124">
        <v>0</v>
      </c>
      <c r="P1357" s="124">
        <v>0</v>
      </c>
      <c r="Q1357" s="127">
        <v>0</v>
      </c>
      <c r="R1357" s="127">
        <v>0</v>
      </c>
      <c r="S1357" s="127">
        <v>0</v>
      </c>
      <c r="T1357" s="127">
        <v>0</v>
      </c>
      <c r="U1357" s="124">
        <v>0</v>
      </c>
      <c r="V1357" s="139">
        <v>0</v>
      </c>
      <c r="W1357" s="128">
        <v>0</v>
      </c>
    </row>
    <row r="1358" spans="1:23" ht="20.100000000000001" customHeight="1">
      <c r="A1358" s="135" t="s">
        <v>1616</v>
      </c>
      <c r="B1358" s="135" t="s">
        <v>1551</v>
      </c>
      <c r="C1358" s="136" t="s">
        <v>1550</v>
      </c>
      <c r="D1358" s="123" t="s">
        <v>1623</v>
      </c>
      <c r="E1358" s="92" t="s">
        <v>1425</v>
      </c>
      <c r="F1358" s="127">
        <v>51926</v>
      </c>
      <c r="G1358" s="137">
        <v>0</v>
      </c>
      <c r="H1358" s="127">
        <v>0</v>
      </c>
      <c r="I1358" s="128">
        <v>0</v>
      </c>
      <c r="J1358" s="128">
        <v>0</v>
      </c>
      <c r="K1358" s="137">
        <v>0</v>
      </c>
      <c r="L1358" s="124">
        <v>0</v>
      </c>
      <c r="M1358" s="124">
        <v>0</v>
      </c>
      <c r="N1358" s="124">
        <v>0</v>
      </c>
      <c r="O1358" s="124">
        <v>0</v>
      </c>
      <c r="P1358" s="124">
        <v>0</v>
      </c>
      <c r="Q1358" s="127">
        <v>0</v>
      </c>
      <c r="R1358" s="127">
        <v>0</v>
      </c>
      <c r="S1358" s="127">
        <v>51926</v>
      </c>
      <c r="T1358" s="127">
        <v>0</v>
      </c>
      <c r="U1358" s="124">
        <v>0</v>
      </c>
      <c r="V1358" s="139">
        <v>0</v>
      </c>
      <c r="W1358" s="128">
        <v>0</v>
      </c>
    </row>
    <row r="1359" spans="1:23" ht="20.100000000000001" customHeight="1">
      <c r="A1359" s="135"/>
      <c r="B1359" s="135"/>
      <c r="C1359" s="136"/>
      <c r="D1359" s="123" t="s">
        <v>2204</v>
      </c>
      <c r="E1359" s="92" t="s">
        <v>2205</v>
      </c>
      <c r="F1359" s="127">
        <v>777490</v>
      </c>
      <c r="G1359" s="137">
        <v>374520</v>
      </c>
      <c r="H1359" s="127">
        <v>224400</v>
      </c>
      <c r="I1359" s="128">
        <v>108120</v>
      </c>
      <c r="J1359" s="128">
        <v>42000</v>
      </c>
      <c r="K1359" s="137">
        <v>149635</v>
      </c>
      <c r="L1359" s="124">
        <v>100323</v>
      </c>
      <c r="M1359" s="124">
        <v>37621</v>
      </c>
      <c r="N1359" s="124">
        <v>8679</v>
      </c>
      <c r="O1359" s="124">
        <v>1003</v>
      </c>
      <c r="P1359" s="124">
        <v>1505</v>
      </c>
      <c r="Q1359" s="127">
        <v>504</v>
      </c>
      <c r="R1359" s="127">
        <v>0</v>
      </c>
      <c r="S1359" s="127">
        <v>60194</v>
      </c>
      <c r="T1359" s="127">
        <v>0</v>
      </c>
      <c r="U1359" s="124">
        <v>0</v>
      </c>
      <c r="V1359" s="139">
        <v>126312</v>
      </c>
      <c r="W1359" s="128">
        <v>66829</v>
      </c>
    </row>
    <row r="1360" spans="1:23" ht="20.100000000000001" customHeight="1">
      <c r="A1360" s="135" t="s">
        <v>1589</v>
      </c>
      <c r="B1360" s="135" t="s">
        <v>1558</v>
      </c>
      <c r="C1360" s="136" t="s">
        <v>1558</v>
      </c>
      <c r="D1360" s="123" t="s">
        <v>1623</v>
      </c>
      <c r="E1360" s="92" t="s">
        <v>829</v>
      </c>
      <c r="F1360" s="127">
        <v>100323</v>
      </c>
      <c r="G1360" s="137">
        <v>0</v>
      </c>
      <c r="H1360" s="127">
        <v>0</v>
      </c>
      <c r="I1360" s="128">
        <v>0</v>
      </c>
      <c r="J1360" s="128">
        <v>0</v>
      </c>
      <c r="K1360" s="137">
        <v>100323</v>
      </c>
      <c r="L1360" s="124">
        <v>100323</v>
      </c>
      <c r="M1360" s="124">
        <v>0</v>
      </c>
      <c r="N1360" s="124">
        <v>0</v>
      </c>
      <c r="O1360" s="124">
        <v>0</v>
      </c>
      <c r="P1360" s="124">
        <v>0</v>
      </c>
      <c r="Q1360" s="127">
        <v>0</v>
      </c>
      <c r="R1360" s="127">
        <v>0</v>
      </c>
      <c r="S1360" s="127">
        <v>0</v>
      </c>
      <c r="T1360" s="127">
        <v>0</v>
      </c>
      <c r="U1360" s="124">
        <v>0</v>
      </c>
      <c r="V1360" s="139">
        <v>0</v>
      </c>
      <c r="W1360" s="128">
        <v>0</v>
      </c>
    </row>
    <row r="1361" spans="1:23" ht="20.100000000000001" customHeight="1">
      <c r="A1361" s="135" t="s">
        <v>1591</v>
      </c>
      <c r="B1361" s="135" t="s">
        <v>1580</v>
      </c>
      <c r="C1361" s="136" t="s">
        <v>1572</v>
      </c>
      <c r="D1361" s="123" t="s">
        <v>1623</v>
      </c>
      <c r="E1361" s="92" t="s">
        <v>957</v>
      </c>
      <c r="F1361" s="127">
        <v>578848</v>
      </c>
      <c r="G1361" s="137">
        <v>374520</v>
      </c>
      <c r="H1361" s="127">
        <v>224400</v>
      </c>
      <c r="I1361" s="128">
        <v>108120</v>
      </c>
      <c r="J1361" s="128">
        <v>42000</v>
      </c>
      <c r="K1361" s="137">
        <v>11187</v>
      </c>
      <c r="L1361" s="124">
        <v>0</v>
      </c>
      <c r="M1361" s="124">
        <v>0</v>
      </c>
      <c r="N1361" s="124">
        <v>8679</v>
      </c>
      <c r="O1361" s="124">
        <v>1003</v>
      </c>
      <c r="P1361" s="124">
        <v>1505</v>
      </c>
      <c r="Q1361" s="127">
        <v>0</v>
      </c>
      <c r="R1361" s="127">
        <v>0</v>
      </c>
      <c r="S1361" s="127">
        <v>0</v>
      </c>
      <c r="T1361" s="127">
        <v>0</v>
      </c>
      <c r="U1361" s="124">
        <v>0</v>
      </c>
      <c r="V1361" s="139">
        <v>126312</v>
      </c>
      <c r="W1361" s="128">
        <v>66829</v>
      </c>
    </row>
    <row r="1362" spans="1:23" ht="20.100000000000001" customHeight="1">
      <c r="A1362" s="135" t="s">
        <v>1591</v>
      </c>
      <c r="B1362" s="135" t="s">
        <v>1559</v>
      </c>
      <c r="C1362" s="136" t="s">
        <v>1551</v>
      </c>
      <c r="D1362" s="123" t="s">
        <v>1623</v>
      </c>
      <c r="E1362" s="92" t="s">
        <v>943</v>
      </c>
      <c r="F1362" s="127">
        <v>38125</v>
      </c>
      <c r="G1362" s="137">
        <v>0</v>
      </c>
      <c r="H1362" s="127">
        <v>0</v>
      </c>
      <c r="I1362" s="128">
        <v>0</v>
      </c>
      <c r="J1362" s="128">
        <v>0</v>
      </c>
      <c r="K1362" s="137">
        <v>38125</v>
      </c>
      <c r="L1362" s="124">
        <v>0</v>
      </c>
      <c r="M1362" s="124">
        <v>37621</v>
      </c>
      <c r="N1362" s="124">
        <v>0</v>
      </c>
      <c r="O1362" s="124">
        <v>0</v>
      </c>
      <c r="P1362" s="124">
        <v>0</v>
      </c>
      <c r="Q1362" s="127">
        <v>504</v>
      </c>
      <c r="R1362" s="127">
        <v>0</v>
      </c>
      <c r="S1362" s="127">
        <v>0</v>
      </c>
      <c r="T1362" s="127">
        <v>0</v>
      </c>
      <c r="U1362" s="124">
        <v>0</v>
      </c>
      <c r="V1362" s="139">
        <v>0</v>
      </c>
      <c r="W1362" s="128">
        <v>0</v>
      </c>
    </row>
    <row r="1363" spans="1:23" ht="20.100000000000001" customHeight="1">
      <c r="A1363" s="135" t="s">
        <v>1616</v>
      </c>
      <c r="B1363" s="135" t="s">
        <v>1551</v>
      </c>
      <c r="C1363" s="136" t="s">
        <v>1550</v>
      </c>
      <c r="D1363" s="123" t="s">
        <v>1623</v>
      </c>
      <c r="E1363" s="92" t="s">
        <v>1425</v>
      </c>
      <c r="F1363" s="127">
        <v>60194</v>
      </c>
      <c r="G1363" s="137">
        <v>0</v>
      </c>
      <c r="H1363" s="127">
        <v>0</v>
      </c>
      <c r="I1363" s="128">
        <v>0</v>
      </c>
      <c r="J1363" s="128">
        <v>0</v>
      </c>
      <c r="K1363" s="137">
        <v>0</v>
      </c>
      <c r="L1363" s="124">
        <v>0</v>
      </c>
      <c r="M1363" s="124">
        <v>0</v>
      </c>
      <c r="N1363" s="124">
        <v>0</v>
      </c>
      <c r="O1363" s="124">
        <v>0</v>
      </c>
      <c r="P1363" s="124">
        <v>0</v>
      </c>
      <c r="Q1363" s="127">
        <v>0</v>
      </c>
      <c r="R1363" s="127">
        <v>0</v>
      </c>
      <c r="S1363" s="127">
        <v>60194</v>
      </c>
      <c r="T1363" s="127">
        <v>0</v>
      </c>
      <c r="U1363" s="124">
        <v>0</v>
      </c>
      <c r="V1363" s="139">
        <v>0</v>
      </c>
      <c r="W1363" s="128">
        <v>0</v>
      </c>
    </row>
    <row r="1364" spans="1:23" ht="20.100000000000001" customHeight="1">
      <c r="A1364" s="135"/>
      <c r="B1364" s="135"/>
      <c r="C1364" s="136"/>
      <c r="D1364" s="123" t="s">
        <v>2206</v>
      </c>
      <c r="E1364" s="92" t="s">
        <v>2207</v>
      </c>
      <c r="F1364" s="127">
        <v>196450</v>
      </c>
      <c r="G1364" s="137">
        <v>102588</v>
      </c>
      <c r="H1364" s="127">
        <v>58872</v>
      </c>
      <c r="I1364" s="128">
        <v>31716</v>
      </c>
      <c r="J1364" s="128">
        <v>12000</v>
      </c>
      <c r="K1364" s="137">
        <v>41387</v>
      </c>
      <c r="L1364" s="124">
        <v>27738</v>
      </c>
      <c r="M1364" s="124">
        <v>10402</v>
      </c>
      <c r="N1364" s="124">
        <v>2410</v>
      </c>
      <c r="O1364" s="124">
        <v>277</v>
      </c>
      <c r="P1364" s="124">
        <v>416</v>
      </c>
      <c r="Q1364" s="127">
        <v>144</v>
      </c>
      <c r="R1364" s="127">
        <v>0</v>
      </c>
      <c r="S1364" s="127">
        <v>16643</v>
      </c>
      <c r="T1364" s="127">
        <v>0</v>
      </c>
      <c r="U1364" s="124">
        <v>0</v>
      </c>
      <c r="V1364" s="139">
        <v>35832</v>
      </c>
      <c r="W1364" s="128">
        <v>0</v>
      </c>
    </row>
    <row r="1365" spans="1:23" ht="20.100000000000001" customHeight="1">
      <c r="A1365" s="135" t="s">
        <v>1582</v>
      </c>
      <c r="B1365" s="135" t="s">
        <v>1555</v>
      </c>
      <c r="C1365" s="136" t="s">
        <v>1557</v>
      </c>
      <c r="D1365" s="123" t="s">
        <v>1623</v>
      </c>
      <c r="E1365" s="92" t="s">
        <v>777</v>
      </c>
      <c r="F1365" s="127">
        <v>141523</v>
      </c>
      <c r="G1365" s="137">
        <v>102588</v>
      </c>
      <c r="H1365" s="127">
        <v>58872</v>
      </c>
      <c r="I1365" s="128">
        <v>31716</v>
      </c>
      <c r="J1365" s="128">
        <v>12000</v>
      </c>
      <c r="K1365" s="137">
        <v>3103</v>
      </c>
      <c r="L1365" s="124">
        <v>0</v>
      </c>
      <c r="M1365" s="124">
        <v>0</v>
      </c>
      <c r="N1365" s="124">
        <v>2410</v>
      </c>
      <c r="O1365" s="124">
        <v>277</v>
      </c>
      <c r="P1365" s="124">
        <v>416</v>
      </c>
      <c r="Q1365" s="127">
        <v>0</v>
      </c>
      <c r="R1365" s="127">
        <v>0</v>
      </c>
      <c r="S1365" s="127">
        <v>0</v>
      </c>
      <c r="T1365" s="127">
        <v>0</v>
      </c>
      <c r="U1365" s="124">
        <v>0</v>
      </c>
      <c r="V1365" s="139">
        <v>35832</v>
      </c>
      <c r="W1365" s="128">
        <v>0</v>
      </c>
    </row>
    <row r="1366" spans="1:23" ht="20.100000000000001" customHeight="1">
      <c r="A1366" s="135" t="s">
        <v>1589</v>
      </c>
      <c r="B1366" s="135" t="s">
        <v>1558</v>
      </c>
      <c r="C1366" s="136" t="s">
        <v>1558</v>
      </c>
      <c r="D1366" s="123" t="s">
        <v>1623</v>
      </c>
      <c r="E1366" s="92" t="s">
        <v>829</v>
      </c>
      <c r="F1366" s="127">
        <v>27738</v>
      </c>
      <c r="G1366" s="137">
        <v>0</v>
      </c>
      <c r="H1366" s="127">
        <v>0</v>
      </c>
      <c r="I1366" s="128">
        <v>0</v>
      </c>
      <c r="J1366" s="128">
        <v>0</v>
      </c>
      <c r="K1366" s="137">
        <v>27738</v>
      </c>
      <c r="L1366" s="124">
        <v>27738</v>
      </c>
      <c r="M1366" s="124">
        <v>0</v>
      </c>
      <c r="N1366" s="124">
        <v>0</v>
      </c>
      <c r="O1366" s="124">
        <v>0</v>
      </c>
      <c r="P1366" s="124">
        <v>0</v>
      </c>
      <c r="Q1366" s="127">
        <v>0</v>
      </c>
      <c r="R1366" s="127">
        <v>0</v>
      </c>
      <c r="S1366" s="127">
        <v>0</v>
      </c>
      <c r="T1366" s="127">
        <v>0</v>
      </c>
      <c r="U1366" s="124">
        <v>0</v>
      </c>
      <c r="V1366" s="139">
        <v>0</v>
      </c>
      <c r="W1366" s="128">
        <v>0</v>
      </c>
    </row>
    <row r="1367" spans="1:23" ht="20.100000000000001" customHeight="1">
      <c r="A1367" s="135" t="s">
        <v>1591</v>
      </c>
      <c r="B1367" s="135" t="s">
        <v>1559</v>
      </c>
      <c r="C1367" s="136" t="s">
        <v>1551</v>
      </c>
      <c r="D1367" s="123" t="s">
        <v>1623</v>
      </c>
      <c r="E1367" s="92" t="s">
        <v>943</v>
      </c>
      <c r="F1367" s="127">
        <v>10546</v>
      </c>
      <c r="G1367" s="137">
        <v>0</v>
      </c>
      <c r="H1367" s="127">
        <v>0</v>
      </c>
      <c r="I1367" s="128">
        <v>0</v>
      </c>
      <c r="J1367" s="128">
        <v>0</v>
      </c>
      <c r="K1367" s="137">
        <v>10546</v>
      </c>
      <c r="L1367" s="124">
        <v>0</v>
      </c>
      <c r="M1367" s="124">
        <v>10402</v>
      </c>
      <c r="N1367" s="124">
        <v>0</v>
      </c>
      <c r="O1367" s="124">
        <v>0</v>
      </c>
      <c r="P1367" s="124">
        <v>0</v>
      </c>
      <c r="Q1367" s="127">
        <v>144</v>
      </c>
      <c r="R1367" s="127">
        <v>0</v>
      </c>
      <c r="S1367" s="127">
        <v>0</v>
      </c>
      <c r="T1367" s="127">
        <v>0</v>
      </c>
      <c r="U1367" s="124">
        <v>0</v>
      </c>
      <c r="V1367" s="139">
        <v>0</v>
      </c>
      <c r="W1367" s="128">
        <v>0</v>
      </c>
    </row>
    <row r="1368" spans="1:23" ht="20.100000000000001" customHeight="1">
      <c r="A1368" s="135" t="s">
        <v>1616</v>
      </c>
      <c r="B1368" s="135" t="s">
        <v>1551</v>
      </c>
      <c r="C1368" s="136" t="s">
        <v>1550</v>
      </c>
      <c r="D1368" s="123" t="s">
        <v>1623</v>
      </c>
      <c r="E1368" s="92" t="s">
        <v>1425</v>
      </c>
      <c r="F1368" s="127">
        <v>16643</v>
      </c>
      <c r="G1368" s="137">
        <v>0</v>
      </c>
      <c r="H1368" s="127">
        <v>0</v>
      </c>
      <c r="I1368" s="128">
        <v>0</v>
      </c>
      <c r="J1368" s="128">
        <v>0</v>
      </c>
      <c r="K1368" s="137">
        <v>0</v>
      </c>
      <c r="L1368" s="124">
        <v>0</v>
      </c>
      <c r="M1368" s="124">
        <v>0</v>
      </c>
      <c r="N1368" s="124">
        <v>0</v>
      </c>
      <c r="O1368" s="124">
        <v>0</v>
      </c>
      <c r="P1368" s="124">
        <v>0</v>
      </c>
      <c r="Q1368" s="127">
        <v>0</v>
      </c>
      <c r="R1368" s="127">
        <v>0</v>
      </c>
      <c r="S1368" s="127">
        <v>16643</v>
      </c>
      <c r="T1368" s="127">
        <v>0</v>
      </c>
      <c r="U1368" s="124">
        <v>0</v>
      </c>
      <c r="V1368" s="139">
        <v>0</v>
      </c>
      <c r="W1368" s="128">
        <v>0</v>
      </c>
    </row>
    <row r="1369" spans="1:23" ht="20.100000000000001" customHeight="1">
      <c r="A1369" s="135"/>
      <c r="B1369" s="135"/>
      <c r="C1369" s="136"/>
      <c r="D1369" s="123" t="s">
        <v>2208</v>
      </c>
      <c r="E1369" s="92" t="s">
        <v>2209</v>
      </c>
      <c r="F1369" s="127">
        <v>179156</v>
      </c>
      <c r="G1369" s="137">
        <v>92076</v>
      </c>
      <c r="H1369" s="127">
        <v>49596</v>
      </c>
      <c r="I1369" s="128">
        <v>30480</v>
      </c>
      <c r="J1369" s="128">
        <v>12000</v>
      </c>
      <c r="K1369" s="137">
        <v>37982</v>
      </c>
      <c r="L1369" s="124">
        <v>25430</v>
      </c>
      <c r="M1369" s="124">
        <v>9536</v>
      </c>
      <c r="N1369" s="124">
        <v>2237</v>
      </c>
      <c r="O1369" s="124">
        <v>254</v>
      </c>
      <c r="P1369" s="124">
        <v>381</v>
      </c>
      <c r="Q1369" s="127">
        <v>144</v>
      </c>
      <c r="R1369" s="127">
        <v>0</v>
      </c>
      <c r="S1369" s="127">
        <v>15258</v>
      </c>
      <c r="T1369" s="127">
        <v>0</v>
      </c>
      <c r="U1369" s="124">
        <v>0</v>
      </c>
      <c r="V1369" s="139">
        <v>33840</v>
      </c>
      <c r="W1369" s="128">
        <v>0</v>
      </c>
    </row>
    <row r="1370" spans="1:23" ht="20.100000000000001" customHeight="1">
      <c r="A1370" s="135" t="s">
        <v>1589</v>
      </c>
      <c r="B1370" s="135" t="s">
        <v>1550</v>
      </c>
      <c r="C1370" s="136" t="s">
        <v>1585</v>
      </c>
      <c r="D1370" s="123" t="s">
        <v>1623</v>
      </c>
      <c r="E1370" s="92" t="s">
        <v>801</v>
      </c>
      <c r="F1370" s="127">
        <v>128788</v>
      </c>
      <c r="G1370" s="137">
        <v>92076</v>
      </c>
      <c r="H1370" s="127">
        <v>49596</v>
      </c>
      <c r="I1370" s="128">
        <v>30480</v>
      </c>
      <c r="J1370" s="128">
        <v>12000</v>
      </c>
      <c r="K1370" s="137">
        <v>2872</v>
      </c>
      <c r="L1370" s="124">
        <v>0</v>
      </c>
      <c r="M1370" s="124">
        <v>0</v>
      </c>
      <c r="N1370" s="124">
        <v>2237</v>
      </c>
      <c r="O1370" s="124">
        <v>254</v>
      </c>
      <c r="P1370" s="124">
        <v>381</v>
      </c>
      <c r="Q1370" s="127">
        <v>0</v>
      </c>
      <c r="R1370" s="127">
        <v>0</v>
      </c>
      <c r="S1370" s="127">
        <v>0</v>
      </c>
      <c r="T1370" s="127">
        <v>0</v>
      </c>
      <c r="U1370" s="124">
        <v>0</v>
      </c>
      <c r="V1370" s="139">
        <v>33840</v>
      </c>
      <c r="W1370" s="128">
        <v>0</v>
      </c>
    </row>
    <row r="1371" spans="1:23" ht="20.100000000000001" customHeight="1">
      <c r="A1371" s="135" t="s">
        <v>1589</v>
      </c>
      <c r="B1371" s="135" t="s">
        <v>1558</v>
      </c>
      <c r="C1371" s="136" t="s">
        <v>1558</v>
      </c>
      <c r="D1371" s="123" t="s">
        <v>1623</v>
      </c>
      <c r="E1371" s="92" t="s">
        <v>829</v>
      </c>
      <c r="F1371" s="127">
        <v>25430</v>
      </c>
      <c r="G1371" s="137">
        <v>0</v>
      </c>
      <c r="H1371" s="127">
        <v>0</v>
      </c>
      <c r="I1371" s="128">
        <v>0</v>
      </c>
      <c r="J1371" s="128">
        <v>0</v>
      </c>
      <c r="K1371" s="137">
        <v>25430</v>
      </c>
      <c r="L1371" s="124">
        <v>25430</v>
      </c>
      <c r="M1371" s="124">
        <v>0</v>
      </c>
      <c r="N1371" s="124">
        <v>0</v>
      </c>
      <c r="O1371" s="124">
        <v>0</v>
      </c>
      <c r="P1371" s="124">
        <v>0</v>
      </c>
      <c r="Q1371" s="127">
        <v>0</v>
      </c>
      <c r="R1371" s="127">
        <v>0</v>
      </c>
      <c r="S1371" s="127">
        <v>0</v>
      </c>
      <c r="T1371" s="127">
        <v>0</v>
      </c>
      <c r="U1371" s="124">
        <v>0</v>
      </c>
      <c r="V1371" s="139">
        <v>0</v>
      </c>
      <c r="W1371" s="128">
        <v>0</v>
      </c>
    </row>
    <row r="1372" spans="1:23" ht="20.100000000000001" customHeight="1">
      <c r="A1372" s="135" t="s">
        <v>1591</v>
      </c>
      <c r="B1372" s="135" t="s">
        <v>1559</v>
      </c>
      <c r="C1372" s="136" t="s">
        <v>1551</v>
      </c>
      <c r="D1372" s="123" t="s">
        <v>1623</v>
      </c>
      <c r="E1372" s="92" t="s">
        <v>943</v>
      </c>
      <c r="F1372" s="127">
        <v>9680</v>
      </c>
      <c r="G1372" s="137">
        <v>0</v>
      </c>
      <c r="H1372" s="127">
        <v>0</v>
      </c>
      <c r="I1372" s="128">
        <v>0</v>
      </c>
      <c r="J1372" s="128">
        <v>0</v>
      </c>
      <c r="K1372" s="137">
        <v>9680</v>
      </c>
      <c r="L1372" s="124">
        <v>0</v>
      </c>
      <c r="M1372" s="124">
        <v>9536</v>
      </c>
      <c r="N1372" s="124">
        <v>0</v>
      </c>
      <c r="O1372" s="124">
        <v>0</v>
      </c>
      <c r="P1372" s="124">
        <v>0</v>
      </c>
      <c r="Q1372" s="127">
        <v>144</v>
      </c>
      <c r="R1372" s="127">
        <v>0</v>
      </c>
      <c r="S1372" s="127">
        <v>0</v>
      </c>
      <c r="T1372" s="127">
        <v>0</v>
      </c>
      <c r="U1372" s="124">
        <v>0</v>
      </c>
      <c r="V1372" s="139">
        <v>0</v>
      </c>
      <c r="W1372" s="128">
        <v>0</v>
      </c>
    </row>
    <row r="1373" spans="1:23" ht="20.100000000000001" customHeight="1">
      <c r="A1373" s="135" t="s">
        <v>1616</v>
      </c>
      <c r="B1373" s="135" t="s">
        <v>1551</v>
      </c>
      <c r="C1373" s="136" t="s">
        <v>1550</v>
      </c>
      <c r="D1373" s="123" t="s">
        <v>1623</v>
      </c>
      <c r="E1373" s="92" t="s">
        <v>1425</v>
      </c>
      <c r="F1373" s="127">
        <v>15258</v>
      </c>
      <c r="G1373" s="137">
        <v>0</v>
      </c>
      <c r="H1373" s="127">
        <v>0</v>
      </c>
      <c r="I1373" s="128">
        <v>0</v>
      </c>
      <c r="J1373" s="128">
        <v>0</v>
      </c>
      <c r="K1373" s="137">
        <v>0</v>
      </c>
      <c r="L1373" s="124">
        <v>0</v>
      </c>
      <c r="M1373" s="124">
        <v>0</v>
      </c>
      <c r="N1373" s="124">
        <v>0</v>
      </c>
      <c r="O1373" s="124">
        <v>0</v>
      </c>
      <c r="P1373" s="124">
        <v>0</v>
      </c>
      <c r="Q1373" s="127">
        <v>0</v>
      </c>
      <c r="R1373" s="127">
        <v>0</v>
      </c>
      <c r="S1373" s="127">
        <v>15258</v>
      </c>
      <c r="T1373" s="127">
        <v>0</v>
      </c>
      <c r="U1373" s="124">
        <v>0</v>
      </c>
      <c r="V1373" s="139">
        <v>0</v>
      </c>
      <c r="W1373" s="128">
        <v>0</v>
      </c>
    </row>
    <row r="1374" spans="1:23" ht="20.100000000000001" customHeight="1">
      <c r="A1374" s="135"/>
      <c r="B1374" s="135"/>
      <c r="C1374" s="136"/>
      <c r="D1374" s="123" t="s">
        <v>2210</v>
      </c>
      <c r="E1374" s="92" t="s">
        <v>2211</v>
      </c>
      <c r="F1374" s="127">
        <v>295591</v>
      </c>
      <c r="G1374" s="137">
        <v>156288</v>
      </c>
      <c r="H1374" s="127">
        <v>92568</v>
      </c>
      <c r="I1374" s="128">
        <v>45720</v>
      </c>
      <c r="J1374" s="128">
        <v>18000</v>
      </c>
      <c r="K1374" s="137">
        <v>62438</v>
      </c>
      <c r="L1374" s="124">
        <v>41849</v>
      </c>
      <c r="M1374" s="124">
        <v>15693</v>
      </c>
      <c r="N1374" s="124">
        <v>3634</v>
      </c>
      <c r="O1374" s="124">
        <v>418</v>
      </c>
      <c r="P1374" s="124">
        <v>628</v>
      </c>
      <c r="Q1374" s="127">
        <v>216</v>
      </c>
      <c r="R1374" s="127">
        <v>0</v>
      </c>
      <c r="S1374" s="127">
        <v>25109</v>
      </c>
      <c r="T1374" s="127">
        <v>0</v>
      </c>
      <c r="U1374" s="124">
        <v>0</v>
      </c>
      <c r="V1374" s="139">
        <v>51756</v>
      </c>
      <c r="W1374" s="128">
        <v>0</v>
      </c>
    </row>
    <row r="1375" spans="1:23" ht="20.100000000000001" customHeight="1">
      <c r="A1375" s="135" t="s">
        <v>1589</v>
      </c>
      <c r="B1375" s="135" t="s">
        <v>1558</v>
      </c>
      <c r="C1375" s="136" t="s">
        <v>1558</v>
      </c>
      <c r="D1375" s="123" t="s">
        <v>1623</v>
      </c>
      <c r="E1375" s="92" t="s">
        <v>829</v>
      </c>
      <c r="F1375" s="127">
        <v>41849</v>
      </c>
      <c r="G1375" s="137">
        <v>0</v>
      </c>
      <c r="H1375" s="127">
        <v>0</v>
      </c>
      <c r="I1375" s="128">
        <v>0</v>
      </c>
      <c r="J1375" s="128">
        <v>0</v>
      </c>
      <c r="K1375" s="137">
        <v>41849</v>
      </c>
      <c r="L1375" s="124">
        <v>41849</v>
      </c>
      <c r="M1375" s="124">
        <v>0</v>
      </c>
      <c r="N1375" s="124">
        <v>0</v>
      </c>
      <c r="O1375" s="124">
        <v>0</v>
      </c>
      <c r="P1375" s="124">
        <v>0</v>
      </c>
      <c r="Q1375" s="127">
        <v>0</v>
      </c>
      <c r="R1375" s="127">
        <v>0</v>
      </c>
      <c r="S1375" s="127">
        <v>0</v>
      </c>
      <c r="T1375" s="127">
        <v>0</v>
      </c>
      <c r="U1375" s="124">
        <v>0</v>
      </c>
      <c r="V1375" s="139">
        <v>0</v>
      </c>
      <c r="W1375" s="128">
        <v>0</v>
      </c>
    </row>
    <row r="1376" spans="1:23" ht="20.100000000000001" customHeight="1">
      <c r="A1376" s="135" t="s">
        <v>1591</v>
      </c>
      <c r="B1376" s="135" t="s">
        <v>1559</v>
      </c>
      <c r="C1376" s="136" t="s">
        <v>1551</v>
      </c>
      <c r="D1376" s="123" t="s">
        <v>1623</v>
      </c>
      <c r="E1376" s="92" t="s">
        <v>943</v>
      </c>
      <c r="F1376" s="127">
        <v>15909</v>
      </c>
      <c r="G1376" s="137">
        <v>0</v>
      </c>
      <c r="H1376" s="127">
        <v>0</v>
      </c>
      <c r="I1376" s="128">
        <v>0</v>
      </c>
      <c r="J1376" s="128">
        <v>0</v>
      </c>
      <c r="K1376" s="137">
        <v>15909</v>
      </c>
      <c r="L1376" s="124">
        <v>0</v>
      </c>
      <c r="M1376" s="124">
        <v>15693</v>
      </c>
      <c r="N1376" s="124">
        <v>0</v>
      </c>
      <c r="O1376" s="124">
        <v>0</v>
      </c>
      <c r="P1376" s="124">
        <v>0</v>
      </c>
      <c r="Q1376" s="127">
        <v>216</v>
      </c>
      <c r="R1376" s="127">
        <v>0</v>
      </c>
      <c r="S1376" s="127">
        <v>0</v>
      </c>
      <c r="T1376" s="127">
        <v>0</v>
      </c>
      <c r="U1376" s="124">
        <v>0</v>
      </c>
      <c r="V1376" s="139">
        <v>0</v>
      </c>
      <c r="W1376" s="128">
        <v>0</v>
      </c>
    </row>
    <row r="1377" spans="1:23" ht="20.100000000000001" customHeight="1">
      <c r="A1377" s="135" t="s">
        <v>1604</v>
      </c>
      <c r="B1377" s="135" t="s">
        <v>1550</v>
      </c>
      <c r="C1377" s="136" t="s">
        <v>1557</v>
      </c>
      <c r="D1377" s="123" t="s">
        <v>1623</v>
      </c>
      <c r="E1377" s="92" t="s">
        <v>260</v>
      </c>
      <c r="F1377" s="127">
        <v>212724</v>
      </c>
      <c r="G1377" s="137">
        <v>156288</v>
      </c>
      <c r="H1377" s="127">
        <v>92568</v>
      </c>
      <c r="I1377" s="128">
        <v>45720</v>
      </c>
      <c r="J1377" s="128">
        <v>18000</v>
      </c>
      <c r="K1377" s="137">
        <v>4680</v>
      </c>
      <c r="L1377" s="124">
        <v>0</v>
      </c>
      <c r="M1377" s="124">
        <v>0</v>
      </c>
      <c r="N1377" s="124">
        <v>3634</v>
      </c>
      <c r="O1377" s="124">
        <v>418</v>
      </c>
      <c r="P1377" s="124">
        <v>628</v>
      </c>
      <c r="Q1377" s="127">
        <v>0</v>
      </c>
      <c r="R1377" s="127">
        <v>0</v>
      </c>
      <c r="S1377" s="127">
        <v>0</v>
      </c>
      <c r="T1377" s="127">
        <v>0</v>
      </c>
      <c r="U1377" s="124">
        <v>0</v>
      </c>
      <c r="V1377" s="139">
        <v>51756</v>
      </c>
      <c r="W1377" s="128">
        <v>0</v>
      </c>
    </row>
    <row r="1378" spans="1:23" ht="20.100000000000001" customHeight="1">
      <c r="A1378" s="135" t="s">
        <v>1616</v>
      </c>
      <c r="B1378" s="135" t="s">
        <v>1551</v>
      </c>
      <c r="C1378" s="136" t="s">
        <v>1550</v>
      </c>
      <c r="D1378" s="123" t="s">
        <v>1623</v>
      </c>
      <c r="E1378" s="92" t="s">
        <v>1425</v>
      </c>
      <c r="F1378" s="127">
        <v>25109</v>
      </c>
      <c r="G1378" s="137">
        <v>0</v>
      </c>
      <c r="H1378" s="127">
        <v>0</v>
      </c>
      <c r="I1378" s="128">
        <v>0</v>
      </c>
      <c r="J1378" s="128">
        <v>0</v>
      </c>
      <c r="K1378" s="137">
        <v>0</v>
      </c>
      <c r="L1378" s="124">
        <v>0</v>
      </c>
      <c r="M1378" s="124">
        <v>0</v>
      </c>
      <c r="N1378" s="124">
        <v>0</v>
      </c>
      <c r="O1378" s="124">
        <v>0</v>
      </c>
      <c r="P1378" s="124">
        <v>0</v>
      </c>
      <c r="Q1378" s="127">
        <v>0</v>
      </c>
      <c r="R1378" s="127">
        <v>0</v>
      </c>
      <c r="S1378" s="127">
        <v>25109</v>
      </c>
      <c r="T1378" s="127">
        <v>0</v>
      </c>
      <c r="U1378" s="124">
        <v>0</v>
      </c>
      <c r="V1378" s="139">
        <v>0</v>
      </c>
      <c r="W1378" s="128">
        <v>0</v>
      </c>
    </row>
    <row r="1379" spans="1:23" ht="20.100000000000001" customHeight="1">
      <c r="A1379" s="135"/>
      <c r="B1379" s="135"/>
      <c r="C1379" s="136"/>
      <c r="D1379" s="123" t="s">
        <v>2212</v>
      </c>
      <c r="E1379" s="92" t="s">
        <v>2213</v>
      </c>
      <c r="F1379" s="127">
        <v>248759</v>
      </c>
      <c r="G1379" s="137">
        <v>157357</v>
      </c>
      <c r="H1379" s="127">
        <v>76188</v>
      </c>
      <c r="I1379" s="128">
        <v>74820</v>
      </c>
      <c r="J1379" s="128">
        <v>6349</v>
      </c>
      <c r="K1379" s="137">
        <v>64161</v>
      </c>
      <c r="L1379" s="124">
        <v>45402</v>
      </c>
      <c r="M1379" s="124">
        <v>17026</v>
      </c>
      <c r="N1379" s="124">
        <v>0</v>
      </c>
      <c r="O1379" s="124">
        <v>908</v>
      </c>
      <c r="P1379" s="124">
        <v>681</v>
      </c>
      <c r="Q1379" s="127">
        <v>144</v>
      </c>
      <c r="R1379" s="127">
        <v>0</v>
      </c>
      <c r="S1379" s="127">
        <v>27241</v>
      </c>
      <c r="T1379" s="127">
        <v>0</v>
      </c>
      <c r="U1379" s="124">
        <v>0</v>
      </c>
      <c r="V1379" s="139">
        <v>0</v>
      </c>
      <c r="W1379" s="128">
        <v>0</v>
      </c>
    </row>
    <row r="1380" spans="1:23" ht="20.100000000000001" customHeight="1">
      <c r="A1380" s="135" t="s">
        <v>1549</v>
      </c>
      <c r="B1380" s="135" t="s">
        <v>1550</v>
      </c>
      <c r="C1380" s="136" t="s">
        <v>1550</v>
      </c>
      <c r="D1380" s="123" t="s">
        <v>1623</v>
      </c>
      <c r="E1380" s="92" t="s">
        <v>251</v>
      </c>
      <c r="F1380" s="127">
        <v>158946</v>
      </c>
      <c r="G1380" s="137">
        <v>157357</v>
      </c>
      <c r="H1380" s="127">
        <v>76188</v>
      </c>
      <c r="I1380" s="128">
        <v>74820</v>
      </c>
      <c r="J1380" s="128">
        <v>6349</v>
      </c>
      <c r="K1380" s="137">
        <v>1589</v>
      </c>
      <c r="L1380" s="124">
        <v>0</v>
      </c>
      <c r="M1380" s="124">
        <v>0</v>
      </c>
      <c r="N1380" s="124">
        <v>0</v>
      </c>
      <c r="O1380" s="124">
        <v>908</v>
      </c>
      <c r="P1380" s="124">
        <v>681</v>
      </c>
      <c r="Q1380" s="127">
        <v>0</v>
      </c>
      <c r="R1380" s="127">
        <v>0</v>
      </c>
      <c r="S1380" s="127">
        <v>0</v>
      </c>
      <c r="T1380" s="127">
        <v>0</v>
      </c>
      <c r="U1380" s="124">
        <v>0</v>
      </c>
      <c r="V1380" s="139">
        <v>0</v>
      </c>
      <c r="W1380" s="128">
        <v>0</v>
      </c>
    </row>
    <row r="1381" spans="1:23" ht="20.100000000000001" customHeight="1">
      <c r="A1381" s="135" t="s">
        <v>1589</v>
      </c>
      <c r="B1381" s="135" t="s">
        <v>1558</v>
      </c>
      <c r="C1381" s="136" t="s">
        <v>1558</v>
      </c>
      <c r="D1381" s="123" t="s">
        <v>1623</v>
      </c>
      <c r="E1381" s="92" t="s">
        <v>829</v>
      </c>
      <c r="F1381" s="127">
        <v>45402</v>
      </c>
      <c r="G1381" s="137">
        <v>0</v>
      </c>
      <c r="H1381" s="127">
        <v>0</v>
      </c>
      <c r="I1381" s="128">
        <v>0</v>
      </c>
      <c r="J1381" s="128">
        <v>0</v>
      </c>
      <c r="K1381" s="137">
        <v>45402</v>
      </c>
      <c r="L1381" s="124">
        <v>45402</v>
      </c>
      <c r="M1381" s="124">
        <v>0</v>
      </c>
      <c r="N1381" s="124">
        <v>0</v>
      </c>
      <c r="O1381" s="124">
        <v>0</v>
      </c>
      <c r="P1381" s="124">
        <v>0</v>
      </c>
      <c r="Q1381" s="127">
        <v>0</v>
      </c>
      <c r="R1381" s="127">
        <v>0</v>
      </c>
      <c r="S1381" s="127">
        <v>0</v>
      </c>
      <c r="T1381" s="127">
        <v>0</v>
      </c>
      <c r="U1381" s="124">
        <v>0</v>
      </c>
      <c r="V1381" s="139">
        <v>0</v>
      </c>
      <c r="W1381" s="128">
        <v>0</v>
      </c>
    </row>
    <row r="1382" spans="1:23" ht="20.100000000000001" customHeight="1">
      <c r="A1382" s="135" t="s">
        <v>1591</v>
      </c>
      <c r="B1382" s="135" t="s">
        <v>1559</v>
      </c>
      <c r="C1382" s="136" t="s">
        <v>1550</v>
      </c>
      <c r="D1382" s="123" t="s">
        <v>1623</v>
      </c>
      <c r="E1382" s="92" t="s">
        <v>942</v>
      </c>
      <c r="F1382" s="127">
        <v>17170</v>
      </c>
      <c r="G1382" s="137">
        <v>0</v>
      </c>
      <c r="H1382" s="127">
        <v>0</v>
      </c>
      <c r="I1382" s="128">
        <v>0</v>
      </c>
      <c r="J1382" s="128">
        <v>0</v>
      </c>
      <c r="K1382" s="137">
        <v>17170</v>
      </c>
      <c r="L1382" s="124">
        <v>0</v>
      </c>
      <c r="M1382" s="124">
        <v>17026</v>
      </c>
      <c r="N1382" s="124">
        <v>0</v>
      </c>
      <c r="O1382" s="124">
        <v>0</v>
      </c>
      <c r="P1382" s="124">
        <v>0</v>
      </c>
      <c r="Q1382" s="127">
        <v>144</v>
      </c>
      <c r="R1382" s="127">
        <v>0</v>
      </c>
      <c r="S1382" s="127">
        <v>0</v>
      </c>
      <c r="T1382" s="127">
        <v>0</v>
      </c>
      <c r="U1382" s="124">
        <v>0</v>
      </c>
      <c r="V1382" s="139">
        <v>0</v>
      </c>
      <c r="W1382" s="128">
        <v>0</v>
      </c>
    </row>
    <row r="1383" spans="1:23" ht="20.100000000000001" customHeight="1">
      <c r="A1383" s="135" t="s">
        <v>1616</v>
      </c>
      <c r="B1383" s="135" t="s">
        <v>1551</v>
      </c>
      <c r="C1383" s="136" t="s">
        <v>1550</v>
      </c>
      <c r="D1383" s="123" t="s">
        <v>1623</v>
      </c>
      <c r="E1383" s="92" t="s">
        <v>1425</v>
      </c>
      <c r="F1383" s="127">
        <v>27241</v>
      </c>
      <c r="G1383" s="137">
        <v>0</v>
      </c>
      <c r="H1383" s="127">
        <v>0</v>
      </c>
      <c r="I1383" s="128">
        <v>0</v>
      </c>
      <c r="J1383" s="128">
        <v>0</v>
      </c>
      <c r="K1383" s="137">
        <v>0</v>
      </c>
      <c r="L1383" s="124">
        <v>0</v>
      </c>
      <c r="M1383" s="124">
        <v>0</v>
      </c>
      <c r="N1383" s="124">
        <v>0</v>
      </c>
      <c r="O1383" s="124">
        <v>0</v>
      </c>
      <c r="P1383" s="124">
        <v>0</v>
      </c>
      <c r="Q1383" s="127">
        <v>0</v>
      </c>
      <c r="R1383" s="127">
        <v>0</v>
      </c>
      <c r="S1383" s="127">
        <v>27241</v>
      </c>
      <c r="T1383" s="127">
        <v>0</v>
      </c>
      <c r="U1383" s="124">
        <v>0</v>
      </c>
      <c r="V1383" s="139">
        <v>0</v>
      </c>
      <c r="W1383" s="128">
        <v>0</v>
      </c>
    </row>
    <row r="1384" spans="1:23" ht="20.100000000000001" customHeight="1">
      <c r="A1384" s="135"/>
      <c r="B1384" s="135"/>
      <c r="C1384" s="136"/>
      <c r="D1384" s="123" t="s">
        <v>2214</v>
      </c>
      <c r="E1384" s="92" t="s">
        <v>2215</v>
      </c>
      <c r="F1384" s="127">
        <v>364490</v>
      </c>
      <c r="G1384" s="137">
        <v>229771</v>
      </c>
      <c r="H1384" s="127">
        <v>110244</v>
      </c>
      <c r="I1384" s="128">
        <v>110340</v>
      </c>
      <c r="J1384" s="128">
        <v>9187</v>
      </c>
      <c r="K1384" s="137">
        <v>94569</v>
      </c>
      <c r="L1384" s="124">
        <v>66917</v>
      </c>
      <c r="M1384" s="124">
        <v>25094</v>
      </c>
      <c r="N1384" s="124">
        <v>0</v>
      </c>
      <c r="O1384" s="124">
        <v>1338</v>
      </c>
      <c r="P1384" s="124">
        <v>1004</v>
      </c>
      <c r="Q1384" s="127">
        <v>216</v>
      </c>
      <c r="R1384" s="127">
        <v>0</v>
      </c>
      <c r="S1384" s="127">
        <v>40150</v>
      </c>
      <c r="T1384" s="127">
        <v>0</v>
      </c>
      <c r="U1384" s="124">
        <v>0</v>
      </c>
      <c r="V1384" s="139">
        <v>0</v>
      </c>
      <c r="W1384" s="128">
        <v>0</v>
      </c>
    </row>
    <row r="1385" spans="1:23" ht="20.100000000000001" customHeight="1">
      <c r="A1385" s="135" t="s">
        <v>1549</v>
      </c>
      <c r="B1385" s="135" t="s">
        <v>1564</v>
      </c>
      <c r="C1385" s="136" t="s">
        <v>1550</v>
      </c>
      <c r="D1385" s="123" t="s">
        <v>1623</v>
      </c>
      <c r="E1385" s="92" t="s">
        <v>251</v>
      </c>
      <c r="F1385" s="127">
        <v>232113</v>
      </c>
      <c r="G1385" s="137">
        <v>229771</v>
      </c>
      <c r="H1385" s="127">
        <v>110244</v>
      </c>
      <c r="I1385" s="128">
        <v>110340</v>
      </c>
      <c r="J1385" s="128">
        <v>9187</v>
      </c>
      <c r="K1385" s="137">
        <v>2342</v>
      </c>
      <c r="L1385" s="124">
        <v>0</v>
      </c>
      <c r="M1385" s="124">
        <v>0</v>
      </c>
      <c r="N1385" s="124">
        <v>0</v>
      </c>
      <c r="O1385" s="124">
        <v>1338</v>
      </c>
      <c r="P1385" s="124">
        <v>1004</v>
      </c>
      <c r="Q1385" s="127">
        <v>0</v>
      </c>
      <c r="R1385" s="127">
        <v>0</v>
      </c>
      <c r="S1385" s="127">
        <v>0</v>
      </c>
      <c r="T1385" s="127">
        <v>0</v>
      </c>
      <c r="U1385" s="124">
        <v>0</v>
      </c>
      <c r="V1385" s="139">
        <v>0</v>
      </c>
      <c r="W1385" s="128">
        <v>0</v>
      </c>
    </row>
    <row r="1386" spans="1:23" ht="20.100000000000001" customHeight="1">
      <c r="A1386" s="135" t="s">
        <v>1589</v>
      </c>
      <c r="B1386" s="135" t="s">
        <v>1558</v>
      </c>
      <c r="C1386" s="136" t="s">
        <v>1558</v>
      </c>
      <c r="D1386" s="123" t="s">
        <v>1623</v>
      </c>
      <c r="E1386" s="92" t="s">
        <v>829</v>
      </c>
      <c r="F1386" s="127">
        <v>66917</v>
      </c>
      <c r="G1386" s="137">
        <v>0</v>
      </c>
      <c r="H1386" s="127">
        <v>0</v>
      </c>
      <c r="I1386" s="128">
        <v>0</v>
      </c>
      <c r="J1386" s="128">
        <v>0</v>
      </c>
      <c r="K1386" s="137">
        <v>66917</v>
      </c>
      <c r="L1386" s="124">
        <v>66917</v>
      </c>
      <c r="M1386" s="124">
        <v>0</v>
      </c>
      <c r="N1386" s="124">
        <v>0</v>
      </c>
      <c r="O1386" s="124">
        <v>0</v>
      </c>
      <c r="P1386" s="124">
        <v>0</v>
      </c>
      <c r="Q1386" s="127">
        <v>0</v>
      </c>
      <c r="R1386" s="127">
        <v>0</v>
      </c>
      <c r="S1386" s="127">
        <v>0</v>
      </c>
      <c r="T1386" s="127">
        <v>0</v>
      </c>
      <c r="U1386" s="124">
        <v>0</v>
      </c>
      <c r="V1386" s="139">
        <v>0</v>
      </c>
      <c r="W1386" s="128">
        <v>0</v>
      </c>
    </row>
    <row r="1387" spans="1:23" ht="20.100000000000001" customHeight="1">
      <c r="A1387" s="135" t="s">
        <v>1591</v>
      </c>
      <c r="B1387" s="135" t="s">
        <v>1559</v>
      </c>
      <c r="C1387" s="136" t="s">
        <v>1550</v>
      </c>
      <c r="D1387" s="123" t="s">
        <v>1623</v>
      </c>
      <c r="E1387" s="92" t="s">
        <v>942</v>
      </c>
      <c r="F1387" s="127">
        <v>25310</v>
      </c>
      <c r="G1387" s="137">
        <v>0</v>
      </c>
      <c r="H1387" s="127">
        <v>0</v>
      </c>
      <c r="I1387" s="128">
        <v>0</v>
      </c>
      <c r="J1387" s="128">
        <v>0</v>
      </c>
      <c r="K1387" s="137">
        <v>25310</v>
      </c>
      <c r="L1387" s="124">
        <v>0</v>
      </c>
      <c r="M1387" s="124">
        <v>25094</v>
      </c>
      <c r="N1387" s="124">
        <v>0</v>
      </c>
      <c r="O1387" s="124">
        <v>0</v>
      </c>
      <c r="P1387" s="124">
        <v>0</v>
      </c>
      <c r="Q1387" s="127">
        <v>216</v>
      </c>
      <c r="R1387" s="127">
        <v>0</v>
      </c>
      <c r="S1387" s="127">
        <v>0</v>
      </c>
      <c r="T1387" s="127">
        <v>0</v>
      </c>
      <c r="U1387" s="124">
        <v>0</v>
      </c>
      <c r="V1387" s="139">
        <v>0</v>
      </c>
      <c r="W1387" s="128">
        <v>0</v>
      </c>
    </row>
    <row r="1388" spans="1:23" ht="20.100000000000001" customHeight="1">
      <c r="A1388" s="135" t="s">
        <v>1616</v>
      </c>
      <c r="B1388" s="135" t="s">
        <v>1551</v>
      </c>
      <c r="C1388" s="136" t="s">
        <v>1550</v>
      </c>
      <c r="D1388" s="123" t="s">
        <v>1623</v>
      </c>
      <c r="E1388" s="92" t="s">
        <v>1425</v>
      </c>
      <c r="F1388" s="127">
        <v>40150</v>
      </c>
      <c r="G1388" s="137">
        <v>0</v>
      </c>
      <c r="H1388" s="127">
        <v>0</v>
      </c>
      <c r="I1388" s="128">
        <v>0</v>
      </c>
      <c r="J1388" s="128">
        <v>0</v>
      </c>
      <c r="K1388" s="137">
        <v>0</v>
      </c>
      <c r="L1388" s="124">
        <v>0</v>
      </c>
      <c r="M1388" s="124">
        <v>0</v>
      </c>
      <c r="N1388" s="124">
        <v>0</v>
      </c>
      <c r="O1388" s="124">
        <v>0</v>
      </c>
      <c r="P1388" s="124">
        <v>0</v>
      </c>
      <c r="Q1388" s="127">
        <v>0</v>
      </c>
      <c r="R1388" s="127">
        <v>0</v>
      </c>
      <c r="S1388" s="127">
        <v>40150</v>
      </c>
      <c r="T1388" s="127">
        <v>0</v>
      </c>
      <c r="U1388" s="124">
        <v>0</v>
      </c>
      <c r="V1388" s="139">
        <v>0</v>
      </c>
      <c r="W1388" s="128">
        <v>0</v>
      </c>
    </row>
    <row r="1389" spans="1:23" ht="20.100000000000001" customHeight="1">
      <c r="A1389" s="135"/>
      <c r="B1389" s="135"/>
      <c r="C1389" s="136"/>
      <c r="D1389" s="123" t="s">
        <v>2216</v>
      </c>
      <c r="E1389" s="92" t="s">
        <v>2217</v>
      </c>
      <c r="F1389" s="127">
        <v>774357</v>
      </c>
      <c r="G1389" s="137">
        <v>409104</v>
      </c>
      <c r="H1389" s="127">
        <v>239184</v>
      </c>
      <c r="I1389" s="128">
        <v>121920</v>
      </c>
      <c r="J1389" s="128">
        <v>48000</v>
      </c>
      <c r="K1389" s="137">
        <v>163966</v>
      </c>
      <c r="L1389" s="124">
        <v>109878</v>
      </c>
      <c r="M1389" s="124">
        <v>41204</v>
      </c>
      <c r="N1389" s="124">
        <v>9561</v>
      </c>
      <c r="O1389" s="124">
        <v>1099</v>
      </c>
      <c r="P1389" s="124">
        <v>1648</v>
      </c>
      <c r="Q1389" s="127">
        <v>576</v>
      </c>
      <c r="R1389" s="127">
        <v>0</v>
      </c>
      <c r="S1389" s="127">
        <v>65927</v>
      </c>
      <c r="T1389" s="127">
        <v>0</v>
      </c>
      <c r="U1389" s="124">
        <v>0</v>
      </c>
      <c r="V1389" s="139">
        <v>135360</v>
      </c>
      <c r="W1389" s="128">
        <v>0</v>
      </c>
    </row>
    <row r="1390" spans="1:23" ht="20.100000000000001" customHeight="1">
      <c r="A1390" s="135" t="s">
        <v>1589</v>
      </c>
      <c r="B1390" s="135" t="s">
        <v>1558</v>
      </c>
      <c r="C1390" s="136" t="s">
        <v>1558</v>
      </c>
      <c r="D1390" s="123" t="s">
        <v>1623</v>
      </c>
      <c r="E1390" s="92" t="s">
        <v>829</v>
      </c>
      <c r="F1390" s="127">
        <v>109878</v>
      </c>
      <c r="G1390" s="137">
        <v>0</v>
      </c>
      <c r="H1390" s="127">
        <v>0</v>
      </c>
      <c r="I1390" s="128">
        <v>0</v>
      </c>
      <c r="J1390" s="128">
        <v>0</v>
      </c>
      <c r="K1390" s="137">
        <v>109878</v>
      </c>
      <c r="L1390" s="124">
        <v>109878</v>
      </c>
      <c r="M1390" s="124">
        <v>0</v>
      </c>
      <c r="N1390" s="124">
        <v>0</v>
      </c>
      <c r="O1390" s="124">
        <v>0</v>
      </c>
      <c r="P1390" s="124">
        <v>0</v>
      </c>
      <c r="Q1390" s="127">
        <v>0</v>
      </c>
      <c r="R1390" s="127">
        <v>0</v>
      </c>
      <c r="S1390" s="127">
        <v>0</v>
      </c>
      <c r="T1390" s="127">
        <v>0</v>
      </c>
      <c r="U1390" s="124">
        <v>0</v>
      </c>
      <c r="V1390" s="139">
        <v>0</v>
      </c>
      <c r="W1390" s="128">
        <v>0</v>
      </c>
    </row>
    <row r="1391" spans="1:23" ht="20.100000000000001" customHeight="1">
      <c r="A1391" s="135" t="s">
        <v>1591</v>
      </c>
      <c r="B1391" s="135" t="s">
        <v>1559</v>
      </c>
      <c r="C1391" s="136" t="s">
        <v>1551</v>
      </c>
      <c r="D1391" s="123" t="s">
        <v>1623</v>
      </c>
      <c r="E1391" s="92" t="s">
        <v>943</v>
      </c>
      <c r="F1391" s="127">
        <v>41780</v>
      </c>
      <c r="G1391" s="137">
        <v>0</v>
      </c>
      <c r="H1391" s="127">
        <v>0</v>
      </c>
      <c r="I1391" s="128">
        <v>0</v>
      </c>
      <c r="J1391" s="128">
        <v>0</v>
      </c>
      <c r="K1391" s="137">
        <v>41780</v>
      </c>
      <c r="L1391" s="124">
        <v>0</v>
      </c>
      <c r="M1391" s="124">
        <v>41204</v>
      </c>
      <c r="N1391" s="124">
        <v>0</v>
      </c>
      <c r="O1391" s="124">
        <v>0</v>
      </c>
      <c r="P1391" s="124">
        <v>0</v>
      </c>
      <c r="Q1391" s="127">
        <v>576</v>
      </c>
      <c r="R1391" s="127">
        <v>0</v>
      </c>
      <c r="S1391" s="127">
        <v>0</v>
      </c>
      <c r="T1391" s="127">
        <v>0</v>
      </c>
      <c r="U1391" s="124">
        <v>0</v>
      </c>
      <c r="V1391" s="139">
        <v>0</v>
      </c>
      <c r="W1391" s="128">
        <v>0</v>
      </c>
    </row>
    <row r="1392" spans="1:23" ht="20.100000000000001" customHeight="1">
      <c r="A1392" s="135" t="s">
        <v>1604</v>
      </c>
      <c r="B1392" s="135" t="s">
        <v>1550</v>
      </c>
      <c r="C1392" s="136" t="s">
        <v>1572</v>
      </c>
      <c r="D1392" s="123" t="s">
        <v>1623</v>
      </c>
      <c r="E1392" s="92" t="s">
        <v>1097</v>
      </c>
      <c r="F1392" s="127">
        <v>556772</v>
      </c>
      <c r="G1392" s="137">
        <v>409104</v>
      </c>
      <c r="H1392" s="127">
        <v>239184</v>
      </c>
      <c r="I1392" s="128">
        <v>121920</v>
      </c>
      <c r="J1392" s="128">
        <v>48000</v>
      </c>
      <c r="K1392" s="137">
        <v>12308</v>
      </c>
      <c r="L1392" s="124">
        <v>0</v>
      </c>
      <c r="M1392" s="124">
        <v>0</v>
      </c>
      <c r="N1392" s="124">
        <v>9561</v>
      </c>
      <c r="O1392" s="124">
        <v>1099</v>
      </c>
      <c r="P1392" s="124">
        <v>1648</v>
      </c>
      <c r="Q1392" s="127">
        <v>0</v>
      </c>
      <c r="R1392" s="127">
        <v>0</v>
      </c>
      <c r="S1392" s="127">
        <v>0</v>
      </c>
      <c r="T1392" s="127">
        <v>0</v>
      </c>
      <c r="U1392" s="124">
        <v>0</v>
      </c>
      <c r="V1392" s="139">
        <v>135360</v>
      </c>
      <c r="W1392" s="128">
        <v>0</v>
      </c>
    </row>
    <row r="1393" spans="1:23" ht="20.100000000000001" customHeight="1">
      <c r="A1393" s="135" t="s">
        <v>1616</v>
      </c>
      <c r="B1393" s="135" t="s">
        <v>1551</v>
      </c>
      <c r="C1393" s="136" t="s">
        <v>1550</v>
      </c>
      <c r="D1393" s="123" t="s">
        <v>1623</v>
      </c>
      <c r="E1393" s="92" t="s">
        <v>1425</v>
      </c>
      <c r="F1393" s="127">
        <v>65927</v>
      </c>
      <c r="G1393" s="137">
        <v>0</v>
      </c>
      <c r="H1393" s="127">
        <v>0</v>
      </c>
      <c r="I1393" s="128">
        <v>0</v>
      </c>
      <c r="J1393" s="128">
        <v>0</v>
      </c>
      <c r="K1393" s="137">
        <v>0</v>
      </c>
      <c r="L1393" s="124">
        <v>0</v>
      </c>
      <c r="M1393" s="124">
        <v>0</v>
      </c>
      <c r="N1393" s="124">
        <v>0</v>
      </c>
      <c r="O1393" s="124">
        <v>0</v>
      </c>
      <c r="P1393" s="124">
        <v>0</v>
      </c>
      <c r="Q1393" s="127">
        <v>0</v>
      </c>
      <c r="R1393" s="127">
        <v>0</v>
      </c>
      <c r="S1393" s="127">
        <v>65927</v>
      </c>
      <c r="T1393" s="127">
        <v>0</v>
      </c>
      <c r="U1393" s="124">
        <v>0</v>
      </c>
      <c r="V1393" s="139">
        <v>0</v>
      </c>
      <c r="W1393" s="128">
        <v>0</v>
      </c>
    </row>
    <row r="1394" spans="1:23" ht="20.100000000000001" customHeight="1">
      <c r="A1394" s="135"/>
      <c r="B1394" s="135"/>
      <c r="C1394" s="136"/>
      <c r="D1394" s="123" t="s">
        <v>2218</v>
      </c>
      <c r="E1394" s="92" t="s">
        <v>2219</v>
      </c>
      <c r="F1394" s="127">
        <v>6671345</v>
      </c>
      <c r="G1394" s="137">
        <v>3998872</v>
      </c>
      <c r="H1394" s="127">
        <v>1753716</v>
      </c>
      <c r="I1394" s="128">
        <v>1407288</v>
      </c>
      <c r="J1394" s="128">
        <v>837868</v>
      </c>
      <c r="K1394" s="137">
        <v>1607314</v>
      </c>
      <c r="L1394" s="124">
        <v>960756</v>
      </c>
      <c r="M1394" s="124">
        <v>360284</v>
      </c>
      <c r="N1394" s="124">
        <v>33509</v>
      </c>
      <c r="O1394" s="124">
        <v>15041</v>
      </c>
      <c r="P1394" s="124">
        <v>14411</v>
      </c>
      <c r="Q1394" s="127">
        <v>3672</v>
      </c>
      <c r="R1394" s="127">
        <v>0</v>
      </c>
      <c r="S1394" s="127">
        <v>576453</v>
      </c>
      <c r="T1394" s="127">
        <v>0</v>
      </c>
      <c r="U1394" s="124">
        <v>0</v>
      </c>
      <c r="V1394" s="139">
        <v>373140</v>
      </c>
      <c r="W1394" s="128">
        <v>115566</v>
      </c>
    </row>
    <row r="1395" spans="1:23" ht="20.100000000000001" customHeight="1">
      <c r="A1395" s="135"/>
      <c r="B1395" s="135"/>
      <c r="C1395" s="136"/>
      <c r="D1395" s="123" t="s">
        <v>2220</v>
      </c>
      <c r="E1395" s="92" t="s">
        <v>2221</v>
      </c>
      <c r="F1395" s="127">
        <v>2800552</v>
      </c>
      <c r="G1395" s="137">
        <v>1822086</v>
      </c>
      <c r="H1395" s="127">
        <v>680616</v>
      </c>
      <c r="I1395" s="128">
        <v>652752</v>
      </c>
      <c r="J1395" s="128">
        <v>488718</v>
      </c>
      <c r="K1395" s="137">
        <v>699836</v>
      </c>
      <c r="L1395" s="124">
        <v>403474</v>
      </c>
      <c r="M1395" s="124">
        <v>151303</v>
      </c>
      <c r="N1395" s="124">
        <v>2516</v>
      </c>
      <c r="O1395" s="124">
        <v>7678</v>
      </c>
      <c r="P1395" s="124">
        <v>6052</v>
      </c>
      <c r="Q1395" s="127">
        <v>1296</v>
      </c>
      <c r="R1395" s="127">
        <v>0</v>
      </c>
      <c r="S1395" s="127">
        <v>242084</v>
      </c>
      <c r="T1395" s="127">
        <v>0</v>
      </c>
      <c r="U1395" s="124">
        <v>0</v>
      </c>
      <c r="V1395" s="139">
        <v>0</v>
      </c>
      <c r="W1395" s="128">
        <v>36546</v>
      </c>
    </row>
    <row r="1396" spans="1:23" ht="20.100000000000001" customHeight="1">
      <c r="A1396" s="135" t="s">
        <v>1549</v>
      </c>
      <c r="B1396" s="135" t="s">
        <v>1552</v>
      </c>
      <c r="C1396" s="136" t="s">
        <v>1550</v>
      </c>
      <c r="D1396" s="123" t="s">
        <v>1623</v>
      </c>
      <c r="E1396" s="92" t="s">
        <v>251</v>
      </c>
      <c r="F1396" s="127">
        <v>1874878</v>
      </c>
      <c r="G1396" s="137">
        <v>1822086</v>
      </c>
      <c r="H1396" s="127">
        <v>680616</v>
      </c>
      <c r="I1396" s="128">
        <v>652752</v>
      </c>
      <c r="J1396" s="128">
        <v>488718</v>
      </c>
      <c r="K1396" s="137">
        <v>16246</v>
      </c>
      <c r="L1396" s="124">
        <v>0</v>
      </c>
      <c r="M1396" s="124">
        <v>0</v>
      </c>
      <c r="N1396" s="124">
        <v>2516</v>
      </c>
      <c r="O1396" s="124">
        <v>7678</v>
      </c>
      <c r="P1396" s="124">
        <v>6052</v>
      </c>
      <c r="Q1396" s="127">
        <v>0</v>
      </c>
      <c r="R1396" s="127">
        <v>0</v>
      </c>
      <c r="S1396" s="127">
        <v>0</v>
      </c>
      <c r="T1396" s="127">
        <v>0</v>
      </c>
      <c r="U1396" s="124">
        <v>0</v>
      </c>
      <c r="V1396" s="139">
        <v>0</v>
      </c>
      <c r="W1396" s="128">
        <v>36546</v>
      </c>
    </row>
    <row r="1397" spans="1:23" ht="20.100000000000001" customHeight="1">
      <c r="A1397" s="135" t="s">
        <v>1589</v>
      </c>
      <c r="B1397" s="135" t="s">
        <v>1558</v>
      </c>
      <c r="C1397" s="136" t="s">
        <v>1558</v>
      </c>
      <c r="D1397" s="123" t="s">
        <v>1623</v>
      </c>
      <c r="E1397" s="92" t="s">
        <v>829</v>
      </c>
      <c r="F1397" s="127">
        <v>403474</v>
      </c>
      <c r="G1397" s="137">
        <v>0</v>
      </c>
      <c r="H1397" s="127">
        <v>0</v>
      </c>
      <c r="I1397" s="128">
        <v>0</v>
      </c>
      <c r="J1397" s="128">
        <v>0</v>
      </c>
      <c r="K1397" s="137">
        <v>403474</v>
      </c>
      <c r="L1397" s="124">
        <v>403474</v>
      </c>
      <c r="M1397" s="124">
        <v>0</v>
      </c>
      <c r="N1397" s="124">
        <v>0</v>
      </c>
      <c r="O1397" s="124">
        <v>0</v>
      </c>
      <c r="P1397" s="124">
        <v>0</v>
      </c>
      <c r="Q1397" s="127">
        <v>0</v>
      </c>
      <c r="R1397" s="127">
        <v>0</v>
      </c>
      <c r="S1397" s="127">
        <v>0</v>
      </c>
      <c r="T1397" s="127">
        <v>0</v>
      </c>
      <c r="U1397" s="124">
        <v>0</v>
      </c>
      <c r="V1397" s="139">
        <v>0</v>
      </c>
      <c r="W1397" s="128">
        <v>0</v>
      </c>
    </row>
    <row r="1398" spans="1:23" ht="20.100000000000001" customHeight="1">
      <c r="A1398" s="135" t="s">
        <v>1591</v>
      </c>
      <c r="B1398" s="135" t="s">
        <v>1559</v>
      </c>
      <c r="C1398" s="136" t="s">
        <v>1550</v>
      </c>
      <c r="D1398" s="123" t="s">
        <v>1623</v>
      </c>
      <c r="E1398" s="92" t="s">
        <v>942</v>
      </c>
      <c r="F1398" s="127">
        <v>152599</v>
      </c>
      <c r="G1398" s="137">
        <v>0</v>
      </c>
      <c r="H1398" s="127">
        <v>0</v>
      </c>
      <c r="I1398" s="128">
        <v>0</v>
      </c>
      <c r="J1398" s="128">
        <v>0</v>
      </c>
      <c r="K1398" s="137">
        <v>152599</v>
      </c>
      <c r="L1398" s="124">
        <v>0</v>
      </c>
      <c r="M1398" s="124">
        <v>151303</v>
      </c>
      <c r="N1398" s="124">
        <v>0</v>
      </c>
      <c r="O1398" s="124">
        <v>0</v>
      </c>
      <c r="P1398" s="124">
        <v>0</v>
      </c>
      <c r="Q1398" s="127">
        <v>1296</v>
      </c>
      <c r="R1398" s="127">
        <v>0</v>
      </c>
      <c r="S1398" s="127">
        <v>0</v>
      </c>
      <c r="T1398" s="127">
        <v>0</v>
      </c>
      <c r="U1398" s="124">
        <v>0</v>
      </c>
      <c r="V1398" s="139">
        <v>0</v>
      </c>
      <c r="W1398" s="128">
        <v>0</v>
      </c>
    </row>
    <row r="1399" spans="1:23" ht="20.100000000000001" customHeight="1">
      <c r="A1399" s="135" t="s">
        <v>1591</v>
      </c>
      <c r="B1399" s="135" t="s">
        <v>1559</v>
      </c>
      <c r="C1399" s="136" t="s">
        <v>1552</v>
      </c>
      <c r="D1399" s="123" t="s">
        <v>1623</v>
      </c>
      <c r="E1399" s="92" t="s">
        <v>944</v>
      </c>
      <c r="F1399" s="127">
        <v>127517</v>
      </c>
      <c r="G1399" s="137">
        <v>0</v>
      </c>
      <c r="H1399" s="127">
        <v>0</v>
      </c>
      <c r="I1399" s="128">
        <v>0</v>
      </c>
      <c r="J1399" s="128">
        <v>0</v>
      </c>
      <c r="K1399" s="137">
        <v>127517</v>
      </c>
      <c r="L1399" s="124">
        <v>0</v>
      </c>
      <c r="M1399" s="124">
        <v>0</v>
      </c>
      <c r="N1399" s="124">
        <v>0</v>
      </c>
      <c r="O1399" s="124">
        <v>0</v>
      </c>
      <c r="P1399" s="124">
        <v>0</v>
      </c>
      <c r="Q1399" s="127">
        <v>0</v>
      </c>
      <c r="R1399" s="127">
        <v>0</v>
      </c>
      <c r="S1399" s="127">
        <v>0</v>
      </c>
      <c r="T1399" s="127">
        <v>0</v>
      </c>
      <c r="U1399" s="124">
        <v>0</v>
      </c>
      <c r="V1399" s="139">
        <v>0</v>
      </c>
      <c r="W1399" s="128">
        <v>0</v>
      </c>
    </row>
    <row r="1400" spans="1:23" ht="20.100000000000001" customHeight="1">
      <c r="A1400" s="135" t="s">
        <v>1616</v>
      </c>
      <c r="B1400" s="135" t="s">
        <v>1551</v>
      </c>
      <c r="C1400" s="136" t="s">
        <v>1550</v>
      </c>
      <c r="D1400" s="123" t="s">
        <v>1623</v>
      </c>
      <c r="E1400" s="92" t="s">
        <v>1425</v>
      </c>
      <c r="F1400" s="127">
        <v>242084</v>
      </c>
      <c r="G1400" s="137">
        <v>0</v>
      </c>
      <c r="H1400" s="127">
        <v>0</v>
      </c>
      <c r="I1400" s="128">
        <v>0</v>
      </c>
      <c r="J1400" s="128">
        <v>0</v>
      </c>
      <c r="K1400" s="137">
        <v>0</v>
      </c>
      <c r="L1400" s="124">
        <v>0</v>
      </c>
      <c r="M1400" s="124">
        <v>0</v>
      </c>
      <c r="N1400" s="124">
        <v>0</v>
      </c>
      <c r="O1400" s="124">
        <v>0</v>
      </c>
      <c r="P1400" s="124">
        <v>0</v>
      </c>
      <c r="Q1400" s="127">
        <v>0</v>
      </c>
      <c r="R1400" s="127">
        <v>0</v>
      </c>
      <c r="S1400" s="127">
        <v>242084</v>
      </c>
      <c r="T1400" s="127">
        <v>0</v>
      </c>
      <c r="U1400" s="124">
        <v>0</v>
      </c>
      <c r="V1400" s="139">
        <v>0</v>
      </c>
      <c r="W1400" s="128">
        <v>0</v>
      </c>
    </row>
    <row r="1401" spans="1:23" ht="20.100000000000001" customHeight="1">
      <c r="A1401" s="135"/>
      <c r="B1401" s="135"/>
      <c r="C1401" s="136"/>
      <c r="D1401" s="123" t="s">
        <v>2222</v>
      </c>
      <c r="E1401" s="92" t="s">
        <v>2223</v>
      </c>
      <c r="F1401" s="127">
        <v>587731</v>
      </c>
      <c r="G1401" s="137">
        <v>338329</v>
      </c>
      <c r="H1401" s="127">
        <v>142716</v>
      </c>
      <c r="I1401" s="128">
        <v>126120</v>
      </c>
      <c r="J1401" s="128">
        <v>69493</v>
      </c>
      <c r="K1401" s="137">
        <v>153055</v>
      </c>
      <c r="L1401" s="124">
        <v>84167</v>
      </c>
      <c r="M1401" s="124">
        <v>31563</v>
      </c>
      <c r="N1401" s="124">
        <v>5473</v>
      </c>
      <c r="O1401" s="124">
        <v>842</v>
      </c>
      <c r="P1401" s="124">
        <v>1263</v>
      </c>
      <c r="Q1401" s="127">
        <v>288</v>
      </c>
      <c r="R1401" s="127">
        <v>0</v>
      </c>
      <c r="S1401" s="127">
        <v>50500</v>
      </c>
      <c r="T1401" s="127">
        <v>0</v>
      </c>
      <c r="U1401" s="124">
        <v>0</v>
      </c>
      <c r="V1401" s="139">
        <v>0</v>
      </c>
      <c r="W1401" s="128">
        <v>45847</v>
      </c>
    </row>
    <row r="1402" spans="1:23" ht="20.100000000000001" customHeight="1">
      <c r="A1402" s="135" t="s">
        <v>1549</v>
      </c>
      <c r="B1402" s="135" t="s">
        <v>1554</v>
      </c>
      <c r="C1402" s="136" t="s">
        <v>1550</v>
      </c>
      <c r="D1402" s="123" t="s">
        <v>1623</v>
      </c>
      <c r="E1402" s="92" t="s">
        <v>251</v>
      </c>
      <c r="F1402" s="127">
        <v>391754</v>
      </c>
      <c r="G1402" s="137">
        <v>338329</v>
      </c>
      <c r="H1402" s="127">
        <v>142716</v>
      </c>
      <c r="I1402" s="128">
        <v>126120</v>
      </c>
      <c r="J1402" s="128">
        <v>69493</v>
      </c>
      <c r="K1402" s="137">
        <v>7578</v>
      </c>
      <c r="L1402" s="124">
        <v>0</v>
      </c>
      <c r="M1402" s="124">
        <v>0</v>
      </c>
      <c r="N1402" s="124">
        <v>5473</v>
      </c>
      <c r="O1402" s="124">
        <v>842</v>
      </c>
      <c r="P1402" s="124">
        <v>1263</v>
      </c>
      <c r="Q1402" s="127">
        <v>0</v>
      </c>
      <c r="R1402" s="127">
        <v>0</v>
      </c>
      <c r="S1402" s="127">
        <v>0</v>
      </c>
      <c r="T1402" s="127">
        <v>0</v>
      </c>
      <c r="U1402" s="124">
        <v>0</v>
      </c>
      <c r="V1402" s="139">
        <v>0</v>
      </c>
      <c r="W1402" s="128">
        <v>45847</v>
      </c>
    </row>
    <row r="1403" spans="1:23" ht="20.100000000000001" customHeight="1">
      <c r="A1403" s="135" t="s">
        <v>1589</v>
      </c>
      <c r="B1403" s="135" t="s">
        <v>1558</v>
      </c>
      <c r="C1403" s="136" t="s">
        <v>1558</v>
      </c>
      <c r="D1403" s="123" t="s">
        <v>1623</v>
      </c>
      <c r="E1403" s="92" t="s">
        <v>829</v>
      </c>
      <c r="F1403" s="127">
        <v>84167</v>
      </c>
      <c r="G1403" s="137">
        <v>0</v>
      </c>
      <c r="H1403" s="127">
        <v>0</v>
      </c>
      <c r="I1403" s="128">
        <v>0</v>
      </c>
      <c r="J1403" s="128">
        <v>0</v>
      </c>
      <c r="K1403" s="137">
        <v>84167</v>
      </c>
      <c r="L1403" s="124">
        <v>84167</v>
      </c>
      <c r="M1403" s="124">
        <v>0</v>
      </c>
      <c r="N1403" s="124">
        <v>0</v>
      </c>
      <c r="O1403" s="124">
        <v>0</v>
      </c>
      <c r="P1403" s="124">
        <v>0</v>
      </c>
      <c r="Q1403" s="127">
        <v>0</v>
      </c>
      <c r="R1403" s="127">
        <v>0</v>
      </c>
      <c r="S1403" s="127">
        <v>0</v>
      </c>
      <c r="T1403" s="127">
        <v>0</v>
      </c>
      <c r="U1403" s="124">
        <v>0</v>
      </c>
      <c r="V1403" s="139">
        <v>0</v>
      </c>
      <c r="W1403" s="128">
        <v>0</v>
      </c>
    </row>
    <row r="1404" spans="1:23" ht="20.100000000000001" customHeight="1">
      <c r="A1404" s="135" t="s">
        <v>1591</v>
      </c>
      <c r="B1404" s="135" t="s">
        <v>1559</v>
      </c>
      <c r="C1404" s="136" t="s">
        <v>1551</v>
      </c>
      <c r="D1404" s="123" t="s">
        <v>1623</v>
      </c>
      <c r="E1404" s="92" t="s">
        <v>943</v>
      </c>
      <c r="F1404" s="127">
        <v>31851</v>
      </c>
      <c r="G1404" s="137">
        <v>0</v>
      </c>
      <c r="H1404" s="127">
        <v>0</v>
      </c>
      <c r="I1404" s="128">
        <v>0</v>
      </c>
      <c r="J1404" s="128">
        <v>0</v>
      </c>
      <c r="K1404" s="137">
        <v>31851</v>
      </c>
      <c r="L1404" s="124">
        <v>0</v>
      </c>
      <c r="M1404" s="124">
        <v>31563</v>
      </c>
      <c r="N1404" s="124">
        <v>0</v>
      </c>
      <c r="O1404" s="124">
        <v>0</v>
      </c>
      <c r="P1404" s="124">
        <v>0</v>
      </c>
      <c r="Q1404" s="127">
        <v>288</v>
      </c>
      <c r="R1404" s="127">
        <v>0</v>
      </c>
      <c r="S1404" s="127">
        <v>0</v>
      </c>
      <c r="T1404" s="127">
        <v>0</v>
      </c>
      <c r="U1404" s="124">
        <v>0</v>
      </c>
      <c r="V1404" s="139">
        <v>0</v>
      </c>
      <c r="W1404" s="128">
        <v>0</v>
      </c>
    </row>
    <row r="1405" spans="1:23" ht="20.100000000000001" customHeight="1">
      <c r="A1405" s="135" t="s">
        <v>1591</v>
      </c>
      <c r="B1405" s="135" t="s">
        <v>1559</v>
      </c>
      <c r="C1405" s="136" t="s">
        <v>1552</v>
      </c>
      <c r="D1405" s="123" t="s">
        <v>1623</v>
      </c>
      <c r="E1405" s="92" t="s">
        <v>944</v>
      </c>
      <c r="F1405" s="127">
        <v>29459</v>
      </c>
      <c r="G1405" s="137">
        <v>0</v>
      </c>
      <c r="H1405" s="127">
        <v>0</v>
      </c>
      <c r="I1405" s="128">
        <v>0</v>
      </c>
      <c r="J1405" s="128">
        <v>0</v>
      </c>
      <c r="K1405" s="137">
        <v>29459</v>
      </c>
      <c r="L1405" s="124">
        <v>0</v>
      </c>
      <c r="M1405" s="124">
        <v>0</v>
      </c>
      <c r="N1405" s="124">
        <v>0</v>
      </c>
      <c r="O1405" s="124">
        <v>0</v>
      </c>
      <c r="P1405" s="124">
        <v>0</v>
      </c>
      <c r="Q1405" s="127">
        <v>0</v>
      </c>
      <c r="R1405" s="127">
        <v>0</v>
      </c>
      <c r="S1405" s="127">
        <v>0</v>
      </c>
      <c r="T1405" s="127">
        <v>0</v>
      </c>
      <c r="U1405" s="124">
        <v>0</v>
      </c>
      <c r="V1405" s="139">
        <v>0</v>
      </c>
      <c r="W1405" s="128">
        <v>0</v>
      </c>
    </row>
    <row r="1406" spans="1:23" ht="20.100000000000001" customHeight="1">
      <c r="A1406" s="135" t="s">
        <v>1616</v>
      </c>
      <c r="B1406" s="135" t="s">
        <v>1551</v>
      </c>
      <c r="C1406" s="136" t="s">
        <v>1550</v>
      </c>
      <c r="D1406" s="123" t="s">
        <v>1623</v>
      </c>
      <c r="E1406" s="92" t="s">
        <v>1425</v>
      </c>
      <c r="F1406" s="127">
        <v>50500</v>
      </c>
      <c r="G1406" s="137">
        <v>0</v>
      </c>
      <c r="H1406" s="127">
        <v>0</v>
      </c>
      <c r="I1406" s="128">
        <v>0</v>
      </c>
      <c r="J1406" s="128">
        <v>0</v>
      </c>
      <c r="K1406" s="137">
        <v>0</v>
      </c>
      <c r="L1406" s="124">
        <v>0</v>
      </c>
      <c r="M1406" s="124">
        <v>0</v>
      </c>
      <c r="N1406" s="124">
        <v>0</v>
      </c>
      <c r="O1406" s="124">
        <v>0</v>
      </c>
      <c r="P1406" s="124">
        <v>0</v>
      </c>
      <c r="Q1406" s="127">
        <v>0</v>
      </c>
      <c r="R1406" s="127">
        <v>0</v>
      </c>
      <c r="S1406" s="127">
        <v>50500</v>
      </c>
      <c r="T1406" s="127">
        <v>0</v>
      </c>
      <c r="U1406" s="124">
        <v>0</v>
      </c>
      <c r="V1406" s="139">
        <v>0</v>
      </c>
      <c r="W1406" s="128">
        <v>0</v>
      </c>
    </row>
    <row r="1407" spans="1:23" ht="20.100000000000001" customHeight="1">
      <c r="A1407" s="135"/>
      <c r="B1407" s="135"/>
      <c r="C1407" s="136"/>
      <c r="D1407" s="123" t="s">
        <v>2224</v>
      </c>
      <c r="E1407" s="92" t="s">
        <v>2225</v>
      </c>
      <c r="F1407" s="127">
        <v>413111</v>
      </c>
      <c r="G1407" s="137">
        <v>199368</v>
      </c>
      <c r="H1407" s="127">
        <v>112008</v>
      </c>
      <c r="I1407" s="128">
        <v>63360</v>
      </c>
      <c r="J1407" s="128">
        <v>24000</v>
      </c>
      <c r="K1407" s="137">
        <v>80205</v>
      </c>
      <c r="L1407" s="124">
        <v>53734</v>
      </c>
      <c r="M1407" s="124">
        <v>20150</v>
      </c>
      <c r="N1407" s="124">
        <v>4690</v>
      </c>
      <c r="O1407" s="124">
        <v>537</v>
      </c>
      <c r="P1407" s="124">
        <v>806</v>
      </c>
      <c r="Q1407" s="127">
        <v>288</v>
      </c>
      <c r="R1407" s="127">
        <v>0</v>
      </c>
      <c r="S1407" s="127">
        <v>32241</v>
      </c>
      <c r="T1407" s="127">
        <v>0</v>
      </c>
      <c r="U1407" s="124">
        <v>0</v>
      </c>
      <c r="V1407" s="139">
        <v>68124</v>
      </c>
      <c r="W1407" s="128">
        <v>33173</v>
      </c>
    </row>
    <row r="1408" spans="1:23" ht="20.100000000000001" customHeight="1">
      <c r="A1408" s="135" t="s">
        <v>1589</v>
      </c>
      <c r="B1408" s="135" t="s">
        <v>1558</v>
      </c>
      <c r="C1408" s="136" t="s">
        <v>1558</v>
      </c>
      <c r="D1408" s="123" t="s">
        <v>1623</v>
      </c>
      <c r="E1408" s="92" t="s">
        <v>829</v>
      </c>
      <c r="F1408" s="127">
        <v>53734</v>
      </c>
      <c r="G1408" s="137">
        <v>0</v>
      </c>
      <c r="H1408" s="127">
        <v>0</v>
      </c>
      <c r="I1408" s="128">
        <v>0</v>
      </c>
      <c r="J1408" s="128">
        <v>0</v>
      </c>
      <c r="K1408" s="137">
        <v>53734</v>
      </c>
      <c r="L1408" s="124">
        <v>53734</v>
      </c>
      <c r="M1408" s="124">
        <v>0</v>
      </c>
      <c r="N1408" s="124">
        <v>0</v>
      </c>
      <c r="O1408" s="124">
        <v>0</v>
      </c>
      <c r="P1408" s="124">
        <v>0</v>
      </c>
      <c r="Q1408" s="127">
        <v>0</v>
      </c>
      <c r="R1408" s="127">
        <v>0</v>
      </c>
      <c r="S1408" s="127">
        <v>0</v>
      </c>
      <c r="T1408" s="127">
        <v>0</v>
      </c>
      <c r="U1408" s="124">
        <v>0</v>
      </c>
      <c r="V1408" s="139">
        <v>0</v>
      </c>
      <c r="W1408" s="128">
        <v>0</v>
      </c>
    </row>
    <row r="1409" spans="1:23" ht="20.100000000000001" customHeight="1">
      <c r="A1409" s="135" t="s">
        <v>1591</v>
      </c>
      <c r="B1409" s="135" t="s">
        <v>1580</v>
      </c>
      <c r="C1409" s="136" t="s">
        <v>1572</v>
      </c>
      <c r="D1409" s="123" t="s">
        <v>1623</v>
      </c>
      <c r="E1409" s="92" t="s">
        <v>957</v>
      </c>
      <c r="F1409" s="127">
        <v>306698</v>
      </c>
      <c r="G1409" s="137">
        <v>199368</v>
      </c>
      <c r="H1409" s="127">
        <v>112008</v>
      </c>
      <c r="I1409" s="128">
        <v>63360</v>
      </c>
      <c r="J1409" s="128">
        <v>24000</v>
      </c>
      <c r="K1409" s="137">
        <v>6033</v>
      </c>
      <c r="L1409" s="124">
        <v>0</v>
      </c>
      <c r="M1409" s="124">
        <v>0</v>
      </c>
      <c r="N1409" s="124">
        <v>4690</v>
      </c>
      <c r="O1409" s="124">
        <v>537</v>
      </c>
      <c r="P1409" s="124">
        <v>806</v>
      </c>
      <c r="Q1409" s="127">
        <v>0</v>
      </c>
      <c r="R1409" s="127">
        <v>0</v>
      </c>
      <c r="S1409" s="127">
        <v>0</v>
      </c>
      <c r="T1409" s="127">
        <v>0</v>
      </c>
      <c r="U1409" s="124">
        <v>0</v>
      </c>
      <c r="V1409" s="139">
        <v>68124</v>
      </c>
      <c r="W1409" s="128">
        <v>33173</v>
      </c>
    </row>
    <row r="1410" spans="1:23" ht="20.100000000000001" customHeight="1">
      <c r="A1410" s="135" t="s">
        <v>1591</v>
      </c>
      <c r="B1410" s="135" t="s">
        <v>1559</v>
      </c>
      <c r="C1410" s="136" t="s">
        <v>1551</v>
      </c>
      <c r="D1410" s="123" t="s">
        <v>1623</v>
      </c>
      <c r="E1410" s="92" t="s">
        <v>943</v>
      </c>
      <c r="F1410" s="127">
        <v>20438</v>
      </c>
      <c r="G1410" s="137">
        <v>0</v>
      </c>
      <c r="H1410" s="127">
        <v>0</v>
      </c>
      <c r="I1410" s="128">
        <v>0</v>
      </c>
      <c r="J1410" s="128">
        <v>0</v>
      </c>
      <c r="K1410" s="137">
        <v>20438</v>
      </c>
      <c r="L1410" s="124">
        <v>0</v>
      </c>
      <c r="M1410" s="124">
        <v>20150</v>
      </c>
      <c r="N1410" s="124">
        <v>0</v>
      </c>
      <c r="O1410" s="124">
        <v>0</v>
      </c>
      <c r="P1410" s="124">
        <v>0</v>
      </c>
      <c r="Q1410" s="127">
        <v>288</v>
      </c>
      <c r="R1410" s="127">
        <v>0</v>
      </c>
      <c r="S1410" s="127">
        <v>0</v>
      </c>
      <c r="T1410" s="127">
        <v>0</v>
      </c>
      <c r="U1410" s="124">
        <v>0</v>
      </c>
      <c r="V1410" s="139">
        <v>0</v>
      </c>
      <c r="W1410" s="128">
        <v>0</v>
      </c>
    </row>
    <row r="1411" spans="1:23" ht="20.100000000000001" customHeight="1">
      <c r="A1411" s="135" t="s">
        <v>1616</v>
      </c>
      <c r="B1411" s="135" t="s">
        <v>1551</v>
      </c>
      <c r="C1411" s="136" t="s">
        <v>1550</v>
      </c>
      <c r="D1411" s="123" t="s">
        <v>1623</v>
      </c>
      <c r="E1411" s="92" t="s">
        <v>1425</v>
      </c>
      <c r="F1411" s="127">
        <v>32241</v>
      </c>
      <c r="G1411" s="137">
        <v>0</v>
      </c>
      <c r="H1411" s="127">
        <v>0</v>
      </c>
      <c r="I1411" s="128">
        <v>0</v>
      </c>
      <c r="J1411" s="128">
        <v>0</v>
      </c>
      <c r="K1411" s="137">
        <v>0</v>
      </c>
      <c r="L1411" s="124">
        <v>0</v>
      </c>
      <c r="M1411" s="124">
        <v>0</v>
      </c>
      <c r="N1411" s="124">
        <v>0</v>
      </c>
      <c r="O1411" s="124">
        <v>0</v>
      </c>
      <c r="P1411" s="124">
        <v>0</v>
      </c>
      <c r="Q1411" s="127">
        <v>0</v>
      </c>
      <c r="R1411" s="127">
        <v>0</v>
      </c>
      <c r="S1411" s="127">
        <v>32241</v>
      </c>
      <c r="T1411" s="127">
        <v>0</v>
      </c>
      <c r="U1411" s="124">
        <v>0</v>
      </c>
      <c r="V1411" s="139">
        <v>0</v>
      </c>
      <c r="W1411" s="128">
        <v>0</v>
      </c>
    </row>
    <row r="1412" spans="1:23" ht="20.100000000000001" customHeight="1">
      <c r="A1412" s="135"/>
      <c r="B1412" s="135"/>
      <c r="C1412" s="136"/>
      <c r="D1412" s="123" t="s">
        <v>2226</v>
      </c>
      <c r="E1412" s="92" t="s">
        <v>2227</v>
      </c>
      <c r="F1412" s="127">
        <v>210306</v>
      </c>
      <c r="G1412" s="137">
        <v>112800</v>
      </c>
      <c r="H1412" s="127">
        <v>66744</v>
      </c>
      <c r="I1412" s="128">
        <v>34056</v>
      </c>
      <c r="J1412" s="128">
        <v>12000</v>
      </c>
      <c r="K1412" s="137">
        <v>44276</v>
      </c>
      <c r="L1412" s="124">
        <v>29697</v>
      </c>
      <c r="M1412" s="124">
        <v>11136</v>
      </c>
      <c r="N1412" s="124">
        <v>2557</v>
      </c>
      <c r="O1412" s="124">
        <v>297</v>
      </c>
      <c r="P1412" s="124">
        <v>445</v>
      </c>
      <c r="Q1412" s="127">
        <v>144</v>
      </c>
      <c r="R1412" s="127">
        <v>0</v>
      </c>
      <c r="S1412" s="127">
        <v>17818</v>
      </c>
      <c r="T1412" s="127">
        <v>0</v>
      </c>
      <c r="U1412" s="124">
        <v>0</v>
      </c>
      <c r="V1412" s="139">
        <v>35412</v>
      </c>
      <c r="W1412" s="128">
        <v>0</v>
      </c>
    </row>
    <row r="1413" spans="1:23" ht="20.100000000000001" customHeight="1">
      <c r="A1413" s="135" t="s">
        <v>1582</v>
      </c>
      <c r="B1413" s="135" t="s">
        <v>1555</v>
      </c>
      <c r="C1413" s="136" t="s">
        <v>1557</v>
      </c>
      <c r="D1413" s="123" t="s">
        <v>1623</v>
      </c>
      <c r="E1413" s="92" t="s">
        <v>777</v>
      </c>
      <c r="F1413" s="127">
        <v>151511</v>
      </c>
      <c r="G1413" s="137">
        <v>112800</v>
      </c>
      <c r="H1413" s="127">
        <v>66744</v>
      </c>
      <c r="I1413" s="128">
        <v>34056</v>
      </c>
      <c r="J1413" s="128">
        <v>12000</v>
      </c>
      <c r="K1413" s="137">
        <v>3299</v>
      </c>
      <c r="L1413" s="124">
        <v>0</v>
      </c>
      <c r="M1413" s="124">
        <v>0</v>
      </c>
      <c r="N1413" s="124">
        <v>2557</v>
      </c>
      <c r="O1413" s="124">
        <v>297</v>
      </c>
      <c r="P1413" s="124">
        <v>445</v>
      </c>
      <c r="Q1413" s="127">
        <v>0</v>
      </c>
      <c r="R1413" s="127">
        <v>0</v>
      </c>
      <c r="S1413" s="127">
        <v>0</v>
      </c>
      <c r="T1413" s="127">
        <v>0</v>
      </c>
      <c r="U1413" s="124">
        <v>0</v>
      </c>
      <c r="V1413" s="139">
        <v>35412</v>
      </c>
      <c r="W1413" s="128">
        <v>0</v>
      </c>
    </row>
    <row r="1414" spans="1:23" ht="20.100000000000001" customHeight="1">
      <c r="A1414" s="135" t="s">
        <v>1589</v>
      </c>
      <c r="B1414" s="135" t="s">
        <v>1558</v>
      </c>
      <c r="C1414" s="136" t="s">
        <v>1558</v>
      </c>
      <c r="D1414" s="123" t="s">
        <v>1623</v>
      </c>
      <c r="E1414" s="92" t="s">
        <v>829</v>
      </c>
      <c r="F1414" s="127">
        <v>29697</v>
      </c>
      <c r="G1414" s="137">
        <v>0</v>
      </c>
      <c r="H1414" s="127">
        <v>0</v>
      </c>
      <c r="I1414" s="128">
        <v>0</v>
      </c>
      <c r="J1414" s="128">
        <v>0</v>
      </c>
      <c r="K1414" s="137">
        <v>29697</v>
      </c>
      <c r="L1414" s="124">
        <v>29697</v>
      </c>
      <c r="M1414" s="124">
        <v>0</v>
      </c>
      <c r="N1414" s="124">
        <v>0</v>
      </c>
      <c r="O1414" s="124">
        <v>0</v>
      </c>
      <c r="P1414" s="124">
        <v>0</v>
      </c>
      <c r="Q1414" s="127">
        <v>0</v>
      </c>
      <c r="R1414" s="127">
        <v>0</v>
      </c>
      <c r="S1414" s="127">
        <v>0</v>
      </c>
      <c r="T1414" s="127">
        <v>0</v>
      </c>
      <c r="U1414" s="124">
        <v>0</v>
      </c>
      <c r="V1414" s="139">
        <v>0</v>
      </c>
      <c r="W1414" s="128">
        <v>0</v>
      </c>
    </row>
    <row r="1415" spans="1:23" ht="20.100000000000001" customHeight="1">
      <c r="A1415" s="135" t="s">
        <v>1591</v>
      </c>
      <c r="B1415" s="135" t="s">
        <v>1559</v>
      </c>
      <c r="C1415" s="136" t="s">
        <v>1551</v>
      </c>
      <c r="D1415" s="123" t="s">
        <v>1623</v>
      </c>
      <c r="E1415" s="92" t="s">
        <v>943</v>
      </c>
      <c r="F1415" s="127">
        <v>11280</v>
      </c>
      <c r="G1415" s="137">
        <v>0</v>
      </c>
      <c r="H1415" s="127">
        <v>0</v>
      </c>
      <c r="I1415" s="128">
        <v>0</v>
      </c>
      <c r="J1415" s="128">
        <v>0</v>
      </c>
      <c r="K1415" s="137">
        <v>11280</v>
      </c>
      <c r="L1415" s="124">
        <v>0</v>
      </c>
      <c r="M1415" s="124">
        <v>11136</v>
      </c>
      <c r="N1415" s="124">
        <v>0</v>
      </c>
      <c r="O1415" s="124">
        <v>0</v>
      </c>
      <c r="P1415" s="124">
        <v>0</v>
      </c>
      <c r="Q1415" s="127">
        <v>144</v>
      </c>
      <c r="R1415" s="127">
        <v>0</v>
      </c>
      <c r="S1415" s="127">
        <v>0</v>
      </c>
      <c r="T1415" s="127">
        <v>0</v>
      </c>
      <c r="U1415" s="124">
        <v>0</v>
      </c>
      <c r="V1415" s="139">
        <v>0</v>
      </c>
      <c r="W1415" s="128">
        <v>0</v>
      </c>
    </row>
    <row r="1416" spans="1:23" ht="20.100000000000001" customHeight="1">
      <c r="A1416" s="135" t="s">
        <v>1616</v>
      </c>
      <c r="B1416" s="135" t="s">
        <v>1551</v>
      </c>
      <c r="C1416" s="136" t="s">
        <v>1550</v>
      </c>
      <c r="D1416" s="123" t="s">
        <v>1623</v>
      </c>
      <c r="E1416" s="92" t="s">
        <v>1425</v>
      </c>
      <c r="F1416" s="127">
        <v>17818</v>
      </c>
      <c r="G1416" s="137">
        <v>0</v>
      </c>
      <c r="H1416" s="127">
        <v>0</v>
      </c>
      <c r="I1416" s="128">
        <v>0</v>
      </c>
      <c r="J1416" s="128">
        <v>0</v>
      </c>
      <c r="K1416" s="137">
        <v>0</v>
      </c>
      <c r="L1416" s="124">
        <v>0</v>
      </c>
      <c r="M1416" s="124">
        <v>0</v>
      </c>
      <c r="N1416" s="124">
        <v>0</v>
      </c>
      <c r="O1416" s="124">
        <v>0</v>
      </c>
      <c r="P1416" s="124">
        <v>0</v>
      </c>
      <c r="Q1416" s="127">
        <v>0</v>
      </c>
      <c r="R1416" s="127">
        <v>0</v>
      </c>
      <c r="S1416" s="127">
        <v>17818</v>
      </c>
      <c r="T1416" s="127">
        <v>0</v>
      </c>
      <c r="U1416" s="124">
        <v>0</v>
      </c>
      <c r="V1416" s="139">
        <v>0</v>
      </c>
      <c r="W1416" s="128">
        <v>0</v>
      </c>
    </row>
    <row r="1417" spans="1:23" ht="20.100000000000001" customHeight="1">
      <c r="A1417" s="135"/>
      <c r="B1417" s="135"/>
      <c r="C1417" s="136"/>
      <c r="D1417" s="123" t="s">
        <v>2228</v>
      </c>
      <c r="E1417" s="92" t="s">
        <v>2229</v>
      </c>
      <c r="F1417" s="127">
        <v>291768</v>
      </c>
      <c r="G1417" s="137">
        <v>154392</v>
      </c>
      <c r="H1417" s="127">
        <v>88872</v>
      </c>
      <c r="I1417" s="128">
        <v>47520</v>
      </c>
      <c r="J1417" s="128">
        <v>18000</v>
      </c>
      <c r="K1417" s="137">
        <v>61776</v>
      </c>
      <c r="L1417" s="124">
        <v>41400</v>
      </c>
      <c r="M1417" s="124">
        <v>15525</v>
      </c>
      <c r="N1417" s="124">
        <v>3600</v>
      </c>
      <c r="O1417" s="124">
        <v>414</v>
      </c>
      <c r="P1417" s="124">
        <v>621</v>
      </c>
      <c r="Q1417" s="127">
        <v>216</v>
      </c>
      <c r="R1417" s="127">
        <v>0</v>
      </c>
      <c r="S1417" s="127">
        <v>24840</v>
      </c>
      <c r="T1417" s="127">
        <v>0</v>
      </c>
      <c r="U1417" s="124">
        <v>0</v>
      </c>
      <c r="V1417" s="139">
        <v>50760</v>
      </c>
      <c r="W1417" s="128">
        <v>0</v>
      </c>
    </row>
    <row r="1418" spans="1:23" ht="20.100000000000001" customHeight="1">
      <c r="A1418" s="135" t="s">
        <v>1589</v>
      </c>
      <c r="B1418" s="135" t="s">
        <v>1550</v>
      </c>
      <c r="C1418" s="136" t="s">
        <v>1585</v>
      </c>
      <c r="D1418" s="123" t="s">
        <v>1623</v>
      </c>
      <c r="E1418" s="92" t="s">
        <v>801</v>
      </c>
      <c r="F1418" s="127">
        <v>209787</v>
      </c>
      <c r="G1418" s="137">
        <v>154392</v>
      </c>
      <c r="H1418" s="127">
        <v>88872</v>
      </c>
      <c r="I1418" s="128">
        <v>47520</v>
      </c>
      <c r="J1418" s="128">
        <v>18000</v>
      </c>
      <c r="K1418" s="137">
        <v>4635</v>
      </c>
      <c r="L1418" s="124">
        <v>0</v>
      </c>
      <c r="M1418" s="124">
        <v>0</v>
      </c>
      <c r="N1418" s="124">
        <v>3600</v>
      </c>
      <c r="O1418" s="124">
        <v>414</v>
      </c>
      <c r="P1418" s="124">
        <v>621</v>
      </c>
      <c r="Q1418" s="127">
        <v>0</v>
      </c>
      <c r="R1418" s="127">
        <v>0</v>
      </c>
      <c r="S1418" s="127">
        <v>0</v>
      </c>
      <c r="T1418" s="127">
        <v>0</v>
      </c>
      <c r="U1418" s="124">
        <v>0</v>
      </c>
      <c r="V1418" s="139">
        <v>50760</v>
      </c>
      <c r="W1418" s="128">
        <v>0</v>
      </c>
    </row>
    <row r="1419" spans="1:23" ht="20.100000000000001" customHeight="1">
      <c r="A1419" s="135" t="s">
        <v>1589</v>
      </c>
      <c r="B1419" s="135" t="s">
        <v>1558</v>
      </c>
      <c r="C1419" s="136" t="s">
        <v>1558</v>
      </c>
      <c r="D1419" s="123" t="s">
        <v>1623</v>
      </c>
      <c r="E1419" s="92" t="s">
        <v>829</v>
      </c>
      <c r="F1419" s="127">
        <v>41400</v>
      </c>
      <c r="G1419" s="137">
        <v>0</v>
      </c>
      <c r="H1419" s="127">
        <v>0</v>
      </c>
      <c r="I1419" s="128">
        <v>0</v>
      </c>
      <c r="J1419" s="128">
        <v>0</v>
      </c>
      <c r="K1419" s="137">
        <v>41400</v>
      </c>
      <c r="L1419" s="124">
        <v>41400</v>
      </c>
      <c r="M1419" s="124">
        <v>0</v>
      </c>
      <c r="N1419" s="124">
        <v>0</v>
      </c>
      <c r="O1419" s="124">
        <v>0</v>
      </c>
      <c r="P1419" s="124">
        <v>0</v>
      </c>
      <c r="Q1419" s="127">
        <v>0</v>
      </c>
      <c r="R1419" s="127">
        <v>0</v>
      </c>
      <c r="S1419" s="127">
        <v>0</v>
      </c>
      <c r="T1419" s="127">
        <v>0</v>
      </c>
      <c r="U1419" s="124">
        <v>0</v>
      </c>
      <c r="V1419" s="139">
        <v>0</v>
      </c>
      <c r="W1419" s="128">
        <v>0</v>
      </c>
    </row>
    <row r="1420" spans="1:23" ht="20.100000000000001" customHeight="1">
      <c r="A1420" s="135" t="s">
        <v>1591</v>
      </c>
      <c r="B1420" s="135" t="s">
        <v>1559</v>
      </c>
      <c r="C1420" s="136" t="s">
        <v>1551</v>
      </c>
      <c r="D1420" s="123" t="s">
        <v>1623</v>
      </c>
      <c r="E1420" s="92" t="s">
        <v>943</v>
      </c>
      <c r="F1420" s="127">
        <v>15741</v>
      </c>
      <c r="G1420" s="137">
        <v>0</v>
      </c>
      <c r="H1420" s="127">
        <v>0</v>
      </c>
      <c r="I1420" s="128">
        <v>0</v>
      </c>
      <c r="J1420" s="128">
        <v>0</v>
      </c>
      <c r="K1420" s="137">
        <v>15741</v>
      </c>
      <c r="L1420" s="124">
        <v>0</v>
      </c>
      <c r="M1420" s="124">
        <v>15525</v>
      </c>
      <c r="N1420" s="124">
        <v>0</v>
      </c>
      <c r="O1420" s="124">
        <v>0</v>
      </c>
      <c r="P1420" s="124">
        <v>0</v>
      </c>
      <c r="Q1420" s="127">
        <v>216</v>
      </c>
      <c r="R1420" s="127">
        <v>0</v>
      </c>
      <c r="S1420" s="127">
        <v>0</v>
      </c>
      <c r="T1420" s="127">
        <v>0</v>
      </c>
      <c r="U1420" s="124">
        <v>0</v>
      </c>
      <c r="V1420" s="139">
        <v>0</v>
      </c>
      <c r="W1420" s="128">
        <v>0</v>
      </c>
    </row>
    <row r="1421" spans="1:23" ht="20.100000000000001" customHeight="1">
      <c r="A1421" s="135" t="s">
        <v>1616</v>
      </c>
      <c r="B1421" s="135" t="s">
        <v>1551</v>
      </c>
      <c r="C1421" s="136" t="s">
        <v>1550</v>
      </c>
      <c r="D1421" s="123" t="s">
        <v>1623</v>
      </c>
      <c r="E1421" s="92" t="s">
        <v>1425</v>
      </c>
      <c r="F1421" s="127">
        <v>24840</v>
      </c>
      <c r="G1421" s="137">
        <v>0</v>
      </c>
      <c r="H1421" s="127">
        <v>0</v>
      </c>
      <c r="I1421" s="128">
        <v>0</v>
      </c>
      <c r="J1421" s="128">
        <v>0</v>
      </c>
      <c r="K1421" s="137">
        <v>0</v>
      </c>
      <c r="L1421" s="124">
        <v>0</v>
      </c>
      <c r="M1421" s="124">
        <v>0</v>
      </c>
      <c r="N1421" s="124">
        <v>0</v>
      </c>
      <c r="O1421" s="124">
        <v>0</v>
      </c>
      <c r="P1421" s="124">
        <v>0</v>
      </c>
      <c r="Q1421" s="127">
        <v>0</v>
      </c>
      <c r="R1421" s="127">
        <v>0</v>
      </c>
      <c r="S1421" s="127">
        <v>24840</v>
      </c>
      <c r="T1421" s="127">
        <v>0</v>
      </c>
      <c r="U1421" s="124">
        <v>0</v>
      </c>
      <c r="V1421" s="139">
        <v>0</v>
      </c>
      <c r="W1421" s="128">
        <v>0</v>
      </c>
    </row>
    <row r="1422" spans="1:23" ht="20.100000000000001" customHeight="1">
      <c r="A1422" s="135"/>
      <c r="B1422" s="135"/>
      <c r="C1422" s="136"/>
      <c r="D1422" s="123" t="s">
        <v>2230</v>
      </c>
      <c r="E1422" s="92" t="s">
        <v>2231</v>
      </c>
      <c r="F1422" s="127">
        <v>351661</v>
      </c>
      <c r="G1422" s="137">
        <v>187452</v>
      </c>
      <c r="H1422" s="127">
        <v>120492</v>
      </c>
      <c r="I1422" s="128">
        <v>48960</v>
      </c>
      <c r="J1422" s="128">
        <v>18000</v>
      </c>
      <c r="K1422" s="137">
        <v>73326</v>
      </c>
      <c r="L1422" s="124">
        <v>49231</v>
      </c>
      <c r="M1422" s="124">
        <v>18462</v>
      </c>
      <c r="N1422" s="124">
        <v>4187</v>
      </c>
      <c r="O1422" s="124">
        <v>492</v>
      </c>
      <c r="P1422" s="124">
        <v>738</v>
      </c>
      <c r="Q1422" s="127">
        <v>216</v>
      </c>
      <c r="R1422" s="127">
        <v>0</v>
      </c>
      <c r="S1422" s="127">
        <v>29539</v>
      </c>
      <c r="T1422" s="127">
        <v>0</v>
      </c>
      <c r="U1422" s="124">
        <v>0</v>
      </c>
      <c r="V1422" s="139">
        <v>61344</v>
      </c>
      <c r="W1422" s="128">
        <v>0</v>
      </c>
    </row>
    <row r="1423" spans="1:23" ht="20.100000000000001" customHeight="1">
      <c r="A1423" s="135" t="s">
        <v>1589</v>
      </c>
      <c r="B1423" s="135" t="s">
        <v>1558</v>
      </c>
      <c r="C1423" s="136" t="s">
        <v>1558</v>
      </c>
      <c r="D1423" s="123" t="s">
        <v>1623</v>
      </c>
      <c r="E1423" s="92" t="s">
        <v>829</v>
      </c>
      <c r="F1423" s="127">
        <v>49231</v>
      </c>
      <c r="G1423" s="137">
        <v>0</v>
      </c>
      <c r="H1423" s="127">
        <v>0</v>
      </c>
      <c r="I1423" s="128">
        <v>0</v>
      </c>
      <c r="J1423" s="128">
        <v>0</v>
      </c>
      <c r="K1423" s="137">
        <v>49231</v>
      </c>
      <c r="L1423" s="124">
        <v>49231</v>
      </c>
      <c r="M1423" s="124">
        <v>0</v>
      </c>
      <c r="N1423" s="124">
        <v>0</v>
      </c>
      <c r="O1423" s="124">
        <v>0</v>
      </c>
      <c r="P1423" s="124">
        <v>0</v>
      </c>
      <c r="Q1423" s="127">
        <v>0</v>
      </c>
      <c r="R1423" s="127">
        <v>0</v>
      </c>
      <c r="S1423" s="127">
        <v>0</v>
      </c>
      <c r="T1423" s="127">
        <v>0</v>
      </c>
      <c r="U1423" s="124">
        <v>0</v>
      </c>
      <c r="V1423" s="139">
        <v>0</v>
      </c>
      <c r="W1423" s="128">
        <v>0</v>
      </c>
    </row>
    <row r="1424" spans="1:23" ht="20.100000000000001" customHeight="1">
      <c r="A1424" s="135" t="s">
        <v>1591</v>
      </c>
      <c r="B1424" s="135" t="s">
        <v>1559</v>
      </c>
      <c r="C1424" s="136" t="s">
        <v>1551</v>
      </c>
      <c r="D1424" s="123" t="s">
        <v>1623</v>
      </c>
      <c r="E1424" s="92" t="s">
        <v>943</v>
      </c>
      <c r="F1424" s="127">
        <v>18678</v>
      </c>
      <c r="G1424" s="137">
        <v>0</v>
      </c>
      <c r="H1424" s="127">
        <v>0</v>
      </c>
      <c r="I1424" s="128">
        <v>0</v>
      </c>
      <c r="J1424" s="128">
        <v>0</v>
      </c>
      <c r="K1424" s="137">
        <v>18678</v>
      </c>
      <c r="L1424" s="124">
        <v>0</v>
      </c>
      <c r="M1424" s="124">
        <v>18462</v>
      </c>
      <c r="N1424" s="124">
        <v>0</v>
      </c>
      <c r="O1424" s="124">
        <v>0</v>
      </c>
      <c r="P1424" s="124">
        <v>0</v>
      </c>
      <c r="Q1424" s="127">
        <v>216</v>
      </c>
      <c r="R1424" s="127">
        <v>0</v>
      </c>
      <c r="S1424" s="127">
        <v>0</v>
      </c>
      <c r="T1424" s="127">
        <v>0</v>
      </c>
      <c r="U1424" s="124">
        <v>0</v>
      </c>
      <c r="V1424" s="139">
        <v>0</v>
      </c>
      <c r="W1424" s="128">
        <v>0</v>
      </c>
    </row>
    <row r="1425" spans="1:23" ht="20.100000000000001" customHeight="1">
      <c r="A1425" s="135" t="s">
        <v>1604</v>
      </c>
      <c r="B1425" s="135" t="s">
        <v>1550</v>
      </c>
      <c r="C1425" s="136" t="s">
        <v>1557</v>
      </c>
      <c r="D1425" s="123" t="s">
        <v>1623</v>
      </c>
      <c r="E1425" s="92" t="s">
        <v>260</v>
      </c>
      <c r="F1425" s="127">
        <v>254213</v>
      </c>
      <c r="G1425" s="137">
        <v>187452</v>
      </c>
      <c r="H1425" s="127">
        <v>120492</v>
      </c>
      <c r="I1425" s="128">
        <v>48960</v>
      </c>
      <c r="J1425" s="128">
        <v>18000</v>
      </c>
      <c r="K1425" s="137">
        <v>5417</v>
      </c>
      <c r="L1425" s="124">
        <v>0</v>
      </c>
      <c r="M1425" s="124">
        <v>0</v>
      </c>
      <c r="N1425" s="124">
        <v>4187</v>
      </c>
      <c r="O1425" s="124">
        <v>492</v>
      </c>
      <c r="P1425" s="124">
        <v>738</v>
      </c>
      <c r="Q1425" s="127">
        <v>0</v>
      </c>
      <c r="R1425" s="127">
        <v>0</v>
      </c>
      <c r="S1425" s="127">
        <v>0</v>
      </c>
      <c r="T1425" s="127">
        <v>0</v>
      </c>
      <c r="U1425" s="124">
        <v>0</v>
      </c>
      <c r="V1425" s="139">
        <v>61344</v>
      </c>
      <c r="W1425" s="128">
        <v>0</v>
      </c>
    </row>
    <row r="1426" spans="1:23" ht="20.100000000000001" customHeight="1">
      <c r="A1426" s="135" t="s">
        <v>1616</v>
      </c>
      <c r="B1426" s="135" t="s">
        <v>1551</v>
      </c>
      <c r="C1426" s="136" t="s">
        <v>1550</v>
      </c>
      <c r="D1426" s="123" t="s">
        <v>1623</v>
      </c>
      <c r="E1426" s="92" t="s">
        <v>1425</v>
      </c>
      <c r="F1426" s="127">
        <v>29539</v>
      </c>
      <c r="G1426" s="137">
        <v>0</v>
      </c>
      <c r="H1426" s="127">
        <v>0</v>
      </c>
      <c r="I1426" s="128">
        <v>0</v>
      </c>
      <c r="J1426" s="128">
        <v>0</v>
      </c>
      <c r="K1426" s="137">
        <v>0</v>
      </c>
      <c r="L1426" s="124">
        <v>0</v>
      </c>
      <c r="M1426" s="124">
        <v>0</v>
      </c>
      <c r="N1426" s="124">
        <v>0</v>
      </c>
      <c r="O1426" s="124">
        <v>0</v>
      </c>
      <c r="P1426" s="124">
        <v>0</v>
      </c>
      <c r="Q1426" s="127">
        <v>0</v>
      </c>
      <c r="R1426" s="127">
        <v>0</v>
      </c>
      <c r="S1426" s="127">
        <v>29539</v>
      </c>
      <c r="T1426" s="127">
        <v>0</v>
      </c>
      <c r="U1426" s="124">
        <v>0</v>
      </c>
      <c r="V1426" s="139">
        <v>0</v>
      </c>
      <c r="W1426" s="128">
        <v>0</v>
      </c>
    </row>
    <row r="1427" spans="1:23" ht="20.100000000000001" customHeight="1">
      <c r="A1427" s="135"/>
      <c r="B1427" s="135"/>
      <c r="C1427" s="136"/>
      <c r="D1427" s="123" t="s">
        <v>2232</v>
      </c>
      <c r="E1427" s="92" t="s">
        <v>2233</v>
      </c>
      <c r="F1427" s="127">
        <v>261843</v>
      </c>
      <c r="G1427" s="137">
        <v>155372</v>
      </c>
      <c r="H1427" s="127">
        <v>73248</v>
      </c>
      <c r="I1427" s="128">
        <v>76020</v>
      </c>
      <c r="J1427" s="128">
        <v>6104</v>
      </c>
      <c r="K1427" s="137">
        <v>79439</v>
      </c>
      <c r="L1427" s="124">
        <v>45054</v>
      </c>
      <c r="M1427" s="124">
        <v>16895</v>
      </c>
      <c r="N1427" s="124">
        <v>0</v>
      </c>
      <c r="O1427" s="124">
        <v>901</v>
      </c>
      <c r="P1427" s="124">
        <v>676</v>
      </c>
      <c r="Q1427" s="127">
        <v>144</v>
      </c>
      <c r="R1427" s="127">
        <v>0</v>
      </c>
      <c r="S1427" s="127">
        <v>27032</v>
      </c>
      <c r="T1427" s="127">
        <v>0</v>
      </c>
      <c r="U1427" s="124">
        <v>0</v>
      </c>
      <c r="V1427" s="139">
        <v>0</v>
      </c>
      <c r="W1427" s="128">
        <v>0</v>
      </c>
    </row>
    <row r="1428" spans="1:23" ht="20.100000000000001" customHeight="1">
      <c r="A1428" s="135" t="s">
        <v>1549</v>
      </c>
      <c r="B1428" s="135" t="s">
        <v>1550</v>
      </c>
      <c r="C1428" s="136" t="s">
        <v>1550</v>
      </c>
      <c r="D1428" s="123" t="s">
        <v>1623</v>
      </c>
      <c r="E1428" s="92" t="s">
        <v>251</v>
      </c>
      <c r="F1428" s="127">
        <v>156949</v>
      </c>
      <c r="G1428" s="137">
        <v>155372</v>
      </c>
      <c r="H1428" s="127">
        <v>73248</v>
      </c>
      <c r="I1428" s="128">
        <v>76020</v>
      </c>
      <c r="J1428" s="128">
        <v>6104</v>
      </c>
      <c r="K1428" s="137">
        <v>1577</v>
      </c>
      <c r="L1428" s="124">
        <v>0</v>
      </c>
      <c r="M1428" s="124">
        <v>0</v>
      </c>
      <c r="N1428" s="124">
        <v>0</v>
      </c>
      <c r="O1428" s="124">
        <v>901</v>
      </c>
      <c r="P1428" s="124">
        <v>676</v>
      </c>
      <c r="Q1428" s="127">
        <v>0</v>
      </c>
      <c r="R1428" s="127">
        <v>0</v>
      </c>
      <c r="S1428" s="127">
        <v>0</v>
      </c>
      <c r="T1428" s="127">
        <v>0</v>
      </c>
      <c r="U1428" s="124">
        <v>0</v>
      </c>
      <c r="V1428" s="139">
        <v>0</v>
      </c>
      <c r="W1428" s="128">
        <v>0</v>
      </c>
    </row>
    <row r="1429" spans="1:23" ht="20.100000000000001" customHeight="1">
      <c r="A1429" s="135" t="s">
        <v>1589</v>
      </c>
      <c r="B1429" s="135" t="s">
        <v>1558</v>
      </c>
      <c r="C1429" s="136" t="s">
        <v>1558</v>
      </c>
      <c r="D1429" s="123" t="s">
        <v>1623</v>
      </c>
      <c r="E1429" s="92" t="s">
        <v>829</v>
      </c>
      <c r="F1429" s="127">
        <v>45054</v>
      </c>
      <c r="G1429" s="137">
        <v>0</v>
      </c>
      <c r="H1429" s="127">
        <v>0</v>
      </c>
      <c r="I1429" s="128">
        <v>0</v>
      </c>
      <c r="J1429" s="128">
        <v>0</v>
      </c>
      <c r="K1429" s="137">
        <v>45054</v>
      </c>
      <c r="L1429" s="124">
        <v>45054</v>
      </c>
      <c r="M1429" s="124">
        <v>0</v>
      </c>
      <c r="N1429" s="124">
        <v>0</v>
      </c>
      <c r="O1429" s="124">
        <v>0</v>
      </c>
      <c r="P1429" s="124">
        <v>0</v>
      </c>
      <c r="Q1429" s="127">
        <v>0</v>
      </c>
      <c r="R1429" s="127">
        <v>0</v>
      </c>
      <c r="S1429" s="127">
        <v>0</v>
      </c>
      <c r="T1429" s="127">
        <v>0</v>
      </c>
      <c r="U1429" s="124">
        <v>0</v>
      </c>
      <c r="V1429" s="139">
        <v>0</v>
      </c>
      <c r="W1429" s="128">
        <v>0</v>
      </c>
    </row>
    <row r="1430" spans="1:23" ht="20.100000000000001" customHeight="1">
      <c r="A1430" s="135" t="s">
        <v>1591</v>
      </c>
      <c r="B1430" s="135" t="s">
        <v>1559</v>
      </c>
      <c r="C1430" s="136" t="s">
        <v>1550</v>
      </c>
      <c r="D1430" s="123" t="s">
        <v>1623</v>
      </c>
      <c r="E1430" s="92" t="s">
        <v>942</v>
      </c>
      <c r="F1430" s="127">
        <v>17039</v>
      </c>
      <c r="G1430" s="137">
        <v>0</v>
      </c>
      <c r="H1430" s="127">
        <v>0</v>
      </c>
      <c r="I1430" s="128">
        <v>0</v>
      </c>
      <c r="J1430" s="128">
        <v>0</v>
      </c>
      <c r="K1430" s="137">
        <v>17039</v>
      </c>
      <c r="L1430" s="124">
        <v>0</v>
      </c>
      <c r="M1430" s="124">
        <v>16895</v>
      </c>
      <c r="N1430" s="124">
        <v>0</v>
      </c>
      <c r="O1430" s="124">
        <v>0</v>
      </c>
      <c r="P1430" s="124">
        <v>0</v>
      </c>
      <c r="Q1430" s="127">
        <v>144</v>
      </c>
      <c r="R1430" s="127">
        <v>0</v>
      </c>
      <c r="S1430" s="127">
        <v>0</v>
      </c>
      <c r="T1430" s="127">
        <v>0</v>
      </c>
      <c r="U1430" s="124">
        <v>0</v>
      </c>
      <c r="V1430" s="139">
        <v>0</v>
      </c>
      <c r="W1430" s="128">
        <v>0</v>
      </c>
    </row>
    <row r="1431" spans="1:23" ht="20.100000000000001" customHeight="1">
      <c r="A1431" s="135" t="s">
        <v>1591</v>
      </c>
      <c r="B1431" s="135" t="s">
        <v>1559</v>
      </c>
      <c r="C1431" s="136" t="s">
        <v>1552</v>
      </c>
      <c r="D1431" s="123" t="s">
        <v>1623</v>
      </c>
      <c r="E1431" s="92" t="s">
        <v>944</v>
      </c>
      <c r="F1431" s="127">
        <v>15769</v>
      </c>
      <c r="G1431" s="137">
        <v>0</v>
      </c>
      <c r="H1431" s="127">
        <v>0</v>
      </c>
      <c r="I1431" s="128">
        <v>0</v>
      </c>
      <c r="J1431" s="128">
        <v>0</v>
      </c>
      <c r="K1431" s="137">
        <v>15769</v>
      </c>
      <c r="L1431" s="124">
        <v>0</v>
      </c>
      <c r="M1431" s="124">
        <v>0</v>
      </c>
      <c r="N1431" s="124">
        <v>0</v>
      </c>
      <c r="O1431" s="124">
        <v>0</v>
      </c>
      <c r="P1431" s="124">
        <v>0</v>
      </c>
      <c r="Q1431" s="127">
        <v>0</v>
      </c>
      <c r="R1431" s="127">
        <v>0</v>
      </c>
      <c r="S1431" s="127">
        <v>0</v>
      </c>
      <c r="T1431" s="127">
        <v>0</v>
      </c>
      <c r="U1431" s="124">
        <v>0</v>
      </c>
      <c r="V1431" s="139">
        <v>0</v>
      </c>
      <c r="W1431" s="128">
        <v>0</v>
      </c>
    </row>
    <row r="1432" spans="1:23" ht="20.100000000000001" customHeight="1">
      <c r="A1432" s="135" t="s">
        <v>1616</v>
      </c>
      <c r="B1432" s="135" t="s">
        <v>1551</v>
      </c>
      <c r="C1432" s="136" t="s">
        <v>1550</v>
      </c>
      <c r="D1432" s="123" t="s">
        <v>1623</v>
      </c>
      <c r="E1432" s="92" t="s">
        <v>1425</v>
      </c>
      <c r="F1432" s="127">
        <v>27032</v>
      </c>
      <c r="G1432" s="137">
        <v>0</v>
      </c>
      <c r="H1432" s="127">
        <v>0</v>
      </c>
      <c r="I1432" s="128">
        <v>0</v>
      </c>
      <c r="J1432" s="128">
        <v>0</v>
      </c>
      <c r="K1432" s="137">
        <v>0</v>
      </c>
      <c r="L1432" s="124">
        <v>0</v>
      </c>
      <c r="M1432" s="124">
        <v>0</v>
      </c>
      <c r="N1432" s="124">
        <v>0</v>
      </c>
      <c r="O1432" s="124">
        <v>0</v>
      </c>
      <c r="P1432" s="124">
        <v>0</v>
      </c>
      <c r="Q1432" s="127">
        <v>0</v>
      </c>
      <c r="R1432" s="127">
        <v>0</v>
      </c>
      <c r="S1432" s="127">
        <v>27032</v>
      </c>
      <c r="T1432" s="127">
        <v>0</v>
      </c>
      <c r="U1432" s="124">
        <v>0</v>
      </c>
      <c r="V1432" s="139">
        <v>0</v>
      </c>
      <c r="W1432" s="128">
        <v>0</v>
      </c>
    </row>
    <row r="1433" spans="1:23" ht="20.100000000000001" customHeight="1">
      <c r="A1433" s="135"/>
      <c r="B1433" s="135"/>
      <c r="C1433" s="136"/>
      <c r="D1433" s="123" t="s">
        <v>2234</v>
      </c>
      <c r="E1433" s="92" t="s">
        <v>2235</v>
      </c>
      <c r="F1433" s="127">
        <v>906131</v>
      </c>
      <c r="G1433" s="137">
        <v>589489</v>
      </c>
      <c r="H1433" s="127">
        <v>215436</v>
      </c>
      <c r="I1433" s="128">
        <v>226500</v>
      </c>
      <c r="J1433" s="128">
        <v>147553</v>
      </c>
      <c r="K1433" s="137">
        <v>236250</v>
      </c>
      <c r="L1433" s="124">
        <v>133987</v>
      </c>
      <c r="M1433" s="124">
        <v>50245</v>
      </c>
      <c r="N1433" s="124">
        <v>0</v>
      </c>
      <c r="O1433" s="124">
        <v>2680</v>
      </c>
      <c r="P1433" s="124">
        <v>2010</v>
      </c>
      <c r="Q1433" s="127">
        <v>432</v>
      </c>
      <c r="R1433" s="127">
        <v>0</v>
      </c>
      <c r="S1433" s="127">
        <v>80392</v>
      </c>
      <c r="T1433" s="127">
        <v>0</v>
      </c>
      <c r="U1433" s="124">
        <v>0</v>
      </c>
      <c r="V1433" s="139">
        <v>0</v>
      </c>
      <c r="W1433" s="128">
        <v>0</v>
      </c>
    </row>
    <row r="1434" spans="1:23" ht="20.100000000000001" customHeight="1">
      <c r="A1434" s="135" t="s">
        <v>1549</v>
      </c>
      <c r="B1434" s="135" t="s">
        <v>1564</v>
      </c>
      <c r="C1434" s="136" t="s">
        <v>1550</v>
      </c>
      <c r="D1434" s="123" t="s">
        <v>1623</v>
      </c>
      <c r="E1434" s="92" t="s">
        <v>251</v>
      </c>
      <c r="F1434" s="127">
        <v>594179</v>
      </c>
      <c r="G1434" s="137">
        <v>589489</v>
      </c>
      <c r="H1434" s="127">
        <v>215436</v>
      </c>
      <c r="I1434" s="128">
        <v>226500</v>
      </c>
      <c r="J1434" s="128">
        <v>147553</v>
      </c>
      <c r="K1434" s="137">
        <v>4690</v>
      </c>
      <c r="L1434" s="124">
        <v>0</v>
      </c>
      <c r="M1434" s="124">
        <v>0</v>
      </c>
      <c r="N1434" s="124">
        <v>0</v>
      </c>
      <c r="O1434" s="124">
        <v>2680</v>
      </c>
      <c r="P1434" s="124">
        <v>2010</v>
      </c>
      <c r="Q1434" s="127">
        <v>0</v>
      </c>
      <c r="R1434" s="127">
        <v>0</v>
      </c>
      <c r="S1434" s="127">
        <v>0</v>
      </c>
      <c r="T1434" s="127">
        <v>0</v>
      </c>
      <c r="U1434" s="124">
        <v>0</v>
      </c>
      <c r="V1434" s="139">
        <v>0</v>
      </c>
      <c r="W1434" s="128">
        <v>0</v>
      </c>
    </row>
    <row r="1435" spans="1:23" ht="20.100000000000001" customHeight="1">
      <c r="A1435" s="135" t="s">
        <v>1589</v>
      </c>
      <c r="B1435" s="135" t="s">
        <v>1558</v>
      </c>
      <c r="C1435" s="136" t="s">
        <v>1558</v>
      </c>
      <c r="D1435" s="123" t="s">
        <v>1623</v>
      </c>
      <c r="E1435" s="92" t="s">
        <v>829</v>
      </c>
      <c r="F1435" s="127">
        <v>133987</v>
      </c>
      <c r="G1435" s="137">
        <v>0</v>
      </c>
      <c r="H1435" s="127">
        <v>0</v>
      </c>
      <c r="I1435" s="128">
        <v>0</v>
      </c>
      <c r="J1435" s="128">
        <v>0</v>
      </c>
      <c r="K1435" s="137">
        <v>133987</v>
      </c>
      <c r="L1435" s="124">
        <v>133987</v>
      </c>
      <c r="M1435" s="124">
        <v>0</v>
      </c>
      <c r="N1435" s="124">
        <v>0</v>
      </c>
      <c r="O1435" s="124">
        <v>0</v>
      </c>
      <c r="P1435" s="124">
        <v>0</v>
      </c>
      <c r="Q1435" s="127">
        <v>0</v>
      </c>
      <c r="R1435" s="127">
        <v>0</v>
      </c>
      <c r="S1435" s="127">
        <v>0</v>
      </c>
      <c r="T1435" s="127">
        <v>0</v>
      </c>
      <c r="U1435" s="124">
        <v>0</v>
      </c>
      <c r="V1435" s="139">
        <v>0</v>
      </c>
      <c r="W1435" s="128">
        <v>0</v>
      </c>
    </row>
    <row r="1436" spans="1:23" ht="20.100000000000001" customHeight="1">
      <c r="A1436" s="135" t="s">
        <v>1591</v>
      </c>
      <c r="B1436" s="135" t="s">
        <v>1559</v>
      </c>
      <c r="C1436" s="136" t="s">
        <v>1550</v>
      </c>
      <c r="D1436" s="123" t="s">
        <v>1623</v>
      </c>
      <c r="E1436" s="92" t="s">
        <v>942</v>
      </c>
      <c r="F1436" s="127">
        <v>50677</v>
      </c>
      <c r="G1436" s="137">
        <v>0</v>
      </c>
      <c r="H1436" s="127">
        <v>0</v>
      </c>
      <c r="I1436" s="128">
        <v>0</v>
      </c>
      <c r="J1436" s="128">
        <v>0</v>
      </c>
      <c r="K1436" s="137">
        <v>50677</v>
      </c>
      <c r="L1436" s="124">
        <v>0</v>
      </c>
      <c r="M1436" s="124">
        <v>50245</v>
      </c>
      <c r="N1436" s="124">
        <v>0</v>
      </c>
      <c r="O1436" s="124">
        <v>0</v>
      </c>
      <c r="P1436" s="124">
        <v>0</v>
      </c>
      <c r="Q1436" s="127">
        <v>432</v>
      </c>
      <c r="R1436" s="127">
        <v>0</v>
      </c>
      <c r="S1436" s="127">
        <v>0</v>
      </c>
      <c r="T1436" s="127">
        <v>0</v>
      </c>
      <c r="U1436" s="124">
        <v>0</v>
      </c>
      <c r="V1436" s="139">
        <v>0</v>
      </c>
      <c r="W1436" s="128">
        <v>0</v>
      </c>
    </row>
    <row r="1437" spans="1:23" ht="20.100000000000001" customHeight="1">
      <c r="A1437" s="135" t="s">
        <v>1591</v>
      </c>
      <c r="B1437" s="135" t="s">
        <v>1559</v>
      </c>
      <c r="C1437" s="136" t="s">
        <v>1552</v>
      </c>
      <c r="D1437" s="123" t="s">
        <v>1623</v>
      </c>
      <c r="E1437" s="92" t="s">
        <v>944</v>
      </c>
      <c r="F1437" s="127">
        <v>46896</v>
      </c>
      <c r="G1437" s="137">
        <v>0</v>
      </c>
      <c r="H1437" s="127">
        <v>0</v>
      </c>
      <c r="I1437" s="128">
        <v>0</v>
      </c>
      <c r="J1437" s="128">
        <v>0</v>
      </c>
      <c r="K1437" s="137">
        <v>46896</v>
      </c>
      <c r="L1437" s="124">
        <v>0</v>
      </c>
      <c r="M1437" s="124">
        <v>0</v>
      </c>
      <c r="N1437" s="124">
        <v>0</v>
      </c>
      <c r="O1437" s="124">
        <v>0</v>
      </c>
      <c r="P1437" s="124">
        <v>0</v>
      </c>
      <c r="Q1437" s="127">
        <v>0</v>
      </c>
      <c r="R1437" s="127">
        <v>0</v>
      </c>
      <c r="S1437" s="127">
        <v>0</v>
      </c>
      <c r="T1437" s="127">
        <v>0</v>
      </c>
      <c r="U1437" s="124">
        <v>0</v>
      </c>
      <c r="V1437" s="139">
        <v>0</v>
      </c>
      <c r="W1437" s="128">
        <v>0</v>
      </c>
    </row>
    <row r="1438" spans="1:23" ht="20.100000000000001" customHeight="1">
      <c r="A1438" s="135" t="s">
        <v>1616</v>
      </c>
      <c r="B1438" s="135" t="s">
        <v>1551</v>
      </c>
      <c r="C1438" s="136" t="s">
        <v>1550</v>
      </c>
      <c r="D1438" s="123" t="s">
        <v>1623</v>
      </c>
      <c r="E1438" s="92" t="s">
        <v>1425</v>
      </c>
      <c r="F1438" s="127">
        <v>80392</v>
      </c>
      <c r="G1438" s="137">
        <v>0</v>
      </c>
      <c r="H1438" s="127">
        <v>0</v>
      </c>
      <c r="I1438" s="128">
        <v>0</v>
      </c>
      <c r="J1438" s="128">
        <v>0</v>
      </c>
      <c r="K1438" s="137">
        <v>0</v>
      </c>
      <c r="L1438" s="124">
        <v>0</v>
      </c>
      <c r="M1438" s="124">
        <v>0</v>
      </c>
      <c r="N1438" s="124">
        <v>0</v>
      </c>
      <c r="O1438" s="124">
        <v>0</v>
      </c>
      <c r="P1438" s="124">
        <v>0</v>
      </c>
      <c r="Q1438" s="127">
        <v>0</v>
      </c>
      <c r="R1438" s="127">
        <v>0</v>
      </c>
      <c r="S1438" s="127">
        <v>80392</v>
      </c>
      <c r="T1438" s="127">
        <v>0</v>
      </c>
      <c r="U1438" s="124">
        <v>0</v>
      </c>
      <c r="V1438" s="139">
        <v>0</v>
      </c>
      <c r="W1438" s="128">
        <v>0</v>
      </c>
    </row>
    <row r="1439" spans="1:23" ht="20.100000000000001" customHeight="1">
      <c r="A1439" s="135"/>
      <c r="B1439" s="135"/>
      <c r="C1439" s="136"/>
      <c r="D1439" s="123" t="s">
        <v>2236</v>
      </c>
      <c r="E1439" s="92" t="s">
        <v>2237</v>
      </c>
      <c r="F1439" s="127">
        <v>848242</v>
      </c>
      <c r="G1439" s="137">
        <v>439584</v>
      </c>
      <c r="H1439" s="127">
        <v>253584</v>
      </c>
      <c r="I1439" s="128">
        <v>132000</v>
      </c>
      <c r="J1439" s="128">
        <v>54000</v>
      </c>
      <c r="K1439" s="137">
        <v>179151</v>
      </c>
      <c r="L1439" s="124">
        <v>120012</v>
      </c>
      <c r="M1439" s="124">
        <v>45005</v>
      </c>
      <c r="N1439" s="124">
        <v>10486</v>
      </c>
      <c r="O1439" s="124">
        <v>1200</v>
      </c>
      <c r="P1439" s="124">
        <v>1800</v>
      </c>
      <c r="Q1439" s="127">
        <v>648</v>
      </c>
      <c r="R1439" s="127">
        <v>0</v>
      </c>
      <c r="S1439" s="127">
        <v>72007</v>
      </c>
      <c r="T1439" s="127">
        <v>0</v>
      </c>
      <c r="U1439" s="124">
        <v>0</v>
      </c>
      <c r="V1439" s="139">
        <v>157500</v>
      </c>
      <c r="W1439" s="128">
        <v>0</v>
      </c>
    </row>
    <row r="1440" spans="1:23" ht="20.100000000000001" customHeight="1">
      <c r="A1440" s="135" t="s">
        <v>1589</v>
      </c>
      <c r="B1440" s="135" t="s">
        <v>1558</v>
      </c>
      <c r="C1440" s="136" t="s">
        <v>1558</v>
      </c>
      <c r="D1440" s="123" t="s">
        <v>1623</v>
      </c>
      <c r="E1440" s="92" t="s">
        <v>829</v>
      </c>
      <c r="F1440" s="127">
        <v>120012</v>
      </c>
      <c r="G1440" s="137">
        <v>0</v>
      </c>
      <c r="H1440" s="127">
        <v>0</v>
      </c>
      <c r="I1440" s="128">
        <v>0</v>
      </c>
      <c r="J1440" s="128">
        <v>0</v>
      </c>
      <c r="K1440" s="137">
        <v>120012</v>
      </c>
      <c r="L1440" s="124">
        <v>120012</v>
      </c>
      <c r="M1440" s="124">
        <v>0</v>
      </c>
      <c r="N1440" s="124">
        <v>0</v>
      </c>
      <c r="O1440" s="124">
        <v>0</v>
      </c>
      <c r="P1440" s="124">
        <v>0</v>
      </c>
      <c r="Q1440" s="127">
        <v>0</v>
      </c>
      <c r="R1440" s="127">
        <v>0</v>
      </c>
      <c r="S1440" s="127">
        <v>0</v>
      </c>
      <c r="T1440" s="127">
        <v>0</v>
      </c>
      <c r="U1440" s="124">
        <v>0</v>
      </c>
      <c r="V1440" s="139">
        <v>0</v>
      </c>
      <c r="W1440" s="128">
        <v>0</v>
      </c>
    </row>
    <row r="1441" spans="1:23" ht="20.100000000000001" customHeight="1">
      <c r="A1441" s="135" t="s">
        <v>1591</v>
      </c>
      <c r="B1441" s="135" t="s">
        <v>1559</v>
      </c>
      <c r="C1441" s="136" t="s">
        <v>1551</v>
      </c>
      <c r="D1441" s="123" t="s">
        <v>1623</v>
      </c>
      <c r="E1441" s="92" t="s">
        <v>943</v>
      </c>
      <c r="F1441" s="127">
        <v>45653</v>
      </c>
      <c r="G1441" s="137">
        <v>0</v>
      </c>
      <c r="H1441" s="127">
        <v>0</v>
      </c>
      <c r="I1441" s="128">
        <v>0</v>
      </c>
      <c r="J1441" s="128">
        <v>0</v>
      </c>
      <c r="K1441" s="137">
        <v>45653</v>
      </c>
      <c r="L1441" s="124">
        <v>0</v>
      </c>
      <c r="M1441" s="124">
        <v>45005</v>
      </c>
      <c r="N1441" s="124">
        <v>0</v>
      </c>
      <c r="O1441" s="124">
        <v>0</v>
      </c>
      <c r="P1441" s="124">
        <v>0</v>
      </c>
      <c r="Q1441" s="127">
        <v>648</v>
      </c>
      <c r="R1441" s="127">
        <v>0</v>
      </c>
      <c r="S1441" s="127">
        <v>0</v>
      </c>
      <c r="T1441" s="127">
        <v>0</v>
      </c>
      <c r="U1441" s="124">
        <v>0</v>
      </c>
      <c r="V1441" s="139">
        <v>0</v>
      </c>
      <c r="W1441" s="128">
        <v>0</v>
      </c>
    </row>
    <row r="1442" spans="1:23" ht="20.100000000000001" customHeight="1">
      <c r="A1442" s="135" t="s">
        <v>1604</v>
      </c>
      <c r="B1442" s="135" t="s">
        <v>1550</v>
      </c>
      <c r="C1442" s="136" t="s">
        <v>1572</v>
      </c>
      <c r="D1442" s="123" t="s">
        <v>1623</v>
      </c>
      <c r="E1442" s="92" t="s">
        <v>1097</v>
      </c>
      <c r="F1442" s="127">
        <v>682577</v>
      </c>
      <c r="G1442" s="137">
        <v>439584</v>
      </c>
      <c r="H1442" s="127">
        <v>253584</v>
      </c>
      <c r="I1442" s="128">
        <v>132000</v>
      </c>
      <c r="J1442" s="128">
        <v>54000</v>
      </c>
      <c r="K1442" s="137">
        <v>13486</v>
      </c>
      <c r="L1442" s="124">
        <v>0</v>
      </c>
      <c r="M1442" s="124">
        <v>0</v>
      </c>
      <c r="N1442" s="124">
        <v>10486</v>
      </c>
      <c r="O1442" s="124">
        <v>1200</v>
      </c>
      <c r="P1442" s="124">
        <v>1800</v>
      </c>
      <c r="Q1442" s="127">
        <v>0</v>
      </c>
      <c r="R1442" s="127">
        <v>0</v>
      </c>
      <c r="S1442" s="127">
        <v>72007</v>
      </c>
      <c r="T1442" s="127">
        <v>0</v>
      </c>
      <c r="U1442" s="124">
        <v>0</v>
      </c>
      <c r="V1442" s="139">
        <v>157500</v>
      </c>
      <c r="W1442" s="128">
        <v>0</v>
      </c>
    </row>
    <row r="1443" spans="1:23" ht="20.100000000000001" customHeight="1">
      <c r="A1443" s="135"/>
      <c r="B1443" s="135"/>
      <c r="C1443" s="136"/>
      <c r="D1443" s="123" t="s">
        <v>2238</v>
      </c>
      <c r="E1443" s="92" t="s">
        <v>2239</v>
      </c>
      <c r="F1443" s="127">
        <v>5892685</v>
      </c>
      <c r="G1443" s="137">
        <v>3508843</v>
      </c>
      <c r="H1443" s="127">
        <v>1515180</v>
      </c>
      <c r="I1443" s="128">
        <v>1299864</v>
      </c>
      <c r="J1443" s="128">
        <v>693799</v>
      </c>
      <c r="K1443" s="137">
        <v>1425922</v>
      </c>
      <c r="L1443" s="124">
        <v>864013</v>
      </c>
      <c r="M1443" s="124">
        <v>324006</v>
      </c>
      <c r="N1443" s="124">
        <v>27128</v>
      </c>
      <c r="O1443" s="124">
        <v>13898</v>
      </c>
      <c r="P1443" s="124">
        <v>12961</v>
      </c>
      <c r="Q1443" s="127">
        <v>3312</v>
      </c>
      <c r="R1443" s="127">
        <v>0</v>
      </c>
      <c r="S1443" s="127">
        <v>518407</v>
      </c>
      <c r="T1443" s="127">
        <v>0</v>
      </c>
      <c r="U1443" s="124">
        <v>0</v>
      </c>
      <c r="V1443" s="139">
        <v>294084</v>
      </c>
      <c r="W1443" s="128">
        <v>145429</v>
      </c>
    </row>
    <row r="1444" spans="1:23" ht="20.100000000000001" customHeight="1">
      <c r="A1444" s="135"/>
      <c r="B1444" s="135"/>
      <c r="C1444" s="136"/>
      <c r="D1444" s="123" t="s">
        <v>2240</v>
      </c>
      <c r="E1444" s="92" t="s">
        <v>2241</v>
      </c>
      <c r="F1444" s="127">
        <v>2454488</v>
      </c>
      <c r="G1444" s="137">
        <v>1570149</v>
      </c>
      <c r="H1444" s="127">
        <v>544428</v>
      </c>
      <c r="I1444" s="128">
        <v>555552</v>
      </c>
      <c r="J1444" s="128">
        <v>470169</v>
      </c>
      <c r="K1444" s="137">
        <v>640915</v>
      </c>
      <c r="L1444" s="124">
        <v>341596</v>
      </c>
      <c r="M1444" s="124">
        <v>128099</v>
      </c>
      <c r="N1444" s="124">
        <v>0</v>
      </c>
      <c r="O1444" s="124">
        <v>6832</v>
      </c>
      <c r="P1444" s="124">
        <v>5124</v>
      </c>
      <c r="Q1444" s="127">
        <v>1152</v>
      </c>
      <c r="R1444" s="127">
        <v>0</v>
      </c>
      <c r="S1444" s="127">
        <v>204958</v>
      </c>
      <c r="T1444" s="127">
        <v>0</v>
      </c>
      <c r="U1444" s="124">
        <v>0</v>
      </c>
      <c r="V1444" s="139">
        <v>0</v>
      </c>
      <c r="W1444" s="128">
        <v>38466</v>
      </c>
    </row>
    <row r="1445" spans="1:23" ht="20.100000000000001" customHeight="1">
      <c r="A1445" s="135" t="s">
        <v>1549</v>
      </c>
      <c r="B1445" s="135" t="s">
        <v>1552</v>
      </c>
      <c r="C1445" s="136" t="s">
        <v>1550</v>
      </c>
      <c r="D1445" s="123" t="s">
        <v>1623</v>
      </c>
      <c r="E1445" s="92" t="s">
        <v>251</v>
      </c>
      <c r="F1445" s="127">
        <v>1620571</v>
      </c>
      <c r="G1445" s="137">
        <v>1570149</v>
      </c>
      <c r="H1445" s="127">
        <v>544428</v>
      </c>
      <c r="I1445" s="128">
        <v>555552</v>
      </c>
      <c r="J1445" s="128">
        <v>470169</v>
      </c>
      <c r="K1445" s="137">
        <v>11956</v>
      </c>
      <c r="L1445" s="124">
        <v>0</v>
      </c>
      <c r="M1445" s="124">
        <v>0</v>
      </c>
      <c r="N1445" s="124">
        <v>0</v>
      </c>
      <c r="O1445" s="124">
        <v>6832</v>
      </c>
      <c r="P1445" s="124">
        <v>5124</v>
      </c>
      <c r="Q1445" s="127">
        <v>0</v>
      </c>
      <c r="R1445" s="127">
        <v>0</v>
      </c>
      <c r="S1445" s="127">
        <v>0</v>
      </c>
      <c r="T1445" s="127">
        <v>0</v>
      </c>
      <c r="U1445" s="124">
        <v>0</v>
      </c>
      <c r="V1445" s="139">
        <v>0</v>
      </c>
      <c r="W1445" s="128">
        <v>38466</v>
      </c>
    </row>
    <row r="1446" spans="1:23" ht="20.100000000000001" customHeight="1">
      <c r="A1446" s="135" t="s">
        <v>1589</v>
      </c>
      <c r="B1446" s="135" t="s">
        <v>1558</v>
      </c>
      <c r="C1446" s="136" t="s">
        <v>1558</v>
      </c>
      <c r="D1446" s="123" t="s">
        <v>1623</v>
      </c>
      <c r="E1446" s="92" t="s">
        <v>829</v>
      </c>
      <c r="F1446" s="127">
        <v>341596</v>
      </c>
      <c r="G1446" s="137">
        <v>0</v>
      </c>
      <c r="H1446" s="127">
        <v>0</v>
      </c>
      <c r="I1446" s="128">
        <v>0</v>
      </c>
      <c r="J1446" s="128">
        <v>0</v>
      </c>
      <c r="K1446" s="137">
        <v>341596</v>
      </c>
      <c r="L1446" s="124">
        <v>341596</v>
      </c>
      <c r="M1446" s="124">
        <v>0</v>
      </c>
      <c r="N1446" s="124">
        <v>0</v>
      </c>
      <c r="O1446" s="124">
        <v>0</v>
      </c>
      <c r="P1446" s="124">
        <v>0</v>
      </c>
      <c r="Q1446" s="127">
        <v>0</v>
      </c>
      <c r="R1446" s="127">
        <v>0</v>
      </c>
      <c r="S1446" s="127">
        <v>0</v>
      </c>
      <c r="T1446" s="127">
        <v>0</v>
      </c>
      <c r="U1446" s="124">
        <v>0</v>
      </c>
      <c r="V1446" s="139">
        <v>0</v>
      </c>
      <c r="W1446" s="128">
        <v>0</v>
      </c>
    </row>
    <row r="1447" spans="1:23" ht="20.100000000000001" customHeight="1">
      <c r="A1447" s="135" t="s">
        <v>1591</v>
      </c>
      <c r="B1447" s="135" t="s">
        <v>1559</v>
      </c>
      <c r="C1447" s="136" t="s">
        <v>1550</v>
      </c>
      <c r="D1447" s="123" t="s">
        <v>1623</v>
      </c>
      <c r="E1447" s="92" t="s">
        <v>942</v>
      </c>
      <c r="F1447" s="127">
        <v>129251</v>
      </c>
      <c r="G1447" s="137">
        <v>0</v>
      </c>
      <c r="H1447" s="127">
        <v>0</v>
      </c>
      <c r="I1447" s="128">
        <v>0</v>
      </c>
      <c r="J1447" s="128">
        <v>0</v>
      </c>
      <c r="K1447" s="137">
        <v>129251</v>
      </c>
      <c r="L1447" s="124">
        <v>0</v>
      </c>
      <c r="M1447" s="124">
        <v>128099</v>
      </c>
      <c r="N1447" s="124">
        <v>0</v>
      </c>
      <c r="O1447" s="124">
        <v>0</v>
      </c>
      <c r="P1447" s="124">
        <v>0</v>
      </c>
      <c r="Q1447" s="127">
        <v>1152</v>
      </c>
      <c r="R1447" s="127">
        <v>0</v>
      </c>
      <c r="S1447" s="127">
        <v>0</v>
      </c>
      <c r="T1447" s="127">
        <v>0</v>
      </c>
      <c r="U1447" s="124">
        <v>0</v>
      </c>
      <c r="V1447" s="139">
        <v>0</v>
      </c>
      <c r="W1447" s="128">
        <v>0</v>
      </c>
    </row>
    <row r="1448" spans="1:23" ht="20.100000000000001" customHeight="1">
      <c r="A1448" s="135" t="s">
        <v>1591</v>
      </c>
      <c r="B1448" s="135" t="s">
        <v>1559</v>
      </c>
      <c r="C1448" s="136" t="s">
        <v>1552</v>
      </c>
      <c r="D1448" s="123" t="s">
        <v>1623</v>
      </c>
      <c r="E1448" s="92" t="s">
        <v>944</v>
      </c>
      <c r="F1448" s="127">
        <v>158112</v>
      </c>
      <c r="G1448" s="137">
        <v>0</v>
      </c>
      <c r="H1448" s="127">
        <v>0</v>
      </c>
      <c r="I1448" s="128">
        <v>0</v>
      </c>
      <c r="J1448" s="128">
        <v>0</v>
      </c>
      <c r="K1448" s="137">
        <v>158112</v>
      </c>
      <c r="L1448" s="124">
        <v>0</v>
      </c>
      <c r="M1448" s="124">
        <v>0</v>
      </c>
      <c r="N1448" s="124">
        <v>0</v>
      </c>
      <c r="O1448" s="124">
        <v>0</v>
      </c>
      <c r="P1448" s="124">
        <v>0</v>
      </c>
      <c r="Q1448" s="127">
        <v>0</v>
      </c>
      <c r="R1448" s="127">
        <v>0</v>
      </c>
      <c r="S1448" s="127">
        <v>0</v>
      </c>
      <c r="T1448" s="127">
        <v>0</v>
      </c>
      <c r="U1448" s="124">
        <v>0</v>
      </c>
      <c r="V1448" s="139">
        <v>0</v>
      </c>
      <c r="W1448" s="128">
        <v>0</v>
      </c>
    </row>
    <row r="1449" spans="1:23" ht="20.100000000000001" customHeight="1">
      <c r="A1449" s="135" t="s">
        <v>1616</v>
      </c>
      <c r="B1449" s="135" t="s">
        <v>1551</v>
      </c>
      <c r="C1449" s="136" t="s">
        <v>1550</v>
      </c>
      <c r="D1449" s="123" t="s">
        <v>1623</v>
      </c>
      <c r="E1449" s="92" t="s">
        <v>1425</v>
      </c>
      <c r="F1449" s="127">
        <v>204958</v>
      </c>
      <c r="G1449" s="137">
        <v>0</v>
      </c>
      <c r="H1449" s="127">
        <v>0</v>
      </c>
      <c r="I1449" s="128">
        <v>0</v>
      </c>
      <c r="J1449" s="128">
        <v>0</v>
      </c>
      <c r="K1449" s="137">
        <v>0</v>
      </c>
      <c r="L1449" s="124">
        <v>0</v>
      </c>
      <c r="M1449" s="124">
        <v>0</v>
      </c>
      <c r="N1449" s="124">
        <v>0</v>
      </c>
      <c r="O1449" s="124">
        <v>0</v>
      </c>
      <c r="P1449" s="124">
        <v>0</v>
      </c>
      <c r="Q1449" s="127">
        <v>0</v>
      </c>
      <c r="R1449" s="127">
        <v>0</v>
      </c>
      <c r="S1449" s="127">
        <v>204958</v>
      </c>
      <c r="T1449" s="127">
        <v>0</v>
      </c>
      <c r="U1449" s="124">
        <v>0</v>
      </c>
      <c r="V1449" s="139">
        <v>0</v>
      </c>
      <c r="W1449" s="128">
        <v>0</v>
      </c>
    </row>
    <row r="1450" spans="1:23" ht="20.100000000000001" customHeight="1">
      <c r="A1450" s="135"/>
      <c r="B1450" s="135"/>
      <c r="C1450" s="136"/>
      <c r="D1450" s="123" t="s">
        <v>2242</v>
      </c>
      <c r="E1450" s="92" t="s">
        <v>2243</v>
      </c>
      <c r="F1450" s="127">
        <v>688076</v>
      </c>
      <c r="G1450" s="137">
        <v>407847</v>
      </c>
      <c r="H1450" s="127">
        <v>168948</v>
      </c>
      <c r="I1450" s="128">
        <v>167220</v>
      </c>
      <c r="J1450" s="128">
        <v>71679</v>
      </c>
      <c r="K1450" s="137">
        <v>177023</v>
      </c>
      <c r="L1450" s="124">
        <v>105234</v>
      </c>
      <c r="M1450" s="124">
        <v>39463</v>
      </c>
      <c r="N1450" s="124">
        <v>6843</v>
      </c>
      <c r="O1450" s="124">
        <v>1052</v>
      </c>
      <c r="P1450" s="124">
        <v>1579</v>
      </c>
      <c r="Q1450" s="127">
        <v>360</v>
      </c>
      <c r="R1450" s="127">
        <v>0</v>
      </c>
      <c r="S1450" s="127">
        <v>63140</v>
      </c>
      <c r="T1450" s="127">
        <v>0</v>
      </c>
      <c r="U1450" s="124">
        <v>0</v>
      </c>
      <c r="V1450" s="139">
        <v>0</v>
      </c>
      <c r="W1450" s="128">
        <v>40066</v>
      </c>
    </row>
    <row r="1451" spans="1:23" ht="20.100000000000001" customHeight="1">
      <c r="A1451" s="135" t="s">
        <v>1549</v>
      </c>
      <c r="B1451" s="135" t="s">
        <v>1554</v>
      </c>
      <c r="C1451" s="136" t="s">
        <v>1550</v>
      </c>
      <c r="D1451" s="123" t="s">
        <v>1623</v>
      </c>
      <c r="E1451" s="92" t="s">
        <v>251</v>
      </c>
      <c r="F1451" s="127">
        <v>457387</v>
      </c>
      <c r="G1451" s="137">
        <v>407847</v>
      </c>
      <c r="H1451" s="127">
        <v>168948</v>
      </c>
      <c r="I1451" s="128">
        <v>167220</v>
      </c>
      <c r="J1451" s="128">
        <v>71679</v>
      </c>
      <c r="K1451" s="137">
        <v>9474</v>
      </c>
      <c r="L1451" s="124">
        <v>0</v>
      </c>
      <c r="M1451" s="124">
        <v>0</v>
      </c>
      <c r="N1451" s="124">
        <v>6843</v>
      </c>
      <c r="O1451" s="124">
        <v>1052</v>
      </c>
      <c r="P1451" s="124">
        <v>1579</v>
      </c>
      <c r="Q1451" s="127">
        <v>0</v>
      </c>
      <c r="R1451" s="127">
        <v>0</v>
      </c>
      <c r="S1451" s="127">
        <v>0</v>
      </c>
      <c r="T1451" s="127">
        <v>0</v>
      </c>
      <c r="U1451" s="124">
        <v>0</v>
      </c>
      <c r="V1451" s="139">
        <v>0</v>
      </c>
      <c r="W1451" s="128">
        <v>40066</v>
      </c>
    </row>
    <row r="1452" spans="1:23" ht="20.100000000000001" customHeight="1">
      <c r="A1452" s="135" t="s">
        <v>1589</v>
      </c>
      <c r="B1452" s="135" t="s">
        <v>1558</v>
      </c>
      <c r="C1452" s="136" t="s">
        <v>1558</v>
      </c>
      <c r="D1452" s="123" t="s">
        <v>1623</v>
      </c>
      <c r="E1452" s="92" t="s">
        <v>829</v>
      </c>
      <c r="F1452" s="127">
        <v>105234</v>
      </c>
      <c r="G1452" s="137">
        <v>0</v>
      </c>
      <c r="H1452" s="127">
        <v>0</v>
      </c>
      <c r="I1452" s="128">
        <v>0</v>
      </c>
      <c r="J1452" s="128">
        <v>0</v>
      </c>
      <c r="K1452" s="137">
        <v>105234</v>
      </c>
      <c r="L1452" s="124">
        <v>105234</v>
      </c>
      <c r="M1452" s="124">
        <v>0</v>
      </c>
      <c r="N1452" s="124">
        <v>0</v>
      </c>
      <c r="O1452" s="124">
        <v>0</v>
      </c>
      <c r="P1452" s="124">
        <v>0</v>
      </c>
      <c r="Q1452" s="127">
        <v>0</v>
      </c>
      <c r="R1452" s="127">
        <v>0</v>
      </c>
      <c r="S1452" s="127">
        <v>0</v>
      </c>
      <c r="T1452" s="127">
        <v>0</v>
      </c>
      <c r="U1452" s="124">
        <v>0</v>
      </c>
      <c r="V1452" s="139">
        <v>0</v>
      </c>
      <c r="W1452" s="128">
        <v>0</v>
      </c>
    </row>
    <row r="1453" spans="1:23" ht="20.100000000000001" customHeight="1">
      <c r="A1453" s="135" t="s">
        <v>1591</v>
      </c>
      <c r="B1453" s="135" t="s">
        <v>1559</v>
      </c>
      <c r="C1453" s="136" t="s">
        <v>1551</v>
      </c>
      <c r="D1453" s="123" t="s">
        <v>1623</v>
      </c>
      <c r="E1453" s="92" t="s">
        <v>943</v>
      </c>
      <c r="F1453" s="127">
        <v>39823</v>
      </c>
      <c r="G1453" s="137">
        <v>0</v>
      </c>
      <c r="H1453" s="127">
        <v>0</v>
      </c>
      <c r="I1453" s="128">
        <v>0</v>
      </c>
      <c r="J1453" s="128">
        <v>0</v>
      </c>
      <c r="K1453" s="137">
        <v>39823</v>
      </c>
      <c r="L1453" s="124">
        <v>0</v>
      </c>
      <c r="M1453" s="124">
        <v>39463</v>
      </c>
      <c r="N1453" s="124">
        <v>0</v>
      </c>
      <c r="O1453" s="124">
        <v>0</v>
      </c>
      <c r="P1453" s="124">
        <v>0</v>
      </c>
      <c r="Q1453" s="127">
        <v>360</v>
      </c>
      <c r="R1453" s="127">
        <v>0</v>
      </c>
      <c r="S1453" s="127">
        <v>0</v>
      </c>
      <c r="T1453" s="127">
        <v>0</v>
      </c>
      <c r="U1453" s="124">
        <v>0</v>
      </c>
      <c r="V1453" s="139">
        <v>0</v>
      </c>
      <c r="W1453" s="128">
        <v>0</v>
      </c>
    </row>
    <row r="1454" spans="1:23" ht="20.100000000000001" customHeight="1">
      <c r="A1454" s="135" t="s">
        <v>1591</v>
      </c>
      <c r="B1454" s="135" t="s">
        <v>1559</v>
      </c>
      <c r="C1454" s="136" t="s">
        <v>1552</v>
      </c>
      <c r="D1454" s="123" t="s">
        <v>1623</v>
      </c>
      <c r="E1454" s="92" t="s">
        <v>944</v>
      </c>
      <c r="F1454" s="127">
        <v>22492</v>
      </c>
      <c r="G1454" s="137">
        <v>0</v>
      </c>
      <c r="H1454" s="127">
        <v>0</v>
      </c>
      <c r="I1454" s="128">
        <v>0</v>
      </c>
      <c r="J1454" s="128">
        <v>0</v>
      </c>
      <c r="K1454" s="137">
        <v>22492</v>
      </c>
      <c r="L1454" s="124">
        <v>0</v>
      </c>
      <c r="M1454" s="124">
        <v>0</v>
      </c>
      <c r="N1454" s="124">
        <v>0</v>
      </c>
      <c r="O1454" s="124">
        <v>0</v>
      </c>
      <c r="P1454" s="124">
        <v>0</v>
      </c>
      <c r="Q1454" s="127">
        <v>0</v>
      </c>
      <c r="R1454" s="127">
        <v>0</v>
      </c>
      <c r="S1454" s="127">
        <v>0</v>
      </c>
      <c r="T1454" s="127">
        <v>0</v>
      </c>
      <c r="U1454" s="124">
        <v>0</v>
      </c>
      <c r="V1454" s="139">
        <v>0</v>
      </c>
      <c r="W1454" s="128">
        <v>0</v>
      </c>
    </row>
    <row r="1455" spans="1:23" ht="20.100000000000001" customHeight="1">
      <c r="A1455" s="135" t="s">
        <v>1616</v>
      </c>
      <c r="B1455" s="135" t="s">
        <v>1551</v>
      </c>
      <c r="C1455" s="136" t="s">
        <v>1550</v>
      </c>
      <c r="D1455" s="123" t="s">
        <v>1623</v>
      </c>
      <c r="E1455" s="92" t="s">
        <v>1425</v>
      </c>
      <c r="F1455" s="127">
        <v>63140</v>
      </c>
      <c r="G1455" s="137">
        <v>0</v>
      </c>
      <c r="H1455" s="127">
        <v>0</v>
      </c>
      <c r="I1455" s="128">
        <v>0</v>
      </c>
      <c r="J1455" s="128">
        <v>0</v>
      </c>
      <c r="K1455" s="137">
        <v>0</v>
      </c>
      <c r="L1455" s="124">
        <v>0</v>
      </c>
      <c r="M1455" s="124">
        <v>0</v>
      </c>
      <c r="N1455" s="124">
        <v>0</v>
      </c>
      <c r="O1455" s="124">
        <v>0</v>
      </c>
      <c r="P1455" s="124">
        <v>0</v>
      </c>
      <c r="Q1455" s="127">
        <v>0</v>
      </c>
      <c r="R1455" s="127">
        <v>0</v>
      </c>
      <c r="S1455" s="127">
        <v>63140</v>
      </c>
      <c r="T1455" s="127">
        <v>0</v>
      </c>
      <c r="U1455" s="124">
        <v>0</v>
      </c>
      <c r="V1455" s="139">
        <v>0</v>
      </c>
      <c r="W1455" s="128">
        <v>0</v>
      </c>
    </row>
    <row r="1456" spans="1:23" ht="20.100000000000001" customHeight="1">
      <c r="A1456" s="135"/>
      <c r="B1456" s="135"/>
      <c r="C1456" s="136"/>
      <c r="D1456" s="123" t="s">
        <v>2244</v>
      </c>
      <c r="E1456" s="92" t="s">
        <v>2245</v>
      </c>
      <c r="F1456" s="127">
        <v>561019</v>
      </c>
      <c r="G1456" s="137">
        <v>305892</v>
      </c>
      <c r="H1456" s="127">
        <v>115812</v>
      </c>
      <c r="I1456" s="128">
        <v>64080</v>
      </c>
      <c r="J1456" s="128">
        <v>126000</v>
      </c>
      <c r="K1456" s="137">
        <v>82546</v>
      </c>
      <c r="L1456" s="124">
        <v>55321</v>
      </c>
      <c r="M1456" s="124">
        <v>20745</v>
      </c>
      <c r="N1456" s="124">
        <v>4809</v>
      </c>
      <c r="O1456" s="124">
        <v>553</v>
      </c>
      <c r="P1456" s="124">
        <v>830</v>
      </c>
      <c r="Q1456" s="127">
        <v>288</v>
      </c>
      <c r="R1456" s="127">
        <v>0</v>
      </c>
      <c r="S1456" s="127">
        <v>33192</v>
      </c>
      <c r="T1456" s="127">
        <v>0</v>
      </c>
      <c r="U1456" s="124">
        <v>0</v>
      </c>
      <c r="V1456" s="139">
        <v>72492</v>
      </c>
      <c r="W1456" s="128">
        <v>66897</v>
      </c>
    </row>
    <row r="1457" spans="1:23" ht="20.100000000000001" customHeight="1">
      <c r="A1457" s="135" t="s">
        <v>1589</v>
      </c>
      <c r="B1457" s="135" t="s">
        <v>1558</v>
      </c>
      <c r="C1457" s="136" t="s">
        <v>1558</v>
      </c>
      <c r="D1457" s="123" t="s">
        <v>1623</v>
      </c>
      <c r="E1457" s="92" t="s">
        <v>829</v>
      </c>
      <c r="F1457" s="127">
        <v>55321</v>
      </c>
      <c r="G1457" s="137">
        <v>0</v>
      </c>
      <c r="H1457" s="127">
        <v>0</v>
      </c>
      <c r="I1457" s="128">
        <v>0</v>
      </c>
      <c r="J1457" s="128">
        <v>0</v>
      </c>
      <c r="K1457" s="137">
        <v>55321</v>
      </c>
      <c r="L1457" s="124">
        <v>55321</v>
      </c>
      <c r="M1457" s="124">
        <v>0</v>
      </c>
      <c r="N1457" s="124">
        <v>0</v>
      </c>
      <c r="O1457" s="124">
        <v>0</v>
      </c>
      <c r="P1457" s="124">
        <v>0</v>
      </c>
      <c r="Q1457" s="127">
        <v>0</v>
      </c>
      <c r="R1457" s="127">
        <v>0</v>
      </c>
      <c r="S1457" s="127">
        <v>0</v>
      </c>
      <c r="T1457" s="127">
        <v>0</v>
      </c>
      <c r="U1457" s="124">
        <v>0</v>
      </c>
      <c r="V1457" s="139">
        <v>0</v>
      </c>
      <c r="W1457" s="128">
        <v>0</v>
      </c>
    </row>
    <row r="1458" spans="1:23" ht="20.100000000000001" customHeight="1">
      <c r="A1458" s="135" t="s">
        <v>1591</v>
      </c>
      <c r="B1458" s="135" t="s">
        <v>1580</v>
      </c>
      <c r="C1458" s="136" t="s">
        <v>1572</v>
      </c>
      <c r="D1458" s="123" t="s">
        <v>1623</v>
      </c>
      <c r="E1458" s="92" t="s">
        <v>957</v>
      </c>
      <c r="F1458" s="127">
        <v>451473</v>
      </c>
      <c r="G1458" s="137">
        <v>305892</v>
      </c>
      <c r="H1458" s="127">
        <v>115812</v>
      </c>
      <c r="I1458" s="128">
        <v>64080</v>
      </c>
      <c r="J1458" s="128">
        <v>126000</v>
      </c>
      <c r="K1458" s="137">
        <v>6192</v>
      </c>
      <c r="L1458" s="124">
        <v>0</v>
      </c>
      <c r="M1458" s="124">
        <v>0</v>
      </c>
      <c r="N1458" s="124">
        <v>4809</v>
      </c>
      <c r="O1458" s="124">
        <v>553</v>
      </c>
      <c r="P1458" s="124">
        <v>830</v>
      </c>
      <c r="Q1458" s="127">
        <v>0</v>
      </c>
      <c r="R1458" s="127">
        <v>0</v>
      </c>
      <c r="S1458" s="127">
        <v>0</v>
      </c>
      <c r="T1458" s="127">
        <v>0</v>
      </c>
      <c r="U1458" s="124">
        <v>0</v>
      </c>
      <c r="V1458" s="139">
        <v>72492</v>
      </c>
      <c r="W1458" s="128">
        <v>66897</v>
      </c>
    </row>
    <row r="1459" spans="1:23" ht="20.100000000000001" customHeight="1">
      <c r="A1459" s="135" t="s">
        <v>1591</v>
      </c>
      <c r="B1459" s="135" t="s">
        <v>1559</v>
      </c>
      <c r="C1459" s="136" t="s">
        <v>1551</v>
      </c>
      <c r="D1459" s="123" t="s">
        <v>1623</v>
      </c>
      <c r="E1459" s="92" t="s">
        <v>943</v>
      </c>
      <c r="F1459" s="127">
        <v>21033</v>
      </c>
      <c r="G1459" s="137">
        <v>0</v>
      </c>
      <c r="H1459" s="127">
        <v>0</v>
      </c>
      <c r="I1459" s="128">
        <v>0</v>
      </c>
      <c r="J1459" s="128">
        <v>0</v>
      </c>
      <c r="K1459" s="137">
        <v>21033</v>
      </c>
      <c r="L1459" s="124">
        <v>0</v>
      </c>
      <c r="M1459" s="124">
        <v>20745</v>
      </c>
      <c r="N1459" s="124">
        <v>0</v>
      </c>
      <c r="O1459" s="124">
        <v>0</v>
      </c>
      <c r="P1459" s="124">
        <v>0</v>
      </c>
      <c r="Q1459" s="127">
        <v>288</v>
      </c>
      <c r="R1459" s="127">
        <v>0</v>
      </c>
      <c r="S1459" s="127">
        <v>0</v>
      </c>
      <c r="T1459" s="127">
        <v>0</v>
      </c>
      <c r="U1459" s="124">
        <v>0</v>
      </c>
      <c r="V1459" s="139">
        <v>0</v>
      </c>
      <c r="W1459" s="128">
        <v>0</v>
      </c>
    </row>
    <row r="1460" spans="1:23" ht="20.100000000000001" customHeight="1">
      <c r="A1460" s="135" t="s">
        <v>1616</v>
      </c>
      <c r="B1460" s="135" t="s">
        <v>1551</v>
      </c>
      <c r="C1460" s="136" t="s">
        <v>1550</v>
      </c>
      <c r="D1460" s="123" t="s">
        <v>1623</v>
      </c>
      <c r="E1460" s="92" t="s">
        <v>1425</v>
      </c>
      <c r="F1460" s="127">
        <v>33192</v>
      </c>
      <c r="G1460" s="137">
        <v>0</v>
      </c>
      <c r="H1460" s="127">
        <v>0</v>
      </c>
      <c r="I1460" s="128">
        <v>0</v>
      </c>
      <c r="J1460" s="128">
        <v>0</v>
      </c>
      <c r="K1460" s="137">
        <v>0</v>
      </c>
      <c r="L1460" s="124">
        <v>0</v>
      </c>
      <c r="M1460" s="124">
        <v>0</v>
      </c>
      <c r="N1460" s="124">
        <v>0</v>
      </c>
      <c r="O1460" s="124">
        <v>0</v>
      </c>
      <c r="P1460" s="124">
        <v>0</v>
      </c>
      <c r="Q1460" s="127">
        <v>0</v>
      </c>
      <c r="R1460" s="127">
        <v>0</v>
      </c>
      <c r="S1460" s="127">
        <v>33192</v>
      </c>
      <c r="T1460" s="127">
        <v>0</v>
      </c>
      <c r="U1460" s="124">
        <v>0</v>
      </c>
      <c r="V1460" s="139">
        <v>0</v>
      </c>
      <c r="W1460" s="128">
        <v>0</v>
      </c>
    </row>
    <row r="1461" spans="1:23" ht="20.100000000000001" customHeight="1">
      <c r="A1461" s="135"/>
      <c r="B1461" s="135"/>
      <c r="C1461" s="136"/>
      <c r="D1461" s="123" t="s">
        <v>2246</v>
      </c>
      <c r="E1461" s="92" t="s">
        <v>2247</v>
      </c>
      <c r="F1461" s="127">
        <v>103067</v>
      </c>
      <c r="G1461" s="137">
        <v>53004</v>
      </c>
      <c r="H1461" s="127">
        <v>35952</v>
      </c>
      <c r="I1461" s="128">
        <v>17052</v>
      </c>
      <c r="J1461" s="128">
        <v>0</v>
      </c>
      <c r="K1461" s="137">
        <v>22920</v>
      </c>
      <c r="L1461" s="124">
        <v>15378</v>
      </c>
      <c r="M1461" s="124">
        <v>5767</v>
      </c>
      <c r="N1461" s="124">
        <v>1318</v>
      </c>
      <c r="O1461" s="124">
        <v>154</v>
      </c>
      <c r="P1461" s="124">
        <v>231</v>
      </c>
      <c r="Q1461" s="127">
        <v>72</v>
      </c>
      <c r="R1461" s="127">
        <v>0</v>
      </c>
      <c r="S1461" s="127">
        <v>9227</v>
      </c>
      <c r="T1461" s="127">
        <v>0</v>
      </c>
      <c r="U1461" s="124">
        <v>0</v>
      </c>
      <c r="V1461" s="139">
        <v>17916</v>
      </c>
      <c r="W1461" s="128">
        <v>0</v>
      </c>
    </row>
    <row r="1462" spans="1:23" ht="20.100000000000001" customHeight="1">
      <c r="A1462" s="135" t="s">
        <v>1582</v>
      </c>
      <c r="B1462" s="135" t="s">
        <v>1550</v>
      </c>
      <c r="C1462" s="136" t="s">
        <v>1585</v>
      </c>
      <c r="D1462" s="123" t="s">
        <v>1623</v>
      </c>
      <c r="E1462" s="92" t="s">
        <v>758</v>
      </c>
      <c r="F1462" s="127">
        <v>72623</v>
      </c>
      <c r="G1462" s="137">
        <v>53004</v>
      </c>
      <c r="H1462" s="127">
        <v>35952</v>
      </c>
      <c r="I1462" s="128">
        <v>17052</v>
      </c>
      <c r="J1462" s="128">
        <v>0</v>
      </c>
      <c r="K1462" s="137">
        <v>1703</v>
      </c>
      <c r="L1462" s="124">
        <v>0</v>
      </c>
      <c r="M1462" s="124">
        <v>0</v>
      </c>
      <c r="N1462" s="124">
        <v>1318</v>
      </c>
      <c r="O1462" s="124">
        <v>154</v>
      </c>
      <c r="P1462" s="124">
        <v>231</v>
      </c>
      <c r="Q1462" s="127">
        <v>0</v>
      </c>
      <c r="R1462" s="127">
        <v>0</v>
      </c>
      <c r="S1462" s="127">
        <v>0</v>
      </c>
      <c r="T1462" s="127">
        <v>0</v>
      </c>
      <c r="U1462" s="124">
        <v>0</v>
      </c>
      <c r="V1462" s="139">
        <v>17916</v>
      </c>
      <c r="W1462" s="128">
        <v>0</v>
      </c>
    </row>
    <row r="1463" spans="1:23" ht="20.100000000000001" customHeight="1">
      <c r="A1463" s="135" t="s">
        <v>1589</v>
      </c>
      <c r="B1463" s="135" t="s">
        <v>1558</v>
      </c>
      <c r="C1463" s="136" t="s">
        <v>1558</v>
      </c>
      <c r="D1463" s="123" t="s">
        <v>1623</v>
      </c>
      <c r="E1463" s="92" t="s">
        <v>829</v>
      </c>
      <c r="F1463" s="127">
        <v>15378</v>
      </c>
      <c r="G1463" s="137">
        <v>0</v>
      </c>
      <c r="H1463" s="127">
        <v>0</v>
      </c>
      <c r="I1463" s="128">
        <v>0</v>
      </c>
      <c r="J1463" s="128">
        <v>0</v>
      </c>
      <c r="K1463" s="137">
        <v>15378</v>
      </c>
      <c r="L1463" s="124">
        <v>15378</v>
      </c>
      <c r="M1463" s="124">
        <v>0</v>
      </c>
      <c r="N1463" s="124">
        <v>0</v>
      </c>
      <c r="O1463" s="124">
        <v>0</v>
      </c>
      <c r="P1463" s="124">
        <v>0</v>
      </c>
      <c r="Q1463" s="127">
        <v>0</v>
      </c>
      <c r="R1463" s="127">
        <v>0</v>
      </c>
      <c r="S1463" s="127">
        <v>0</v>
      </c>
      <c r="T1463" s="127">
        <v>0</v>
      </c>
      <c r="U1463" s="124">
        <v>0</v>
      </c>
      <c r="V1463" s="139">
        <v>0</v>
      </c>
      <c r="W1463" s="128">
        <v>0</v>
      </c>
    </row>
    <row r="1464" spans="1:23" ht="20.100000000000001" customHeight="1">
      <c r="A1464" s="135" t="s">
        <v>1591</v>
      </c>
      <c r="B1464" s="135" t="s">
        <v>1559</v>
      </c>
      <c r="C1464" s="136" t="s">
        <v>1551</v>
      </c>
      <c r="D1464" s="123" t="s">
        <v>1623</v>
      </c>
      <c r="E1464" s="92" t="s">
        <v>943</v>
      </c>
      <c r="F1464" s="127">
        <v>5839</v>
      </c>
      <c r="G1464" s="137">
        <v>0</v>
      </c>
      <c r="H1464" s="127">
        <v>0</v>
      </c>
      <c r="I1464" s="128">
        <v>0</v>
      </c>
      <c r="J1464" s="128">
        <v>0</v>
      </c>
      <c r="K1464" s="137">
        <v>5839</v>
      </c>
      <c r="L1464" s="124">
        <v>0</v>
      </c>
      <c r="M1464" s="124">
        <v>5767</v>
      </c>
      <c r="N1464" s="124">
        <v>0</v>
      </c>
      <c r="O1464" s="124">
        <v>0</v>
      </c>
      <c r="P1464" s="124">
        <v>0</v>
      </c>
      <c r="Q1464" s="127">
        <v>72</v>
      </c>
      <c r="R1464" s="127">
        <v>0</v>
      </c>
      <c r="S1464" s="127">
        <v>0</v>
      </c>
      <c r="T1464" s="127">
        <v>0</v>
      </c>
      <c r="U1464" s="124">
        <v>0</v>
      </c>
      <c r="V1464" s="139">
        <v>0</v>
      </c>
      <c r="W1464" s="128">
        <v>0</v>
      </c>
    </row>
    <row r="1465" spans="1:23" ht="20.100000000000001" customHeight="1">
      <c r="A1465" s="135" t="s">
        <v>1616</v>
      </c>
      <c r="B1465" s="135" t="s">
        <v>1551</v>
      </c>
      <c r="C1465" s="136" t="s">
        <v>1550</v>
      </c>
      <c r="D1465" s="123" t="s">
        <v>1623</v>
      </c>
      <c r="E1465" s="92" t="s">
        <v>1425</v>
      </c>
      <c r="F1465" s="127">
        <v>9227</v>
      </c>
      <c r="G1465" s="137">
        <v>0</v>
      </c>
      <c r="H1465" s="127">
        <v>0</v>
      </c>
      <c r="I1465" s="128">
        <v>0</v>
      </c>
      <c r="J1465" s="128">
        <v>0</v>
      </c>
      <c r="K1465" s="137">
        <v>0</v>
      </c>
      <c r="L1465" s="124">
        <v>0</v>
      </c>
      <c r="M1465" s="124">
        <v>0</v>
      </c>
      <c r="N1465" s="124">
        <v>0</v>
      </c>
      <c r="O1465" s="124">
        <v>0</v>
      </c>
      <c r="P1465" s="124">
        <v>0</v>
      </c>
      <c r="Q1465" s="127">
        <v>0</v>
      </c>
      <c r="R1465" s="127">
        <v>0</v>
      </c>
      <c r="S1465" s="127">
        <v>9227</v>
      </c>
      <c r="T1465" s="127">
        <v>0</v>
      </c>
      <c r="U1465" s="124">
        <v>0</v>
      </c>
      <c r="V1465" s="139">
        <v>0</v>
      </c>
      <c r="W1465" s="128">
        <v>0</v>
      </c>
    </row>
    <row r="1466" spans="1:23" ht="20.100000000000001" customHeight="1">
      <c r="A1466" s="135"/>
      <c r="B1466" s="135"/>
      <c r="C1466" s="136"/>
      <c r="D1466" s="123" t="s">
        <v>2248</v>
      </c>
      <c r="E1466" s="92" t="s">
        <v>2249</v>
      </c>
      <c r="F1466" s="127">
        <v>271934</v>
      </c>
      <c r="G1466" s="137">
        <v>135096</v>
      </c>
      <c r="H1466" s="127">
        <v>87576</v>
      </c>
      <c r="I1466" s="128">
        <v>47520</v>
      </c>
      <c r="J1466" s="128">
        <v>0</v>
      </c>
      <c r="K1466" s="137">
        <v>61394</v>
      </c>
      <c r="L1466" s="124">
        <v>41141</v>
      </c>
      <c r="M1466" s="124">
        <v>15428</v>
      </c>
      <c r="N1466" s="124">
        <v>3581</v>
      </c>
      <c r="O1466" s="124">
        <v>411</v>
      </c>
      <c r="P1466" s="124">
        <v>617</v>
      </c>
      <c r="Q1466" s="127">
        <v>216</v>
      </c>
      <c r="R1466" s="127">
        <v>0</v>
      </c>
      <c r="S1466" s="127">
        <v>24684</v>
      </c>
      <c r="T1466" s="127">
        <v>0</v>
      </c>
      <c r="U1466" s="124">
        <v>0</v>
      </c>
      <c r="V1466" s="139">
        <v>50760</v>
      </c>
      <c r="W1466" s="128">
        <v>0</v>
      </c>
    </row>
    <row r="1467" spans="1:23" ht="20.100000000000001" customHeight="1">
      <c r="A1467" s="135" t="s">
        <v>1589</v>
      </c>
      <c r="B1467" s="135" t="s">
        <v>1550</v>
      </c>
      <c r="C1467" s="136" t="s">
        <v>1585</v>
      </c>
      <c r="D1467" s="123" t="s">
        <v>1623</v>
      </c>
      <c r="E1467" s="92" t="s">
        <v>801</v>
      </c>
      <c r="F1467" s="127">
        <v>190465</v>
      </c>
      <c r="G1467" s="137">
        <v>135096</v>
      </c>
      <c r="H1467" s="127">
        <v>87576</v>
      </c>
      <c r="I1467" s="128">
        <v>47520</v>
      </c>
      <c r="J1467" s="128">
        <v>0</v>
      </c>
      <c r="K1467" s="137">
        <v>4609</v>
      </c>
      <c r="L1467" s="124">
        <v>0</v>
      </c>
      <c r="M1467" s="124">
        <v>0</v>
      </c>
      <c r="N1467" s="124">
        <v>3581</v>
      </c>
      <c r="O1467" s="124">
        <v>411</v>
      </c>
      <c r="P1467" s="124">
        <v>617</v>
      </c>
      <c r="Q1467" s="127">
        <v>0</v>
      </c>
      <c r="R1467" s="127">
        <v>0</v>
      </c>
      <c r="S1467" s="127">
        <v>0</v>
      </c>
      <c r="T1467" s="127">
        <v>0</v>
      </c>
      <c r="U1467" s="124">
        <v>0</v>
      </c>
      <c r="V1467" s="139">
        <v>50760</v>
      </c>
      <c r="W1467" s="128">
        <v>0</v>
      </c>
    </row>
    <row r="1468" spans="1:23" ht="20.100000000000001" customHeight="1">
      <c r="A1468" s="135" t="s">
        <v>1589</v>
      </c>
      <c r="B1468" s="135" t="s">
        <v>1558</v>
      </c>
      <c r="C1468" s="136" t="s">
        <v>1558</v>
      </c>
      <c r="D1468" s="123" t="s">
        <v>1623</v>
      </c>
      <c r="E1468" s="92" t="s">
        <v>829</v>
      </c>
      <c r="F1468" s="127">
        <v>41141</v>
      </c>
      <c r="G1468" s="137">
        <v>0</v>
      </c>
      <c r="H1468" s="127">
        <v>0</v>
      </c>
      <c r="I1468" s="128">
        <v>0</v>
      </c>
      <c r="J1468" s="128">
        <v>0</v>
      </c>
      <c r="K1468" s="137">
        <v>41141</v>
      </c>
      <c r="L1468" s="124">
        <v>41141</v>
      </c>
      <c r="M1468" s="124">
        <v>0</v>
      </c>
      <c r="N1468" s="124">
        <v>0</v>
      </c>
      <c r="O1468" s="124">
        <v>0</v>
      </c>
      <c r="P1468" s="124">
        <v>0</v>
      </c>
      <c r="Q1468" s="127">
        <v>0</v>
      </c>
      <c r="R1468" s="127">
        <v>0</v>
      </c>
      <c r="S1468" s="127">
        <v>0</v>
      </c>
      <c r="T1468" s="127">
        <v>0</v>
      </c>
      <c r="U1468" s="124">
        <v>0</v>
      </c>
      <c r="V1468" s="139">
        <v>0</v>
      </c>
      <c r="W1468" s="128">
        <v>0</v>
      </c>
    </row>
    <row r="1469" spans="1:23" ht="20.100000000000001" customHeight="1">
      <c r="A1469" s="135" t="s">
        <v>1591</v>
      </c>
      <c r="B1469" s="135" t="s">
        <v>1559</v>
      </c>
      <c r="C1469" s="136" t="s">
        <v>1551</v>
      </c>
      <c r="D1469" s="123" t="s">
        <v>1623</v>
      </c>
      <c r="E1469" s="92" t="s">
        <v>943</v>
      </c>
      <c r="F1469" s="127">
        <v>15644</v>
      </c>
      <c r="G1469" s="137">
        <v>0</v>
      </c>
      <c r="H1469" s="127">
        <v>0</v>
      </c>
      <c r="I1469" s="128">
        <v>0</v>
      </c>
      <c r="J1469" s="128">
        <v>0</v>
      </c>
      <c r="K1469" s="137">
        <v>15644</v>
      </c>
      <c r="L1469" s="124">
        <v>0</v>
      </c>
      <c r="M1469" s="124">
        <v>15428</v>
      </c>
      <c r="N1469" s="124">
        <v>0</v>
      </c>
      <c r="O1469" s="124">
        <v>0</v>
      </c>
      <c r="P1469" s="124">
        <v>0</v>
      </c>
      <c r="Q1469" s="127">
        <v>216</v>
      </c>
      <c r="R1469" s="127">
        <v>0</v>
      </c>
      <c r="S1469" s="127">
        <v>0</v>
      </c>
      <c r="T1469" s="127">
        <v>0</v>
      </c>
      <c r="U1469" s="124">
        <v>0</v>
      </c>
      <c r="V1469" s="139">
        <v>0</v>
      </c>
      <c r="W1469" s="128">
        <v>0</v>
      </c>
    </row>
    <row r="1470" spans="1:23" ht="20.100000000000001" customHeight="1">
      <c r="A1470" s="135" t="s">
        <v>1616</v>
      </c>
      <c r="B1470" s="135" t="s">
        <v>1551</v>
      </c>
      <c r="C1470" s="136" t="s">
        <v>1550</v>
      </c>
      <c r="D1470" s="123" t="s">
        <v>1623</v>
      </c>
      <c r="E1470" s="92" t="s">
        <v>1425</v>
      </c>
      <c r="F1470" s="127">
        <v>24684</v>
      </c>
      <c r="G1470" s="137">
        <v>0</v>
      </c>
      <c r="H1470" s="127">
        <v>0</v>
      </c>
      <c r="I1470" s="128">
        <v>0</v>
      </c>
      <c r="J1470" s="128">
        <v>0</v>
      </c>
      <c r="K1470" s="137">
        <v>0</v>
      </c>
      <c r="L1470" s="124">
        <v>0</v>
      </c>
      <c r="M1470" s="124">
        <v>0</v>
      </c>
      <c r="N1470" s="124">
        <v>0</v>
      </c>
      <c r="O1470" s="124">
        <v>0</v>
      </c>
      <c r="P1470" s="124">
        <v>0</v>
      </c>
      <c r="Q1470" s="127">
        <v>0</v>
      </c>
      <c r="R1470" s="127">
        <v>0</v>
      </c>
      <c r="S1470" s="127">
        <v>24684</v>
      </c>
      <c r="T1470" s="127">
        <v>0</v>
      </c>
      <c r="U1470" s="124">
        <v>0</v>
      </c>
      <c r="V1470" s="139">
        <v>0</v>
      </c>
      <c r="W1470" s="128">
        <v>0</v>
      </c>
    </row>
    <row r="1471" spans="1:23" ht="20.100000000000001" customHeight="1">
      <c r="A1471" s="135"/>
      <c r="B1471" s="135"/>
      <c r="C1471" s="136"/>
      <c r="D1471" s="123" t="s">
        <v>2250</v>
      </c>
      <c r="E1471" s="92" t="s">
        <v>2251</v>
      </c>
      <c r="F1471" s="127">
        <v>203335</v>
      </c>
      <c r="G1471" s="137">
        <v>103440</v>
      </c>
      <c r="H1471" s="127">
        <v>71040</v>
      </c>
      <c r="I1471" s="128">
        <v>32400</v>
      </c>
      <c r="J1471" s="128">
        <v>0</v>
      </c>
      <c r="K1471" s="137">
        <v>45258</v>
      </c>
      <c r="L1471" s="124">
        <v>30362</v>
      </c>
      <c r="M1471" s="124">
        <v>11386</v>
      </c>
      <c r="N1471" s="124">
        <v>2607</v>
      </c>
      <c r="O1471" s="124">
        <v>304</v>
      </c>
      <c r="P1471" s="124">
        <v>455</v>
      </c>
      <c r="Q1471" s="127">
        <v>144</v>
      </c>
      <c r="R1471" s="127">
        <v>0</v>
      </c>
      <c r="S1471" s="127">
        <v>18217</v>
      </c>
      <c r="T1471" s="127">
        <v>0</v>
      </c>
      <c r="U1471" s="124">
        <v>0</v>
      </c>
      <c r="V1471" s="139">
        <v>36420</v>
      </c>
      <c r="W1471" s="128">
        <v>0</v>
      </c>
    </row>
    <row r="1472" spans="1:23" ht="20.100000000000001" customHeight="1">
      <c r="A1472" s="135" t="s">
        <v>1589</v>
      </c>
      <c r="B1472" s="135" t="s">
        <v>1558</v>
      </c>
      <c r="C1472" s="136" t="s">
        <v>1558</v>
      </c>
      <c r="D1472" s="123" t="s">
        <v>1623</v>
      </c>
      <c r="E1472" s="92" t="s">
        <v>829</v>
      </c>
      <c r="F1472" s="127">
        <v>30362</v>
      </c>
      <c r="G1472" s="137">
        <v>0</v>
      </c>
      <c r="H1472" s="127">
        <v>0</v>
      </c>
      <c r="I1472" s="128">
        <v>0</v>
      </c>
      <c r="J1472" s="128">
        <v>0</v>
      </c>
      <c r="K1472" s="137">
        <v>30362</v>
      </c>
      <c r="L1472" s="124">
        <v>30362</v>
      </c>
      <c r="M1472" s="124">
        <v>0</v>
      </c>
      <c r="N1472" s="124">
        <v>0</v>
      </c>
      <c r="O1472" s="124">
        <v>0</v>
      </c>
      <c r="P1472" s="124">
        <v>0</v>
      </c>
      <c r="Q1472" s="127">
        <v>0</v>
      </c>
      <c r="R1472" s="127">
        <v>0</v>
      </c>
      <c r="S1472" s="127">
        <v>0</v>
      </c>
      <c r="T1472" s="127">
        <v>0</v>
      </c>
      <c r="U1472" s="124">
        <v>0</v>
      </c>
      <c r="V1472" s="139">
        <v>0</v>
      </c>
      <c r="W1472" s="128">
        <v>0</v>
      </c>
    </row>
    <row r="1473" spans="1:23" ht="20.100000000000001" customHeight="1">
      <c r="A1473" s="135" t="s">
        <v>1591</v>
      </c>
      <c r="B1473" s="135" t="s">
        <v>1559</v>
      </c>
      <c r="C1473" s="136" t="s">
        <v>1551</v>
      </c>
      <c r="D1473" s="123" t="s">
        <v>1623</v>
      </c>
      <c r="E1473" s="92" t="s">
        <v>943</v>
      </c>
      <c r="F1473" s="127">
        <v>11530</v>
      </c>
      <c r="G1473" s="137">
        <v>0</v>
      </c>
      <c r="H1473" s="127">
        <v>0</v>
      </c>
      <c r="I1473" s="128">
        <v>0</v>
      </c>
      <c r="J1473" s="128">
        <v>0</v>
      </c>
      <c r="K1473" s="137">
        <v>11530</v>
      </c>
      <c r="L1473" s="124">
        <v>0</v>
      </c>
      <c r="M1473" s="124">
        <v>11386</v>
      </c>
      <c r="N1473" s="124">
        <v>0</v>
      </c>
      <c r="O1473" s="124">
        <v>0</v>
      </c>
      <c r="P1473" s="124">
        <v>0</v>
      </c>
      <c r="Q1473" s="127">
        <v>144</v>
      </c>
      <c r="R1473" s="127">
        <v>0</v>
      </c>
      <c r="S1473" s="127">
        <v>0</v>
      </c>
      <c r="T1473" s="127">
        <v>0</v>
      </c>
      <c r="U1473" s="124">
        <v>0</v>
      </c>
      <c r="V1473" s="139">
        <v>0</v>
      </c>
      <c r="W1473" s="128">
        <v>0</v>
      </c>
    </row>
    <row r="1474" spans="1:23" ht="20.100000000000001" customHeight="1">
      <c r="A1474" s="135" t="s">
        <v>1604</v>
      </c>
      <c r="B1474" s="135" t="s">
        <v>1550</v>
      </c>
      <c r="C1474" s="136" t="s">
        <v>1557</v>
      </c>
      <c r="D1474" s="123" t="s">
        <v>1623</v>
      </c>
      <c r="E1474" s="92" t="s">
        <v>260</v>
      </c>
      <c r="F1474" s="127">
        <v>143226</v>
      </c>
      <c r="G1474" s="137">
        <v>103440</v>
      </c>
      <c r="H1474" s="127">
        <v>71040</v>
      </c>
      <c r="I1474" s="128">
        <v>32400</v>
      </c>
      <c r="J1474" s="128">
        <v>0</v>
      </c>
      <c r="K1474" s="137">
        <v>3366</v>
      </c>
      <c r="L1474" s="124">
        <v>0</v>
      </c>
      <c r="M1474" s="124">
        <v>0</v>
      </c>
      <c r="N1474" s="124">
        <v>2607</v>
      </c>
      <c r="O1474" s="124">
        <v>304</v>
      </c>
      <c r="P1474" s="124">
        <v>455</v>
      </c>
      <c r="Q1474" s="127">
        <v>0</v>
      </c>
      <c r="R1474" s="127">
        <v>0</v>
      </c>
      <c r="S1474" s="127">
        <v>0</v>
      </c>
      <c r="T1474" s="127">
        <v>0</v>
      </c>
      <c r="U1474" s="124">
        <v>0</v>
      </c>
      <c r="V1474" s="139">
        <v>36420</v>
      </c>
      <c r="W1474" s="128">
        <v>0</v>
      </c>
    </row>
    <row r="1475" spans="1:23" ht="20.100000000000001" customHeight="1">
      <c r="A1475" s="135" t="s">
        <v>1616</v>
      </c>
      <c r="B1475" s="135" t="s">
        <v>1551</v>
      </c>
      <c r="C1475" s="136" t="s">
        <v>1550</v>
      </c>
      <c r="D1475" s="123" t="s">
        <v>1623</v>
      </c>
      <c r="E1475" s="92" t="s">
        <v>1425</v>
      </c>
      <c r="F1475" s="127">
        <v>18217</v>
      </c>
      <c r="G1475" s="137">
        <v>0</v>
      </c>
      <c r="H1475" s="127">
        <v>0</v>
      </c>
      <c r="I1475" s="128">
        <v>0</v>
      </c>
      <c r="J1475" s="128">
        <v>0</v>
      </c>
      <c r="K1475" s="137">
        <v>0</v>
      </c>
      <c r="L1475" s="124">
        <v>0</v>
      </c>
      <c r="M1475" s="124">
        <v>0</v>
      </c>
      <c r="N1475" s="124">
        <v>0</v>
      </c>
      <c r="O1475" s="124">
        <v>0</v>
      </c>
      <c r="P1475" s="124">
        <v>0</v>
      </c>
      <c r="Q1475" s="127">
        <v>0</v>
      </c>
      <c r="R1475" s="127">
        <v>0</v>
      </c>
      <c r="S1475" s="127">
        <v>18217</v>
      </c>
      <c r="T1475" s="127">
        <v>0</v>
      </c>
      <c r="U1475" s="124">
        <v>0</v>
      </c>
      <c r="V1475" s="139">
        <v>0</v>
      </c>
      <c r="W1475" s="128">
        <v>0</v>
      </c>
    </row>
    <row r="1476" spans="1:23" ht="20.100000000000001" customHeight="1">
      <c r="A1476" s="135"/>
      <c r="B1476" s="135"/>
      <c r="C1476" s="136"/>
      <c r="D1476" s="123" t="s">
        <v>2252</v>
      </c>
      <c r="E1476" s="92" t="s">
        <v>2253</v>
      </c>
      <c r="F1476" s="127">
        <v>259602</v>
      </c>
      <c r="G1476" s="137">
        <v>165239</v>
      </c>
      <c r="H1476" s="127">
        <v>82356</v>
      </c>
      <c r="I1476" s="128">
        <v>76020</v>
      </c>
      <c r="J1476" s="128">
        <v>6863</v>
      </c>
      <c r="K1476" s="137">
        <v>66238</v>
      </c>
      <c r="L1476" s="124">
        <v>46875</v>
      </c>
      <c r="M1476" s="124">
        <v>17578</v>
      </c>
      <c r="N1476" s="124">
        <v>0</v>
      </c>
      <c r="O1476" s="124">
        <v>938</v>
      </c>
      <c r="P1476" s="124">
        <v>703</v>
      </c>
      <c r="Q1476" s="127">
        <v>144</v>
      </c>
      <c r="R1476" s="127">
        <v>0</v>
      </c>
      <c r="S1476" s="127">
        <v>28125</v>
      </c>
      <c r="T1476" s="127">
        <v>0</v>
      </c>
      <c r="U1476" s="124">
        <v>0</v>
      </c>
      <c r="V1476" s="139">
        <v>0</v>
      </c>
      <c r="W1476" s="128">
        <v>0</v>
      </c>
    </row>
    <row r="1477" spans="1:23" ht="20.100000000000001" customHeight="1">
      <c r="A1477" s="135" t="s">
        <v>1549</v>
      </c>
      <c r="B1477" s="135" t="s">
        <v>1550</v>
      </c>
      <c r="C1477" s="136" t="s">
        <v>1550</v>
      </c>
      <c r="D1477" s="123" t="s">
        <v>1623</v>
      </c>
      <c r="E1477" s="92" t="s">
        <v>251</v>
      </c>
      <c r="F1477" s="127">
        <v>166880</v>
      </c>
      <c r="G1477" s="137">
        <v>165239</v>
      </c>
      <c r="H1477" s="127">
        <v>82356</v>
      </c>
      <c r="I1477" s="128">
        <v>76020</v>
      </c>
      <c r="J1477" s="128">
        <v>6863</v>
      </c>
      <c r="K1477" s="137">
        <v>1641</v>
      </c>
      <c r="L1477" s="124">
        <v>0</v>
      </c>
      <c r="M1477" s="124">
        <v>0</v>
      </c>
      <c r="N1477" s="124">
        <v>0</v>
      </c>
      <c r="O1477" s="124">
        <v>938</v>
      </c>
      <c r="P1477" s="124">
        <v>703</v>
      </c>
      <c r="Q1477" s="127">
        <v>0</v>
      </c>
      <c r="R1477" s="127">
        <v>0</v>
      </c>
      <c r="S1477" s="127">
        <v>0</v>
      </c>
      <c r="T1477" s="127">
        <v>0</v>
      </c>
      <c r="U1477" s="124">
        <v>0</v>
      </c>
      <c r="V1477" s="139">
        <v>0</v>
      </c>
      <c r="W1477" s="128">
        <v>0</v>
      </c>
    </row>
    <row r="1478" spans="1:23" ht="20.100000000000001" customHeight="1">
      <c r="A1478" s="135" t="s">
        <v>1589</v>
      </c>
      <c r="B1478" s="135" t="s">
        <v>1558</v>
      </c>
      <c r="C1478" s="136" t="s">
        <v>1558</v>
      </c>
      <c r="D1478" s="123" t="s">
        <v>1623</v>
      </c>
      <c r="E1478" s="92" t="s">
        <v>829</v>
      </c>
      <c r="F1478" s="127">
        <v>46875</v>
      </c>
      <c r="G1478" s="137">
        <v>0</v>
      </c>
      <c r="H1478" s="127">
        <v>0</v>
      </c>
      <c r="I1478" s="128">
        <v>0</v>
      </c>
      <c r="J1478" s="128">
        <v>0</v>
      </c>
      <c r="K1478" s="137">
        <v>46875</v>
      </c>
      <c r="L1478" s="124">
        <v>46875</v>
      </c>
      <c r="M1478" s="124">
        <v>0</v>
      </c>
      <c r="N1478" s="124">
        <v>0</v>
      </c>
      <c r="O1478" s="124">
        <v>0</v>
      </c>
      <c r="P1478" s="124">
        <v>0</v>
      </c>
      <c r="Q1478" s="127">
        <v>0</v>
      </c>
      <c r="R1478" s="127">
        <v>0</v>
      </c>
      <c r="S1478" s="127">
        <v>0</v>
      </c>
      <c r="T1478" s="127">
        <v>0</v>
      </c>
      <c r="U1478" s="124">
        <v>0</v>
      </c>
      <c r="V1478" s="139">
        <v>0</v>
      </c>
      <c r="W1478" s="128">
        <v>0</v>
      </c>
    </row>
    <row r="1479" spans="1:23" ht="20.100000000000001" customHeight="1">
      <c r="A1479" s="135" t="s">
        <v>1591</v>
      </c>
      <c r="B1479" s="135" t="s">
        <v>1559</v>
      </c>
      <c r="C1479" s="136" t="s">
        <v>1550</v>
      </c>
      <c r="D1479" s="123" t="s">
        <v>1623</v>
      </c>
      <c r="E1479" s="92" t="s">
        <v>942</v>
      </c>
      <c r="F1479" s="127">
        <v>17722</v>
      </c>
      <c r="G1479" s="137">
        <v>0</v>
      </c>
      <c r="H1479" s="127">
        <v>0</v>
      </c>
      <c r="I1479" s="128">
        <v>0</v>
      </c>
      <c r="J1479" s="128">
        <v>0</v>
      </c>
      <c r="K1479" s="137">
        <v>17722</v>
      </c>
      <c r="L1479" s="124">
        <v>0</v>
      </c>
      <c r="M1479" s="124">
        <v>17578</v>
      </c>
      <c r="N1479" s="124">
        <v>0</v>
      </c>
      <c r="O1479" s="124">
        <v>0</v>
      </c>
      <c r="P1479" s="124">
        <v>0</v>
      </c>
      <c r="Q1479" s="127">
        <v>144</v>
      </c>
      <c r="R1479" s="127">
        <v>0</v>
      </c>
      <c r="S1479" s="127">
        <v>0</v>
      </c>
      <c r="T1479" s="127">
        <v>0</v>
      </c>
      <c r="U1479" s="124">
        <v>0</v>
      </c>
      <c r="V1479" s="139">
        <v>0</v>
      </c>
      <c r="W1479" s="128">
        <v>0</v>
      </c>
    </row>
    <row r="1480" spans="1:23" ht="20.100000000000001" customHeight="1">
      <c r="A1480" s="135" t="s">
        <v>1616</v>
      </c>
      <c r="B1480" s="135" t="s">
        <v>1551</v>
      </c>
      <c r="C1480" s="136" t="s">
        <v>1550</v>
      </c>
      <c r="D1480" s="123" t="s">
        <v>1623</v>
      </c>
      <c r="E1480" s="92" t="s">
        <v>1425</v>
      </c>
      <c r="F1480" s="127">
        <v>28125</v>
      </c>
      <c r="G1480" s="137">
        <v>0</v>
      </c>
      <c r="H1480" s="127">
        <v>0</v>
      </c>
      <c r="I1480" s="128">
        <v>0</v>
      </c>
      <c r="J1480" s="128">
        <v>0</v>
      </c>
      <c r="K1480" s="137">
        <v>0</v>
      </c>
      <c r="L1480" s="124">
        <v>0</v>
      </c>
      <c r="M1480" s="124">
        <v>0</v>
      </c>
      <c r="N1480" s="124">
        <v>0</v>
      </c>
      <c r="O1480" s="124">
        <v>0</v>
      </c>
      <c r="P1480" s="124">
        <v>0</v>
      </c>
      <c r="Q1480" s="127">
        <v>0</v>
      </c>
      <c r="R1480" s="127">
        <v>0</v>
      </c>
      <c r="S1480" s="127">
        <v>28125</v>
      </c>
      <c r="T1480" s="127">
        <v>0</v>
      </c>
      <c r="U1480" s="124">
        <v>0</v>
      </c>
      <c r="V1480" s="139">
        <v>0</v>
      </c>
      <c r="W1480" s="128">
        <v>0</v>
      </c>
    </row>
    <row r="1481" spans="1:23" ht="20.100000000000001" customHeight="1">
      <c r="A1481" s="135"/>
      <c r="B1481" s="135"/>
      <c r="C1481" s="136"/>
      <c r="D1481" s="123" t="s">
        <v>2254</v>
      </c>
      <c r="E1481" s="92" t="s">
        <v>2255</v>
      </c>
      <c r="F1481" s="127">
        <v>626304</v>
      </c>
      <c r="G1481" s="137">
        <v>396536</v>
      </c>
      <c r="H1481" s="127">
        <v>190464</v>
      </c>
      <c r="I1481" s="128">
        <v>190200</v>
      </c>
      <c r="J1481" s="128">
        <v>15872</v>
      </c>
      <c r="K1481" s="137">
        <v>161288</v>
      </c>
      <c r="L1481" s="124">
        <v>114133</v>
      </c>
      <c r="M1481" s="124">
        <v>42800</v>
      </c>
      <c r="N1481" s="124">
        <v>0</v>
      </c>
      <c r="O1481" s="124">
        <v>2283</v>
      </c>
      <c r="P1481" s="124">
        <v>1712</v>
      </c>
      <c r="Q1481" s="127">
        <v>360</v>
      </c>
      <c r="R1481" s="127">
        <v>0</v>
      </c>
      <c r="S1481" s="127">
        <v>68480</v>
      </c>
      <c r="T1481" s="127">
        <v>0</v>
      </c>
      <c r="U1481" s="124">
        <v>0</v>
      </c>
      <c r="V1481" s="139">
        <v>0</v>
      </c>
      <c r="W1481" s="128">
        <v>0</v>
      </c>
    </row>
    <row r="1482" spans="1:23" ht="20.100000000000001" customHeight="1">
      <c r="A1482" s="135" t="s">
        <v>1549</v>
      </c>
      <c r="B1482" s="135" t="s">
        <v>1564</v>
      </c>
      <c r="C1482" s="136" t="s">
        <v>1550</v>
      </c>
      <c r="D1482" s="123" t="s">
        <v>1623</v>
      </c>
      <c r="E1482" s="92" t="s">
        <v>251</v>
      </c>
      <c r="F1482" s="127">
        <v>400531</v>
      </c>
      <c r="G1482" s="137">
        <v>396536</v>
      </c>
      <c r="H1482" s="127">
        <v>190464</v>
      </c>
      <c r="I1482" s="128">
        <v>190200</v>
      </c>
      <c r="J1482" s="128">
        <v>15872</v>
      </c>
      <c r="K1482" s="137">
        <v>3995</v>
      </c>
      <c r="L1482" s="124">
        <v>0</v>
      </c>
      <c r="M1482" s="124">
        <v>0</v>
      </c>
      <c r="N1482" s="124">
        <v>0</v>
      </c>
      <c r="O1482" s="124">
        <v>2283</v>
      </c>
      <c r="P1482" s="124">
        <v>1712</v>
      </c>
      <c r="Q1482" s="127">
        <v>0</v>
      </c>
      <c r="R1482" s="127">
        <v>0</v>
      </c>
      <c r="S1482" s="127">
        <v>0</v>
      </c>
      <c r="T1482" s="127">
        <v>0</v>
      </c>
      <c r="U1482" s="124">
        <v>0</v>
      </c>
      <c r="V1482" s="139">
        <v>0</v>
      </c>
      <c r="W1482" s="128">
        <v>0</v>
      </c>
    </row>
    <row r="1483" spans="1:23" ht="20.100000000000001" customHeight="1">
      <c r="A1483" s="135" t="s">
        <v>1589</v>
      </c>
      <c r="B1483" s="135" t="s">
        <v>1558</v>
      </c>
      <c r="C1483" s="136" t="s">
        <v>1558</v>
      </c>
      <c r="D1483" s="123" t="s">
        <v>1623</v>
      </c>
      <c r="E1483" s="92" t="s">
        <v>829</v>
      </c>
      <c r="F1483" s="127">
        <v>114133</v>
      </c>
      <c r="G1483" s="137">
        <v>0</v>
      </c>
      <c r="H1483" s="127">
        <v>0</v>
      </c>
      <c r="I1483" s="128">
        <v>0</v>
      </c>
      <c r="J1483" s="128">
        <v>0</v>
      </c>
      <c r="K1483" s="137">
        <v>114133</v>
      </c>
      <c r="L1483" s="124">
        <v>114133</v>
      </c>
      <c r="M1483" s="124">
        <v>0</v>
      </c>
      <c r="N1483" s="124">
        <v>0</v>
      </c>
      <c r="O1483" s="124">
        <v>0</v>
      </c>
      <c r="P1483" s="124">
        <v>0</v>
      </c>
      <c r="Q1483" s="127">
        <v>0</v>
      </c>
      <c r="R1483" s="127">
        <v>0</v>
      </c>
      <c r="S1483" s="127">
        <v>0</v>
      </c>
      <c r="T1483" s="127">
        <v>0</v>
      </c>
      <c r="U1483" s="124">
        <v>0</v>
      </c>
      <c r="V1483" s="139">
        <v>0</v>
      </c>
      <c r="W1483" s="128">
        <v>0</v>
      </c>
    </row>
    <row r="1484" spans="1:23" ht="20.100000000000001" customHeight="1">
      <c r="A1484" s="135" t="s">
        <v>1591</v>
      </c>
      <c r="B1484" s="135" t="s">
        <v>1559</v>
      </c>
      <c r="C1484" s="136" t="s">
        <v>1550</v>
      </c>
      <c r="D1484" s="123" t="s">
        <v>1623</v>
      </c>
      <c r="E1484" s="92" t="s">
        <v>942</v>
      </c>
      <c r="F1484" s="127">
        <v>43160</v>
      </c>
      <c r="G1484" s="137">
        <v>0</v>
      </c>
      <c r="H1484" s="127">
        <v>0</v>
      </c>
      <c r="I1484" s="128">
        <v>0</v>
      </c>
      <c r="J1484" s="128">
        <v>0</v>
      </c>
      <c r="K1484" s="137">
        <v>43160</v>
      </c>
      <c r="L1484" s="124">
        <v>0</v>
      </c>
      <c r="M1484" s="124">
        <v>42800</v>
      </c>
      <c r="N1484" s="124">
        <v>0</v>
      </c>
      <c r="O1484" s="124">
        <v>0</v>
      </c>
      <c r="P1484" s="124">
        <v>0</v>
      </c>
      <c r="Q1484" s="127">
        <v>360</v>
      </c>
      <c r="R1484" s="127">
        <v>0</v>
      </c>
      <c r="S1484" s="127">
        <v>0</v>
      </c>
      <c r="T1484" s="127">
        <v>0</v>
      </c>
      <c r="U1484" s="124">
        <v>0</v>
      </c>
      <c r="V1484" s="139">
        <v>0</v>
      </c>
      <c r="W1484" s="128">
        <v>0</v>
      </c>
    </row>
    <row r="1485" spans="1:23" ht="20.100000000000001" customHeight="1">
      <c r="A1485" s="135" t="s">
        <v>1616</v>
      </c>
      <c r="B1485" s="135" t="s">
        <v>1551</v>
      </c>
      <c r="C1485" s="136" t="s">
        <v>1550</v>
      </c>
      <c r="D1485" s="123" t="s">
        <v>1623</v>
      </c>
      <c r="E1485" s="92" t="s">
        <v>1425</v>
      </c>
      <c r="F1485" s="127">
        <v>68480</v>
      </c>
      <c r="G1485" s="137">
        <v>0</v>
      </c>
      <c r="H1485" s="127">
        <v>0</v>
      </c>
      <c r="I1485" s="128">
        <v>0</v>
      </c>
      <c r="J1485" s="128">
        <v>0</v>
      </c>
      <c r="K1485" s="137">
        <v>0</v>
      </c>
      <c r="L1485" s="124">
        <v>0</v>
      </c>
      <c r="M1485" s="124">
        <v>0</v>
      </c>
      <c r="N1485" s="124">
        <v>0</v>
      </c>
      <c r="O1485" s="124">
        <v>0</v>
      </c>
      <c r="P1485" s="124">
        <v>0</v>
      </c>
      <c r="Q1485" s="127">
        <v>0</v>
      </c>
      <c r="R1485" s="127">
        <v>0</v>
      </c>
      <c r="S1485" s="127">
        <v>68480</v>
      </c>
      <c r="T1485" s="127">
        <v>0</v>
      </c>
      <c r="U1485" s="124">
        <v>0</v>
      </c>
      <c r="V1485" s="139">
        <v>0</v>
      </c>
      <c r="W1485" s="128">
        <v>0</v>
      </c>
    </row>
    <row r="1486" spans="1:23" ht="20.100000000000001" customHeight="1">
      <c r="A1486" s="135"/>
      <c r="B1486" s="135"/>
      <c r="C1486" s="136"/>
      <c r="D1486" s="123" t="s">
        <v>2256</v>
      </c>
      <c r="E1486" s="92" t="s">
        <v>2257</v>
      </c>
      <c r="F1486" s="127">
        <v>127264</v>
      </c>
      <c r="G1486" s="137">
        <v>80748</v>
      </c>
      <c r="H1486" s="127">
        <v>38592</v>
      </c>
      <c r="I1486" s="128">
        <v>38940</v>
      </c>
      <c r="J1486" s="128">
        <v>3216</v>
      </c>
      <c r="K1486" s="137">
        <v>32652</v>
      </c>
      <c r="L1486" s="124">
        <v>23106</v>
      </c>
      <c r="M1486" s="124">
        <v>8665</v>
      </c>
      <c r="N1486" s="124">
        <v>0</v>
      </c>
      <c r="O1486" s="124">
        <v>462</v>
      </c>
      <c r="P1486" s="124">
        <v>347</v>
      </c>
      <c r="Q1486" s="127">
        <v>72</v>
      </c>
      <c r="R1486" s="127">
        <v>0</v>
      </c>
      <c r="S1486" s="127">
        <v>13864</v>
      </c>
      <c r="T1486" s="127">
        <v>0</v>
      </c>
      <c r="U1486" s="124">
        <v>0</v>
      </c>
      <c r="V1486" s="139">
        <v>0</v>
      </c>
      <c r="W1486" s="128">
        <v>0</v>
      </c>
    </row>
    <row r="1487" spans="1:23" ht="20.100000000000001" customHeight="1">
      <c r="A1487" s="135" t="s">
        <v>1549</v>
      </c>
      <c r="B1487" s="135" t="s">
        <v>1563</v>
      </c>
      <c r="C1487" s="136" t="s">
        <v>1550</v>
      </c>
      <c r="D1487" s="123" t="s">
        <v>1623</v>
      </c>
      <c r="E1487" s="92" t="s">
        <v>251</v>
      </c>
      <c r="F1487" s="127">
        <v>81557</v>
      </c>
      <c r="G1487" s="137">
        <v>80748</v>
      </c>
      <c r="H1487" s="127">
        <v>38592</v>
      </c>
      <c r="I1487" s="128">
        <v>38940</v>
      </c>
      <c r="J1487" s="128">
        <v>3216</v>
      </c>
      <c r="K1487" s="137">
        <v>809</v>
      </c>
      <c r="L1487" s="124">
        <v>0</v>
      </c>
      <c r="M1487" s="124">
        <v>0</v>
      </c>
      <c r="N1487" s="124">
        <v>0</v>
      </c>
      <c r="O1487" s="124">
        <v>462</v>
      </c>
      <c r="P1487" s="124">
        <v>347</v>
      </c>
      <c r="Q1487" s="127">
        <v>0</v>
      </c>
      <c r="R1487" s="127">
        <v>0</v>
      </c>
      <c r="S1487" s="127">
        <v>0</v>
      </c>
      <c r="T1487" s="127">
        <v>0</v>
      </c>
      <c r="U1487" s="124">
        <v>0</v>
      </c>
      <c r="V1487" s="139">
        <v>0</v>
      </c>
      <c r="W1487" s="128">
        <v>0</v>
      </c>
    </row>
    <row r="1488" spans="1:23" ht="20.100000000000001" customHeight="1">
      <c r="A1488" s="135" t="s">
        <v>1589</v>
      </c>
      <c r="B1488" s="135" t="s">
        <v>1558</v>
      </c>
      <c r="C1488" s="136" t="s">
        <v>1558</v>
      </c>
      <c r="D1488" s="123" t="s">
        <v>1623</v>
      </c>
      <c r="E1488" s="92" t="s">
        <v>829</v>
      </c>
      <c r="F1488" s="127">
        <v>23106</v>
      </c>
      <c r="G1488" s="137">
        <v>0</v>
      </c>
      <c r="H1488" s="127">
        <v>0</v>
      </c>
      <c r="I1488" s="128">
        <v>0</v>
      </c>
      <c r="J1488" s="128">
        <v>0</v>
      </c>
      <c r="K1488" s="137">
        <v>23106</v>
      </c>
      <c r="L1488" s="124">
        <v>23106</v>
      </c>
      <c r="M1488" s="124">
        <v>0</v>
      </c>
      <c r="N1488" s="124">
        <v>0</v>
      </c>
      <c r="O1488" s="124">
        <v>0</v>
      </c>
      <c r="P1488" s="124">
        <v>0</v>
      </c>
      <c r="Q1488" s="127">
        <v>0</v>
      </c>
      <c r="R1488" s="127">
        <v>0</v>
      </c>
      <c r="S1488" s="127">
        <v>0</v>
      </c>
      <c r="T1488" s="127">
        <v>0</v>
      </c>
      <c r="U1488" s="124">
        <v>0</v>
      </c>
      <c r="V1488" s="139">
        <v>0</v>
      </c>
      <c r="W1488" s="128">
        <v>0</v>
      </c>
    </row>
    <row r="1489" spans="1:23" ht="20.100000000000001" customHeight="1">
      <c r="A1489" s="135" t="s">
        <v>1591</v>
      </c>
      <c r="B1489" s="135" t="s">
        <v>1559</v>
      </c>
      <c r="C1489" s="136" t="s">
        <v>1550</v>
      </c>
      <c r="D1489" s="123" t="s">
        <v>1623</v>
      </c>
      <c r="E1489" s="92" t="s">
        <v>942</v>
      </c>
      <c r="F1489" s="127">
        <v>8737</v>
      </c>
      <c r="G1489" s="137">
        <v>0</v>
      </c>
      <c r="H1489" s="127">
        <v>0</v>
      </c>
      <c r="I1489" s="128">
        <v>0</v>
      </c>
      <c r="J1489" s="128">
        <v>0</v>
      </c>
      <c r="K1489" s="137">
        <v>8737</v>
      </c>
      <c r="L1489" s="124">
        <v>0</v>
      </c>
      <c r="M1489" s="124">
        <v>8665</v>
      </c>
      <c r="N1489" s="124">
        <v>0</v>
      </c>
      <c r="O1489" s="124">
        <v>0</v>
      </c>
      <c r="P1489" s="124">
        <v>0</v>
      </c>
      <c r="Q1489" s="127">
        <v>72</v>
      </c>
      <c r="R1489" s="127">
        <v>0</v>
      </c>
      <c r="S1489" s="127">
        <v>0</v>
      </c>
      <c r="T1489" s="127">
        <v>0</v>
      </c>
      <c r="U1489" s="124">
        <v>0</v>
      </c>
      <c r="V1489" s="139">
        <v>0</v>
      </c>
      <c r="W1489" s="128">
        <v>0</v>
      </c>
    </row>
    <row r="1490" spans="1:23" ht="20.100000000000001" customHeight="1">
      <c r="A1490" s="135" t="s">
        <v>1616</v>
      </c>
      <c r="B1490" s="135" t="s">
        <v>1551</v>
      </c>
      <c r="C1490" s="136" t="s">
        <v>1550</v>
      </c>
      <c r="D1490" s="123" t="s">
        <v>1623</v>
      </c>
      <c r="E1490" s="92" t="s">
        <v>1425</v>
      </c>
      <c r="F1490" s="127">
        <v>13864</v>
      </c>
      <c r="G1490" s="137">
        <v>0</v>
      </c>
      <c r="H1490" s="127">
        <v>0</v>
      </c>
      <c r="I1490" s="128">
        <v>0</v>
      </c>
      <c r="J1490" s="128">
        <v>0</v>
      </c>
      <c r="K1490" s="137">
        <v>0</v>
      </c>
      <c r="L1490" s="124">
        <v>0</v>
      </c>
      <c r="M1490" s="124">
        <v>0</v>
      </c>
      <c r="N1490" s="124">
        <v>0</v>
      </c>
      <c r="O1490" s="124">
        <v>0</v>
      </c>
      <c r="P1490" s="124">
        <v>0</v>
      </c>
      <c r="Q1490" s="127">
        <v>0</v>
      </c>
      <c r="R1490" s="127">
        <v>0</v>
      </c>
      <c r="S1490" s="127">
        <v>13864</v>
      </c>
      <c r="T1490" s="127">
        <v>0</v>
      </c>
      <c r="U1490" s="124">
        <v>0</v>
      </c>
      <c r="V1490" s="139">
        <v>0</v>
      </c>
      <c r="W1490" s="128">
        <v>0</v>
      </c>
    </row>
    <row r="1491" spans="1:23" ht="20.100000000000001" customHeight="1">
      <c r="A1491" s="135"/>
      <c r="B1491" s="135"/>
      <c r="C1491" s="136"/>
      <c r="D1491" s="123" t="s">
        <v>2258</v>
      </c>
      <c r="E1491" s="92" t="s">
        <v>2259</v>
      </c>
      <c r="F1491" s="127">
        <v>597596</v>
      </c>
      <c r="G1491" s="137">
        <v>290892</v>
      </c>
      <c r="H1491" s="127">
        <v>180012</v>
      </c>
      <c r="I1491" s="128">
        <v>110880</v>
      </c>
      <c r="J1491" s="128">
        <v>0</v>
      </c>
      <c r="K1491" s="137">
        <v>135688</v>
      </c>
      <c r="L1491" s="124">
        <v>90867</v>
      </c>
      <c r="M1491" s="124">
        <v>34075</v>
      </c>
      <c r="N1491" s="124">
        <v>7970</v>
      </c>
      <c r="O1491" s="124">
        <v>909</v>
      </c>
      <c r="P1491" s="124">
        <v>1363</v>
      </c>
      <c r="Q1491" s="127">
        <v>504</v>
      </c>
      <c r="R1491" s="127">
        <v>0</v>
      </c>
      <c r="S1491" s="127">
        <v>54520</v>
      </c>
      <c r="T1491" s="127">
        <v>0</v>
      </c>
      <c r="U1491" s="124">
        <v>0</v>
      </c>
      <c r="V1491" s="139">
        <v>116496</v>
      </c>
      <c r="W1491" s="128">
        <v>0</v>
      </c>
    </row>
    <row r="1492" spans="1:23" ht="20.100000000000001" customHeight="1">
      <c r="A1492" s="135" t="s">
        <v>1589</v>
      </c>
      <c r="B1492" s="135" t="s">
        <v>1558</v>
      </c>
      <c r="C1492" s="136" t="s">
        <v>1558</v>
      </c>
      <c r="D1492" s="123" t="s">
        <v>1623</v>
      </c>
      <c r="E1492" s="92" t="s">
        <v>829</v>
      </c>
      <c r="F1492" s="127">
        <v>90867</v>
      </c>
      <c r="G1492" s="137">
        <v>0</v>
      </c>
      <c r="H1492" s="127">
        <v>0</v>
      </c>
      <c r="I1492" s="128">
        <v>0</v>
      </c>
      <c r="J1492" s="128">
        <v>0</v>
      </c>
      <c r="K1492" s="137">
        <v>90867</v>
      </c>
      <c r="L1492" s="124">
        <v>90867</v>
      </c>
      <c r="M1492" s="124">
        <v>0</v>
      </c>
      <c r="N1492" s="124">
        <v>0</v>
      </c>
      <c r="O1492" s="124">
        <v>0</v>
      </c>
      <c r="P1492" s="124">
        <v>0</v>
      </c>
      <c r="Q1492" s="127">
        <v>0</v>
      </c>
      <c r="R1492" s="127">
        <v>0</v>
      </c>
      <c r="S1492" s="127">
        <v>0</v>
      </c>
      <c r="T1492" s="127">
        <v>0</v>
      </c>
      <c r="U1492" s="124">
        <v>0</v>
      </c>
      <c r="V1492" s="139">
        <v>0</v>
      </c>
      <c r="W1492" s="128">
        <v>0</v>
      </c>
    </row>
    <row r="1493" spans="1:23" ht="20.100000000000001" customHeight="1">
      <c r="A1493" s="135" t="s">
        <v>1591</v>
      </c>
      <c r="B1493" s="135" t="s">
        <v>1559</v>
      </c>
      <c r="C1493" s="136" t="s">
        <v>1550</v>
      </c>
      <c r="D1493" s="123" t="s">
        <v>1623</v>
      </c>
      <c r="E1493" s="92" t="s">
        <v>942</v>
      </c>
      <c r="F1493" s="127">
        <v>504</v>
      </c>
      <c r="G1493" s="137">
        <v>0</v>
      </c>
      <c r="H1493" s="127">
        <v>0</v>
      </c>
      <c r="I1493" s="128">
        <v>0</v>
      </c>
      <c r="J1493" s="128">
        <v>0</v>
      </c>
      <c r="K1493" s="137">
        <v>504</v>
      </c>
      <c r="L1493" s="124">
        <v>0</v>
      </c>
      <c r="M1493" s="124">
        <v>0</v>
      </c>
      <c r="N1493" s="124">
        <v>0</v>
      </c>
      <c r="O1493" s="124">
        <v>0</v>
      </c>
      <c r="P1493" s="124">
        <v>0</v>
      </c>
      <c r="Q1493" s="127">
        <v>504</v>
      </c>
      <c r="R1493" s="127">
        <v>0</v>
      </c>
      <c r="S1493" s="127">
        <v>0</v>
      </c>
      <c r="T1493" s="127">
        <v>0</v>
      </c>
      <c r="U1493" s="124">
        <v>0</v>
      </c>
      <c r="V1493" s="139">
        <v>0</v>
      </c>
      <c r="W1493" s="128">
        <v>0</v>
      </c>
    </row>
    <row r="1494" spans="1:23" ht="20.100000000000001" customHeight="1">
      <c r="A1494" s="135" t="s">
        <v>1591</v>
      </c>
      <c r="B1494" s="135" t="s">
        <v>1559</v>
      </c>
      <c r="C1494" s="136" t="s">
        <v>1551</v>
      </c>
      <c r="D1494" s="123" t="s">
        <v>1623</v>
      </c>
      <c r="E1494" s="92" t="s">
        <v>943</v>
      </c>
      <c r="F1494" s="127">
        <v>34075</v>
      </c>
      <c r="G1494" s="137">
        <v>0</v>
      </c>
      <c r="H1494" s="127">
        <v>0</v>
      </c>
      <c r="I1494" s="128">
        <v>0</v>
      </c>
      <c r="J1494" s="128">
        <v>0</v>
      </c>
      <c r="K1494" s="137">
        <v>34075</v>
      </c>
      <c r="L1494" s="124">
        <v>0</v>
      </c>
      <c r="M1494" s="124">
        <v>34075</v>
      </c>
      <c r="N1494" s="124">
        <v>0</v>
      </c>
      <c r="O1494" s="124">
        <v>0</v>
      </c>
      <c r="P1494" s="124">
        <v>0</v>
      </c>
      <c r="Q1494" s="127">
        <v>0</v>
      </c>
      <c r="R1494" s="127">
        <v>0</v>
      </c>
      <c r="S1494" s="127">
        <v>0</v>
      </c>
      <c r="T1494" s="127">
        <v>0</v>
      </c>
      <c r="U1494" s="124">
        <v>0</v>
      </c>
      <c r="V1494" s="139">
        <v>0</v>
      </c>
      <c r="W1494" s="128">
        <v>0</v>
      </c>
    </row>
    <row r="1495" spans="1:23" ht="20.100000000000001" customHeight="1">
      <c r="A1495" s="135" t="s">
        <v>1604</v>
      </c>
      <c r="B1495" s="135" t="s">
        <v>1550</v>
      </c>
      <c r="C1495" s="136" t="s">
        <v>1572</v>
      </c>
      <c r="D1495" s="123" t="s">
        <v>1623</v>
      </c>
      <c r="E1495" s="92" t="s">
        <v>1097</v>
      </c>
      <c r="F1495" s="127">
        <v>417630</v>
      </c>
      <c r="G1495" s="137">
        <v>290892</v>
      </c>
      <c r="H1495" s="127">
        <v>180012</v>
      </c>
      <c r="I1495" s="128">
        <v>110880</v>
      </c>
      <c r="J1495" s="128">
        <v>0</v>
      </c>
      <c r="K1495" s="137">
        <v>10242</v>
      </c>
      <c r="L1495" s="124">
        <v>0</v>
      </c>
      <c r="M1495" s="124">
        <v>0</v>
      </c>
      <c r="N1495" s="124">
        <v>7970</v>
      </c>
      <c r="O1495" s="124">
        <v>909</v>
      </c>
      <c r="P1495" s="124">
        <v>1363</v>
      </c>
      <c r="Q1495" s="127">
        <v>0</v>
      </c>
      <c r="R1495" s="127">
        <v>0</v>
      </c>
      <c r="S1495" s="127">
        <v>0</v>
      </c>
      <c r="T1495" s="127">
        <v>0</v>
      </c>
      <c r="U1495" s="124">
        <v>0</v>
      </c>
      <c r="V1495" s="139">
        <v>116496</v>
      </c>
      <c r="W1495" s="128">
        <v>0</v>
      </c>
    </row>
    <row r="1496" spans="1:23" ht="20.100000000000001" customHeight="1">
      <c r="A1496" s="135" t="s">
        <v>1616</v>
      </c>
      <c r="B1496" s="135" t="s">
        <v>1551</v>
      </c>
      <c r="C1496" s="136" t="s">
        <v>1550</v>
      </c>
      <c r="D1496" s="123" t="s">
        <v>1623</v>
      </c>
      <c r="E1496" s="92" t="s">
        <v>1425</v>
      </c>
      <c r="F1496" s="127">
        <v>54520</v>
      </c>
      <c r="G1496" s="137">
        <v>0</v>
      </c>
      <c r="H1496" s="127">
        <v>0</v>
      </c>
      <c r="I1496" s="128">
        <v>0</v>
      </c>
      <c r="J1496" s="128">
        <v>0</v>
      </c>
      <c r="K1496" s="137">
        <v>0</v>
      </c>
      <c r="L1496" s="124">
        <v>0</v>
      </c>
      <c r="M1496" s="124">
        <v>0</v>
      </c>
      <c r="N1496" s="124">
        <v>0</v>
      </c>
      <c r="O1496" s="124">
        <v>0</v>
      </c>
      <c r="P1496" s="124">
        <v>0</v>
      </c>
      <c r="Q1496" s="127">
        <v>0</v>
      </c>
      <c r="R1496" s="127">
        <v>0</v>
      </c>
      <c r="S1496" s="127">
        <v>54520</v>
      </c>
      <c r="T1496" s="127">
        <v>0</v>
      </c>
      <c r="U1496" s="124">
        <v>0</v>
      </c>
      <c r="V1496" s="139">
        <v>0</v>
      </c>
      <c r="W1496" s="128">
        <v>0</v>
      </c>
    </row>
    <row r="1497" spans="1:23" ht="20.100000000000001" customHeight="1">
      <c r="A1497" s="135"/>
      <c r="B1497" s="135"/>
      <c r="C1497" s="136"/>
      <c r="D1497" s="123" t="s">
        <v>2260</v>
      </c>
      <c r="E1497" s="92" t="s">
        <v>2261</v>
      </c>
      <c r="F1497" s="127">
        <v>5387807</v>
      </c>
      <c r="G1497" s="137">
        <v>3258393</v>
      </c>
      <c r="H1497" s="127">
        <v>1364556</v>
      </c>
      <c r="I1497" s="128">
        <v>1230564</v>
      </c>
      <c r="J1497" s="128">
        <v>663273</v>
      </c>
      <c r="K1497" s="137">
        <v>1289225</v>
      </c>
      <c r="L1497" s="124">
        <v>801561</v>
      </c>
      <c r="M1497" s="124">
        <v>300586</v>
      </c>
      <c r="N1497" s="124">
        <v>20777</v>
      </c>
      <c r="O1497" s="124">
        <v>13436</v>
      </c>
      <c r="P1497" s="124">
        <v>12022</v>
      </c>
      <c r="Q1497" s="127">
        <v>3024</v>
      </c>
      <c r="R1497" s="127">
        <v>0</v>
      </c>
      <c r="S1497" s="127">
        <v>480935</v>
      </c>
      <c r="T1497" s="127">
        <v>0</v>
      </c>
      <c r="U1497" s="124">
        <v>0</v>
      </c>
      <c r="V1497" s="139">
        <v>217975</v>
      </c>
      <c r="W1497" s="128">
        <v>141279</v>
      </c>
    </row>
    <row r="1498" spans="1:23" ht="20.100000000000001" customHeight="1">
      <c r="A1498" s="135"/>
      <c r="B1498" s="135"/>
      <c r="C1498" s="136"/>
      <c r="D1498" s="123" t="s">
        <v>2262</v>
      </c>
      <c r="E1498" s="92" t="s">
        <v>2263</v>
      </c>
      <c r="F1498" s="127">
        <v>2774171</v>
      </c>
      <c r="G1498" s="137">
        <v>1777596</v>
      </c>
      <c r="H1498" s="127">
        <v>682128</v>
      </c>
      <c r="I1498" s="128">
        <v>700224</v>
      </c>
      <c r="J1498" s="128">
        <v>395244</v>
      </c>
      <c r="K1498" s="137">
        <v>702947</v>
      </c>
      <c r="L1498" s="124">
        <v>428470</v>
      </c>
      <c r="M1498" s="124">
        <v>160676</v>
      </c>
      <c r="N1498" s="124">
        <v>0</v>
      </c>
      <c r="O1498" s="124">
        <v>8569</v>
      </c>
      <c r="P1498" s="124">
        <v>6427</v>
      </c>
      <c r="Q1498" s="127">
        <v>1440</v>
      </c>
      <c r="R1498" s="127">
        <v>0</v>
      </c>
      <c r="S1498" s="127">
        <v>257082</v>
      </c>
      <c r="T1498" s="127">
        <v>0</v>
      </c>
      <c r="U1498" s="124">
        <v>0</v>
      </c>
      <c r="V1498" s="139">
        <v>0</v>
      </c>
      <c r="W1498" s="128">
        <v>36546</v>
      </c>
    </row>
    <row r="1499" spans="1:23" ht="20.100000000000001" customHeight="1">
      <c r="A1499" s="135" t="s">
        <v>1549</v>
      </c>
      <c r="B1499" s="135" t="s">
        <v>1552</v>
      </c>
      <c r="C1499" s="136" t="s">
        <v>1550</v>
      </c>
      <c r="D1499" s="123" t="s">
        <v>1623</v>
      </c>
      <c r="E1499" s="92" t="s">
        <v>251</v>
      </c>
      <c r="F1499" s="127">
        <v>1829138</v>
      </c>
      <c r="G1499" s="137">
        <v>1777596</v>
      </c>
      <c r="H1499" s="127">
        <v>682128</v>
      </c>
      <c r="I1499" s="128">
        <v>700224</v>
      </c>
      <c r="J1499" s="128">
        <v>395244</v>
      </c>
      <c r="K1499" s="137">
        <v>14996</v>
      </c>
      <c r="L1499" s="124">
        <v>0</v>
      </c>
      <c r="M1499" s="124">
        <v>0</v>
      </c>
      <c r="N1499" s="124">
        <v>0</v>
      </c>
      <c r="O1499" s="124">
        <v>8569</v>
      </c>
      <c r="P1499" s="124">
        <v>6427</v>
      </c>
      <c r="Q1499" s="127">
        <v>0</v>
      </c>
      <c r="R1499" s="127">
        <v>0</v>
      </c>
      <c r="S1499" s="127">
        <v>0</v>
      </c>
      <c r="T1499" s="127">
        <v>0</v>
      </c>
      <c r="U1499" s="124">
        <v>0</v>
      </c>
      <c r="V1499" s="139">
        <v>0</v>
      </c>
      <c r="W1499" s="128">
        <v>36546</v>
      </c>
    </row>
    <row r="1500" spans="1:23" ht="20.100000000000001" customHeight="1">
      <c r="A1500" s="135" t="s">
        <v>1589</v>
      </c>
      <c r="B1500" s="135" t="s">
        <v>1558</v>
      </c>
      <c r="C1500" s="136" t="s">
        <v>1558</v>
      </c>
      <c r="D1500" s="123" t="s">
        <v>1623</v>
      </c>
      <c r="E1500" s="92" t="s">
        <v>829</v>
      </c>
      <c r="F1500" s="127">
        <v>428470</v>
      </c>
      <c r="G1500" s="137">
        <v>0</v>
      </c>
      <c r="H1500" s="127">
        <v>0</v>
      </c>
      <c r="I1500" s="128">
        <v>0</v>
      </c>
      <c r="J1500" s="128">
        <v>0</v>
      </c>
      <c r="K1500" s="137">
        <v>428470</v>
      </c>
      <c r="L1500" s="124">
        <v>428470</v>
      </c>
      <c r="M1500" s="124">
        <v>0</v>
      </c>
      <c r="N1500" s="124">
        <v>0</v>
      </c>
      <c r="O1500" s="124">
        <v>0</v>
      </c>
      <c r="P1500" s="124">
        <v>0</v>
      </c>
      <c r="Q1500" s="127">
        <v>0</v>
      </c>
      <c r="R1500" s="127">
        <v>0</v>
      </c>
      <c r="S1500" s="127">
        <v>0</v>
      </c>
      <c r="T1500" s="127">
        <v>0</v>
      </c>
      <c r="U1500" s="124">
        <v>0</v>
      </c>
      <c r="V1500" s="139">
        <v>0</v>
      </c>
      <c r="W1500" s="128">
        <v>0</v>
      </c>
    </row>
    <row r="1501" spans="1:23" ht="20.100000000000001" customHeight="1">
      <c r="A1501" s="135" t="s">
        <v>1591</v>
      </c>
      <c r="B1501" s="135" t="s">
        <v>1559</v>
      </c>
      <c r="C1501" s="136" t="s">
        <v>1550</v>
      </c>
      <c r="D1501" s="123" t="s">
        <v>1623</v>
      </c>
      <c r="E1501" s="92" t="s">
        <v>942</v>
      </c>
      <c r="F1501" s="127">
        <v>162116</v>
      </c>
      <c r="G1501" s="137">
        <v>0</v>
      </c>
      <c r="H1501" s="127">
        <v>0</v>
      </c>
      <c r="I1501" s="128">
        <v>0</v>
      </c>
      <c r="J1501" s="128">
        <v>0</v>
      </c>
      <c r="K1501" s="137">
        <v>162116</v>
      </c>
      <c r="L1501" s="124">
        <v>0</v>
      </c>
      <c r="M1501" s="124">
        <v>160676</v>
      </c>
      <c r="N1501" s="124">
        <v>0</v>
      </c>
      <c r="O1501" s="124">
        <v>0</v>
      </c>
      <c r="P1501" s="124">
        <v>0</v>
      </c>
      <c r="Q1501" s="127">
        <v>1440</v>
      </c>
      <c r="R1501" s="127">
        <v>0</v>
      </c>
      <c r="S1501" s="127">
        <v>0</v>
      </c>
      <c r="T1501" s="127">
        <v>0</v>
      </c>
      <c r="U1501" s="124">
        <v>0</v>
      </c>
      <c r="V1501" s="139">
        <v>0</v>
      </c>
      <c r="W1501" s="128">
        <v>0</v>
      </c>
    </row>
    <row r="1502" spans="1:23" ht="20.100000000000001" customHeight="1">
      <c r="A1502" s="135" t="s">
        <v>1591</v>
      </c>
      <c r="B1502" s="135" t="s">
        <v>1559</v>
      </c>
      <c r="C1502" s="136" t="s">
        <v>1552</v>
      </c>
      <c r="D1502" s="123" t="s">
        <v>1623</v>
      </c>
      <c r="E1502" s="92" t="s">
        <v>944</v>
      </c>
      <c r="F1502" s="127">
        <v>97365</v>
      </c>
      <c r="G1502" s="137">
        <v>0</v>
      </c>
      <c r="H1502" s="127">
        <v>0</v>
      </c>
      <c r="I1502" s="128">
        <v>0</v>
      </c>
      <c r="J1502" s="128">
        <v>0</v>
      </c>
      <c r="K1502" s="137">
        <v>97365</v>
      </c>
      <c r="L1502" s="124">
        <v>0</v>
      </c>
      <c r="M1502" s="124">
        <v>0</v>
      </c>
      <c r="N1502" s="124">
        <v>0</v>
      </c>
      <c r="O1502" s="124">
        <v>0</v>
      </c>
      <c r="P1502" s="124">
        <v>0</v>
      </c>
      <c r="Q1502" s="127">
        <v>0</v>
      </c>
      <c r="R1502" s="127">
        <v>0</v>
      </c>
      <c r="S1502" s="127">
        <v>0</v>
      </c>
      <c r="T1502" s="127">
        <v>0</v>
      </c>
      <c r="U1502" s="124">
        <v>0</v>
      </c>
      <c r="V1502" s="139">
        <v>0</v>
      </c>
      <c r="W1502" s="128">
        <v>0</v>
      </c>
    </row>
    <row r="1503" spans="1:23" ht="20.100000000000001" customHeight="1">
      <c r="A1503" s="135" t="s">
        <v>1616</v>
      </c>
      <c r="B1503" s="135" t="s">
        <v>1551</v>
      </c>
      <c r="C1503" s="136" t="s">
        <v>1550</v>
      </c>
      <c r="D1503" s="123" t="s">
        <v>1623</v>
      </c>
      <c r="E1503" s="92" t="s">
        <v>1425</v>
      </c>
      <c r="F1503" s="127">
        <v>257082</v>
      </c>
      <c r="G1503" s="137">
        <v>0</v>
      </c>
      <c r="H1503" s="127">
        <v>0</v>
      </c>
      <c r="I1503" s="128">
        <v>0</v>
      </c>
      <c r="J1503" s="128">
        <v>0</v>
      </c>
      <c r="K1503" s="137">
        <v>0</v>
      </c>
      <c r="L1503" s="124">
        <v>0</v>
      </c>
      <c r="M1503" s="124">
        <v>0</v>
      </c>
      <c r="N1503" s="124">
        <v>0</v>
      </c>
      <c r="O1503" s="124">
        <v>0</v>
      </c>
      <c r="P1503" s="124">
        <v>0</v>
      </c>
      <c r="Q1503" s="127">
        <v>0</v>
      </c>
      <c r="R1503" s="127">
        <v>0</v>
      </c>
      <c r="S1503" s="127">
        <v>257082</v>
      </c>
      <c r="T1503" s="127">
        <v>0</v>
      </c>
      <c r="U1503" s="124">
        <v>0</v>
      </c>
      <c r="V1503" s="139">
        <v>0</v>
      </c>
      <c r="W1503" s="128">
        <v>0</v>
      </c>
    </row>
    <row r="1504" spans="1:23" ht="20.100000000000001" customHeight="1">
      <c r="A1504" s="135"/>
      <c r="B1504" s="135"/>
      <c r="C1504" s="136"/>
      <c r="D1504" s="123" t="s">
        <v>2264</v>
      </c>
      <c r="E1504" s="92" t="s">
        <v>2265</v>
      </c>
      <c r="F1504" s="127">
        <v>538678</v>
      </c>
      <c r="G1504" s="137">
        <v>317517</v>
      </c>
      <c r="H1504" s="127">
        <v>121788</v>
      </c>
      <c r="I1504" s="128">
        <v>127980</v>
      </c>
      <c r="J1504" s="128">
        <v>67749</v>
      </c>
      <c r="K1504" s="137">
        <v>134857</v>
      </c>
      <c r="L1504" s="124">
        <v>80354</v>
      </c>
      <c r="M1504" s="124">
        <v>30133</v>
      </c>
      <c r="N1504" s="124">
        <v>5187</v>
      </c>
      <c r="O1504" s="124">
        <v>804</v>
      </c>
      <c r="P1504" s="124">
        <v>1205</v>
      </c>
      <c r="Q1504" s="127">
        <v>288</v>
      </c>
      <c r="R1504" s="127">
        <v>0</v>
      </c>
      <c r="S1504" s="127">
        <v>48212</v>
      </c>
      <c r="T1504" s="127">
        <v>0</v>
      </c>
      <c r="U1504" s="124">
        <v>0</v>
      </c>
      <c r="V1504" s="139">
        <v>0</v>
      </c>
      <c r="W1504" s="128">
        <v>38092</v>
      </c>
    </row>
    <row r="1505" spans="1:23" ht="20.100000000000001" customHeight="1">
      <c r="A1505" s="135" t="s">
        <v>1549</v>
      </c>
      <c r="B1505" s="135" t="s">
        <v>1554</v>
      </c>
      <c r="C1505" s="136" t="s">
        <v>1550</v>
      </c>
      <c r="D1505" s="123" t="s">
        <v>1623</v>
      </c>
      <c r="E1505" s="92" t="s">
        <v>251</v>
      </c>
      <c r="F1505" s="127">
        <v>362805</v>
      </c>
      <c r="G1505" s="137">
        <v>317517</v>
      </c>
      <c r="H1505" s="127">
        <v>121788</v>
      </c>
      <c r="I1505" s="128">
        <v>127980</v>
      </c>
      <c r="J1505" s="128">
        <v>67749</v>
      </c>
      <c r="K1505" s="137">
        <v>7196</v>
      </c>
      <c r="L1505" s="124">
        <v>0</v>
      </c>
      <c r="M1505" s="124">
        <v>0</v>
      </c>
      <c r="N1505" s="124">
        <v>5187</v>
      </c>
      <c r="O1505" s="124">
        <v>804</v>
      </c>
      <c r="P1505" s="124">
        <v>1205</v>
      </c>
      <c r="Q1505" s="127">
        <v>0</v>
      </c>
      <c r="R1505" s="127">
        <v>0</v>
      </c>
      <c r="S1505" s="127">
        <v>0</v>
      </c>
      <c r="T1505" s="127">
        <v>0</v>
      </c>
      <c r="U1505" s="124">
        <v>0</v>
      </c>
      <c r="V1505" s="139">
        <v>0</v>
      </c>
      <c r="W1505" s="128">
        <v>38092</v>
      </c>
    </row>
    <row r="1506" spans="1:23" ht="20.100000000000001" customHeight="1">
      <c r="A1506" s="135" t="s">
        <v>1589</v>
      </c>
      <c r="B1506" s="135" t="s">
        <v>1558</v>
      </c>
      <c r="C1506" s="136" t="s">
        <v>1558</v>
      </c>
      <c r="D1506" s="123" t="s">
        <v>1623</v>
      </c>
      <c r="E1506" s="92" t="s">
        <v>829</v>
      </c>
      <c r="F1506" s="127">
        <v>80354</v>
      </c>
      <c r="G1506" s="137">
        <v>0</v>
      </c>
      <c r="H1506" s="127">
        <v>0</v>
      </c>
      <c r="I1506" s="128">
        <v>0</v>
      </c>
      <c r="J1506" s="128">
        <v>0</v>
      </c>
      <c r="K1506" s="137">
        <v>80354</v>
      </c>
      <c r="L1506" s="124">
        <v>80354</v>
      </c>
      <c r="M1506" s="124">
        <v>0</v>
      </c>
      <c r="N1506" s="124">
        <v>0</v>
      </c>
      <c r="O1506" s="124">
        <v>0</v>
      </c>
      <c r="P1506" s="124">
        <v>0</v>
      </c>
      <c r="Q1506" s="127">
        <v>0</v>
      </c>
      <c r="R1506" s="127">
        <v>0</v>
      </c>
      <c r="S1506" s="127">
        <v>0</v>
      </c>
      <c r="T1506" s="127">
        <v>0</v>
      </c>
      <c r="U1506" s="124">
        <v>0</v>
      </c>
      <c r="V1506" s="139">
        <v>0</v>
      </c>
      <c r="W1506" s="128">
        <v>0</v>
      </c>
    </row>
    <row r="1507" spans="1:23" ht="20.100000000000001" customHeight="1">
      <c r="A1507" s="135" t="s">
        <v>1591</v>
      </c>
      <c r="B1507" s="135" t="s">
        <v>1559</v>
      </c>
      <c r="C1507" s="136" t="s">
        <v>1551</v>
      </c>
      <c r="D1507" s="123" t="s">
        <v>1623</v>
      </c>
      <c r="E1507" s="92" t="s">
        <v>943</v>
      </c>
      <c r="F1507" s="127">
        <v>30421</v>
      </c>
      <c r="G1507" s="137">
        <v>0</v>
      </c>
      <c r="H1507" s="127">
        <v>0</v>
      </c>
      <c r="I1507" s="128">
        <v>0</v>
      </c>
      <c r="J1507" s="128">
        <v>0</v>
      </c>
      <c r="K1507" s="137">
        <v>30421</v>
      </c>
      <c r="L1507" s="124">
        <v>0</v>
      </c>
      <c r="M1507" s="124">
        <v>30133</v>
      </c>
      <c r="N1507" s="124">
        <v>0</v>
      </c>
      <c r="O1507" s="124">
        <v>0</v>
      </c>
      <c r="P1507" s="124">
        <v>0</v>
      </c>
      <c r="Q1507" s="127">
        <v>288</v>
      </c>
      <c r="R1507" s="127">
        <v>0</v>
      </c>
      <c r="S1507" s="127">
        <v>0</v>
      </c>
      <c r="T1507" s="127">
        <v>0</v>
      </c>
      <c r="U1507" s="124">
        <v>0</v>
      </c>
      <c r="V1507" s="139">
        <v>0</v>
      </c>
      <c r="W1507" s="128">
        <v>0</v>
      </c>
    </row>
    <row r="1508" spans="1:23" ht="20.100000000000001" customHeight="1">
      <c r="A1508" s="135" t="s">
        <v>1591</v>
      </c>
      <c r="B1508" s="135" t="s">
        <v>1559</v>
      </c>
      <c r="C1508" s="136" t="s">
        <v>1552</v>
      </c>
      <c r="D1508" s="123" t="s">
        <v>1623</v>
      </c>
      <c r="E1508" s="92" t="s">
        <v>944</v>
      </c>
      <c r="F1508" s="127">
        <v>16886</v>
      </c>
      <c r="G1508" s="137">
        <v>0</v>
      </c>
      <c r="H1508" s="127">
        <v>0</v>
      </c>
      <c r="I1508" s="128">
        <v>0</v>
      </c>
      <c r="J1508" s="128">
        <v>0</v>
      </c>
      <c r="K1508" s="137">
        <v>16886</v>
      </c>
      <c r="L1508" s="124">
        <v>0</v>
      </c>
      <c r="M1508" s="124">
        <v>0</v>
      </c>
      <c r="N1508" s="124">
        <v>0</v>
      </c>
      <c r="O1508" s="124">
        <v>0</v>
      </c>
      <c r="P1508" s="124">
        <v>0</v>
      </c>
      <c r="Q1508" s="127">
        <v>0</v>
      </c>
      <c r="R1508" s="127">
        <v>0</v>
      </c>
      <c r="S1508" s="127">
        <v>0</v>
      </c>
      <c r="T1508" s="127">
        <v>0</v>
      </c>
      <c r="U1508" s="124">
        <v>0</v>
      </c>
      <c r="V1508" s="139">
        <v>0</v>
      </c>
      <c r="W1508" s="128">
        <v>0</v>
      </c>
    </row>
    <row r="1509" spans="1:23" ht="20.100000000000001" customHeight="1">
      <c r="A1509" s="135" t="s">
        <v>1616</v>
      </c>
      <c r="B1509" s="135" t="s">
        <v>1551</v>
      </c>
      <c r="C1509" s="136" t="s">
        <v>1550</v>
      </c>
      <c r="D1509" s="123" t="s">
        <v>1623</v>
      </c>
      <c r="E1509" s="92" t="s">
        <v>1425</v>
      </c>
      <c r="F1509" s="127">
        <v>48212</v>
      </c>
      <c r="G1509" s="137">
        <v>0</v>
      </c>
      <c r="H1509" s="127">
        <v>0</v>
      </c>
      <c r="I1509" s="128">
        <v>0</v>
      </c>
      <c r="J1509" s="128">
        <v>0</v>
      </c>
      <c r="K1509" s="137">
        <v>0</v>
      </c>
      <c r="L1509" s="124">
        <v>0</v>
      </c>
      <c r="M1509" s="124">
        <v>0</v>
      </c>
      <c r="N1509" s="124">
        <v>0</v>
      </c>
      <c r="O1509" s="124">
        <v>0</v>
      </c>
      <c r="P1509" s="124">
        <v>0</v>
      </c>
      <c r="Q1509" s="127">
        <v>0</v>
      </c>
      <c r="R1509" s="127">
        <v>0</v>
      </c>
      <c r="S1509" s="127">
        <v>48212</v>
      </c>
      <c r="T1509" s="127">
        <v>0</v>
      </c>
      <c r="U1509" s="124">
        <v>0</v>
      </c>
      <c r="V1509" s="139">
        <v>0</v>
      </c>
      <c r="W1509" s="128">
        <v>0</v>
      </c>
    </row>
    <row r="1510" spans="1:23" ht="20.100000000000001" customHeight="1">
      <c r="A1510" s="135"/>
      <c r="B1510" s="135"/>
      <c r="C1510" s="136"/>
      <c r="D1510" s="123" t="s">
        <v>2266</v>
      </c>
      <c r="E1510" s="92" t="s">
        <v>2267</v>
      </c>
      <c r="F1510" s="127">
        <v>345371</v>
      </c>
      <c r="G1510" s="137">
        <v>144564</v>
      </c>
      <c r="H1510" s="127">
        <v>78324</v>
      </c>
      <c r="I1510" s="128">
        <v>48240</v>
      </c>
      <c r="J1510" s="128">
        <v>18000</v>
      </c>
      <c r="K1510" s="137">
        <v>59330</v>
      </c>
      <c r="L1510" s="124">
        <v>39742</v>
      </c>
      <c r="M1510" s="124">
        <v>14903</v>
      </c>
      <c r="N1510" s="124">
        <v>3476</v>
      </c>
      <c r="O1510" s="124">
        <v>397</v>
      </c>
      <c r="P1510" s="124">
        <v>596</v>
      </c>
      <c r="Q1510" s="127">
        <v>216</v>
      </c>
      <c r="R1510" s="127">
        <v>0</v>
      </c>
      <c r="S1510" s="127">
        <v>23845</v>
      </c>
      <c r="T1510" s="127">
        <v>0</v>
      </c>
      <c r="U1510" s="124">
        <v>0</v>
      </c>
      <c r="V1510" s="139">
        <v>50991</v>
      </c>
      <c r="W1510" s="128">
        <v>66641</v>
      </c>
    </row>
    <row r="1511" spans="1:23" ht="20.100000000000001" customHeight="1">
      <c r="A1511" s="135" t="s">
        <v>1589</v>
      </c>
      <c r="B1511" s="135" t="s">
        <v>1558</v>
      </c>
      <c r="C1511" s="136" t="s">
        <v>1558</v>
      </c>
      <c r="D1511" s="123" t="s">
        <v>1623</v>
      </c>
      <c r="E1511" s="92" t="s">
        <v>829</v>
      </c>
      <c r="F1511" s="127">
        <v>39742</v>
      </c>
      <c r="G1511" s="137">
        <v>0</v>
      </c>
      <c r="H1511" s="127">
        <v>0</v>
      </c>
      <c r="I1511" s="128">
        <v>0</v>
      </c>
      <c r="J1511" s="128">
        <v>0</v>
      </c>
      <c r="K1511" s="137">
        <v>39742</v>
      </c>
      <c r="L1511" s="124">
        <v>39742</v>
      </c>
      <c r="M1511" s="124">
        <v>0</v>
      </c>
      <c r="N1511" s="124">
        <v>0</v>
      </c>
      <c r="O1511" s="124">
        <v>0</v>
      </c>
      <c r="P1511" s="124">
        <v>0</v>
      </c>
      <c r="Q1511" s="127">
        <v>0</v>
      </c>
      <c r="R1511" s="127">
        <v>0</v>
      </c>
      <c r="S1511" s="127">
        <v>0</v>
      </c>
      <c r="T1511" s="127">
        <v>0</v>
      </c>
      <c r="U1511" s="124">
        <v>0</v>
      </c>
      <c r="V1511" s="139">
        <v>0</v>
      </c>
      <c r="W1511" s="128">
        <v>0</v>
      </c>
    </row>
    <row r="1512" spans="1:23" ht="20.100000000000001" customHeight="1">
      <c r="A1512" s="135" t="s">
        <v>1591</v>
      </c>
      <c r="B1512" s="135" t="s">
        <v>1580</v>
      </c>
      <c r="C1512" s="136" t="s">
        <v>1572</v>
      </c>
      <c r="D1512" s="123" t="s">
        <v>1623</v>
      </c>
      <c r="E1512" s="92" t="s">
        <v>957</v>
      </c>
      <c r="F1512" s="127">
        <v>266665</v>
      </c>
      <c r="G1512" s="137">
        <v>144564</v>
      </c>
      <c r="H1512" s="127">
        <v>78324</v>
      </c>
      <c r="I1512" s="128">
        <v>48240</v>
      </c>
      <c r="J1512" s="128">
        <v>18000</v>
      </c>
      <c r="K1512" s="137">
        <v>4469</v>
      </c>
      <c r="L1512" s="124">
        <v>0</v>
      </c>
      <c r="M1512" s="124">
        <v>0</v>
      </c>
      <c r="N1512" s="124">
        <v>3476</v>
      </c>
      <c r="O1512" s="124">
        <v>397</v>
      </c>
      <c r="P1512" s="124">
        <v>596</v>
      </c>
      <c r="Q1512" s="127">
        <v>0</v>
      </c>
      <c r="R1512" s="127">
        <v>0</v>
      </c>
      <c r="S1512" s="127">
        <v>0</v>
      </c>
      <c r="T1512" s="127">
        <v>0</v>
      </c>
      <c r="U1512" s="124">
        <v>0</v>
      </c>
      <c r="V1512" s="139">
        <v>50991</v>
      </c>
      <c r="W1512" s="128">
        <v>66641</v>
      </c>
    </row>
    <row r="1513" spans="1:23" ht="20.100000000000001" customHeight="1">
      <c r="A1513" s="135" t="s">
        <v>1591</v>
      </c>
      <c r="B1513" s="135" t="s">
        <v>1559</v>
      </c>
      <c r="C1513" s="136" t="s">
        <v>1551</v>
      </c>
      <c r="D1513" s="123" t="s">
        <v>1623</v>
      </c>
      <c r="E1513" s="92" t="s">
        <v>943</v>
      </c>
      <c r="F1513" s="127">
        <v>15119</v>
      </c>
      <c r="G1513" s="137">
        <v>0</v>
      </c>
      <c r="H1513" s="127">
        <v>0</v>
      </c>
      <c r="I1513" s="128">
        <v>0</v>
      </c>
      <c r="J1513" s="128">
        <v>0</v>
      </c>
      <c r="K1513" s="137">
        <v>15119</v>
      </c>
      <c r="L1513" s="124">
        <v>0</v>
      </c>
      <c r="M1513" s="124">
        <v>14903</v>
      </c>
      <c r="N1513" s="124">
        <v>0</v>
      </c>
      <c r="O1513" s="124">
        <v>0</v>
      </c>
      <c r="P1513" s="124">
        <v>0</v>
      </c>
      <c r="Q1513" s="127">
        <v>216</v>
      </c>
      <c r="R1513" s="127">
        <v>0</v>
      </c>
      <c r="S1513" s="127">
        <v>0</v>
      </c>
      <c r="T1513" s="127">
        <v>0</v>
      </c>
      <c r="U1513" s="124">
        <v>0</v>
      </c>
      <c r="V1513" s="139">
        <v>0</v>
      </c>
      <c r="W1513" s="128">
        <v>0</v>
      </c>
    </row>
    <row r="1514" spans="1:23" ht="20.100000000000001" customHeight="1">
      <c r="A1514" s="135" t="s">
        <v>1616</v>
      </c>
      <c r="B1514" s="135" t="s">
        <v>1551</v>
      </c>
      <c r="C1514" s="136" t="s">
        <v>1550</v>
      </c>
      <c r="D1514" s="123" t="s">
        <v>1623</v>
      </c>
      <c r="E1514" s="92" t="s">
        <v>1425</v>
      </c>
      <c r="F1514" s="127">
        <v>23845</v>
      </c>
      <c r="G1514" s="137">
        <v>0</v>
      </c>
      <c r="H1514" s="127">
        <v>0</v>
      </c>
      <c r="I1514" s="128">
        <v>0</v>
      </c>
      <c r="J1514" s="128">
        <v>0</v>
      </c>
      <c r="K1514" s="137">
        <v>0</v>
      </c>
      <c r="L1514" s="124">
        <v>0</v>
      </c>
      <c r="M1514" s="124">
        <v>0</v>
      </c>
      <c r="N1514" s="124">
        <v>0</v>
      </c>
      <c r="O1514" s="124">
        <v>0</v>
      </c>
      <c r="P1514" s="124">
        <v>0</v>
      </c>
      <c r="Q1514" s="127">
        <v>0</v>
      </c>
      <c r="R1514" s="127">
        <v>0</v>
      </c>
      <c r="S1514" s="127">
        <v>23845</v>
      </c>
      <c r="T1514" s="127">
        <v>0</v>
      </c>
      <c r="U1514" s="124">
        <v>0</v>
      </c>
      <c r="V1514" s="139">
        <v>0</v>
      </c>
      <c r="W1514" s="128">
        <v>0</v>
      </c>
    </row>
    <row r="1515" spans="1:23" ht="20.100000000000001" customHeight="1">
      <c r="A1515" s="135"/>
      <c r="B1515" s="135"/>
      <c r="C1515" s="136"/>
      <c r="D1515" s="123" t="s">
        <v>2268</v>
      </c>
      <c r="E1515" s="92" t="s">
        <v>2269</v>
      </c>
      <c r="F1515" s="127">
        <v>180994</v>
      </c>
      <c r="G1515" s="137">
        <v>94380</v>
      </c>
      <c r="H1515" s="127">
        <v>50700</v>
      </c>
      <c r="I1515" s="128">
        <v>31680</v>
      </c>
      <c r="J1515" s="128">
        <v>12000</v>
      </c>
      <c r="K1515" s="137">
        <v>38662</v>
      </c>
      <c r="L1515" s="124">
        <v>25890</v>
      </c>
      <c r="M1515" s="124">
        <v>9709</v>
      </c>
      <c r="N1515" s="124">
        <v>2272</v>
      </c>
      <c r="O1515" s="124">
        <v>259</v>
      </c>
      <c r="P1515" s="124">
        <v>388</v>
      </c>
      <c r="Q1515" s="127">
        <v>144</v>
      </c>
      <c r="R1515" s="127">
        <v>0</v>
      </c>
      <c r="S1515" s="127">
        <v>15534</v>
      </c>
      <c r="T1515" s="127">
        <v>0</v>
      </c>
      <c r="U1515" s="124">
        <v>0</v>
      </c>
      <c r="V1515" s="139">
        <v>32418</v>
      </c>
      <c r="W1515" s="128">
        <v>0</v>
      </c>
    </row>
    <row r="1516" spans="1:23" ht="20.100000000000001" customHeight="1">
      <c r="A1516" s="135" t="s">
        <v>1582</v>
      </c>
      <c r="B1516" s="135" t="s">
        <v>1550</v>
      </c>
      <c r="C1516" s="136" t="s">
        <v>1585</v>
      </c>
      <c r="D1516" s="123" t="s">
        <v>1623</v>
      </c>
      <c r="E1516" s="92" t="s">
        <v>758</v>
      </c>
      <c r="F1516" s="127">
        <v>129717</v>
      </c>
      <c r="G1516" s="137">
        <v>94380</v>
      </c>
      <c r="H1516" s="127">
        <v>50700</v>
      </c>
      <c r="I1516" s="128">
        <v>31680</v>
      </c>
      <c r="J1516" s="128">
        <v>12000</v>
      </c>
      <c r="K1516" s="137">
        <v>2919</v>
      </c>
      <c r="L1516" s="124">
        <v>0</v>
      </c>
      <c r="M1516" s="124">
        <v>0</v>
      </c>
      <c r="N1516" s="124">
        <v>2272</v>
      </c>
      <c r="O1516" s="124">
        <v>259</v>
      </c>
      <c r="P1516" s="124">
        <v>388</v>
      </c>
      <c r="Q1516" s="127">
        <v>0</v>
      </c>
      <c r="R1516" s="127">
        <v>0</v>
      </c>
      <c r="S1516" s="127">
        <v>0</v>
      </c>
      <c r="T1516" s="127">
        <v>0</v>
      </c>
      <c r="U1516" s="124">
        <v>0</v>
      </c>
      <c r="V1516" s="139">
        <v>32418</v>
      </c>
      <c r="W1516" s="128">
        <v>0</v>
      </c>
    </row>
    <row r="1517" spans="1:23" ht="20.100000000000001" customHeight="1">
      <c r="A1517" s="135" t="s">
        <v>1589</v>
      </c>
      <c r="B1517" s="135" t="s">
        <v>1558</v>
      </c>
      <c r="C1517" s="136" t="s">
        <v>1558</v>
      </c>
      <c r="D1517" s="123" t="s">
        <v>1623</v>
      </c>
      <c r="E1517" s="92" t="s">
        <v>829</v>
      </c>
      <c r="F1517" s="127">
        <v>25890</v>
      </c>
      <c r="G1517" s="137">
        <v>0</v>
      </c>
      <c r="H1517" s="127">
        <v>0</v>
      </c>
      <c r="I1517" s="128">
        <v>0</v>
      </c>
      <c r="J1517" s="128">
        <v>0</v>
      </c>
      <c r="K1517" s="137">
        <v>25890</v>
      </c>
      <c r="L1517" s="124">
        <v>25890</v>
      </c>
      <c r="M1517" s="124">
        <v>0</v>
      </c>
      <c r="N1517" s="124">
        <v>0</v>
      </c>
      <c r="O1517" s="124">
        <v>0</v>
      </c>
      <c r="P1517" s="124">
        <v>0</v>
      </c>
      <c r="Q1517" s="127">
        <v>0</v>
      </c>
      <c r="R1517" s="127">
        <v>0</v>
      </c>
      <c r="S1517" s="127">
        <v>0</v>
      </c>
      <c r="T1517" s="127">
        <v>0</v>
      </c>
      <c r="U1517" s="124">
        <v>0</v>
      </c>
      <c r="V1517" s="139">
        <v>0</v>
      </c>
      <c r="W1517" s="128">
        <v>0</v>
      </c>
    </row>
    <row r="1518" spans="1:23" ht="20.100000000000001" customHeight="1">
      <c r="A1518" s="135" t="s">
        <v>1591</v>
      </c>
      <c r="B1518" s="135" t="s">
        <v>1559</v>
      </c>
      <c r="C1518" s="136" t="s">
        <v>1551</v>
      </c>
      <c r="D1518" s="123" t="s">
        <v>1623</v>
      </c>
      <c r="E1518" s="92" t="s">
        <v>943</v>
      </c>
      <c r="F1518" s="127">
        <v>9853</v>
      </c>
      <c r="G1518" s="137">
        <v>0</v>
      </c>
      <c r="H1518" s="127">
        <v>0</v>
      </c>
      <c r="I1518" s="128">
        <v>0</v>
      </c>
      <c r="J1518" s="128">
        <v>0</v>
      </c>
      <c r="K1518" s="137">
        <v>9853</v>
      </c>
      <c r="L1518" s="124">
        <v>0</v>
      </c>
      <c r="M1518" s="124">
        <v>9709</v>
      </c>
      <c r="N1518" s="124">
        <v>0</v>
      </c>
      <c r="O1518" s="124">
        <v>0</v>
      </c>
      <c r="P1518" s="124">
        <v>0</v>
      </c>
      <c r="Q1518" s="127">
        <v>144</v>
      </c>
      <c r="R1518" s="127">
        <v>0</v>
      </c>
      <c r="S1518" s="127">
        <v>0</v>
      </c>
      <c r="T1518" s="127">
        <v>0</v>
      </c>
      <c r="U1518" s="124">
        <v>0</v>
      </c>
      <c r="V1518" s="139">
        <v>0</v>
      </c>
      <c r="W1518" s="128">
        <v>0</v>
      </c>
    </row>
    <row r="1519" spans="1:23" ht="20.100000000000001" customHeight="1">
      <c r="A1519" s="135" t="s">
        <v>1616</v>
      </c>
      <c r="B1519" s="135" t="s">
        <v>1551</v>
      </c>
      <c r="C1519" s="136" t="s">
        <v>1550</v>
      </c>
      <c r="D1519" s="123" t="s">
        <v>1623</v>
      </c>
      <c r="E1519" s="92" t="s">
        <v>1425</v>
      </c>
      <c r="F1519" s="127">
        <v>15534</v>
      </c>
      <c r="G1519" s="137">
        <v>0</v>
      </c>
      <c r="H1519" s="127">
        <v>0</v>
      </c>
      <c r="I1519" s="128">
        <v>0</v>
      </c>
      <c r="J1519" s="128">
        <v>0</v>
      </c>
      <c r="K1519" s="137">
        <v>0</v>
      </c>
      <c r="L1519" s="124">
        <v>0</v>
      </c>
      <c r="M1519" s="124">
        <v>0</v>
      </c>
      <c r="N1519" s="124">
        <v>0</v>
      </c>
      <c r="O1519" s="124">
        <v>0</v>
      </c>
      <c r="P1519" s="124">
        <v>0</v>
      </c>
      <c r="Q1519" s="127">
        <v>0</v>
      </c>
      <c r="R1519" s="127">
        <v>0</v>
      </c>
      <c r="S1519" s="127">
        <v>15534</v>
      </c>
      <c r="T1519" s="127">
        <v>0</v>
      </c>
      <c r="U1519" s="124">
        <v>0</v>
      </c>
      <c r="V1519" s="139">
        <v>0</v>
      </c>
      <c r="W1519" s="128">
        <v>0</v>
      </c>
    </row>
    <row r="1520" spans="1:23" ht="20.100000000000001" customHeight="1">
      <c r="A1520" s="135"/>
      <c r="B1520" s="135"/>
      <c r="C1520" s="136"/>
      <c r="D1520" s="123" t="s">
        <v>2270</v>
      </c>
      <c r="E1520" s="92" t="s">
        <v>2271</v>
      </c>
      <c r="F1520" s="127">
        <v>228201</v>
      </c>
      <c r="G1520" s="137">
        <v>125952</v>
      </c>
      <c r="H1520" s="127">
        <v>78912</v>
      </c>
      <c r="I1520" s="128">
        <v>35040</v>
      </c>
      <c r="J1520" s="128">
        <v>12000</v>
      </c>
      <c r="K1520" s="137">
        <v>48359</v>
      </c>
      <c r="L1520" s="124">
        <v>32464</v>
      </c>
      <c r="M1520" s="124">
        <v>12174</v>
      </c>
      <c r="N1520" s="124">
        <v>2765</v>
      </c>
      <c r="O1520" s="124">
        <v>325</v>
      </c>
      <c r="P1520" s="124">
        <v>487</v>
      </c>
      <c r="Q1520" s="127">
        <v>144</v>
      </c>
      <c r="R1520" s="127">
        <v>0</v>
      </c>
      <c r="S1520" s="127">
        <v>19478</v>
      </c>
      <c r="T1520" s="127">
        <v>0</v>
      </c>
      <c r="U1520" s="124">
        <v>0</v>
      </c>
      <c r="V1520" s="139">
        <v>34412</v>
      </c>
      <c r="W1520" s="128">
        <v>0</v>
      </c>
    </row>
    <row r="1521" spans="1:23" ht="20.100000000000001" customHeight="1">
      <c r="A1521" s="135" t="s">
        <v>1589</v>
      </c>
      <c r="B1521" s="135" t="s">
        <v>1550</v>
      </c>
      <c r="C1521" s="136" t="s">
        <v>1585</v>
      </c>
      <c r="D1521" s="123" t="s">
        <v>1623</v>
      </c>
      <c r="E1521" s="92" t="s">
        <v>801</v>
      </c>
      <c r="F1521" s="127">
        <v>163941</v>
      </c>
      <c r="G1521" s="137">
        <v>125952</v>
      </c>
      <c r="H1521" s="127">
        <v>78912</v>
      </c>
      <c r="I1521" s="128">
        <v>35040</v>
      </c>
      <c r="J1521" s="128">
        <v>12000</v>
      </c>
      <c r="K1521" s="137">
        <v>3577</v>
      </c>
      <c r="L1521" s="124">
        <v>0</v>
      </c>
      <c r="M1521" s="124">
        <v>0</v>
      </c>
      <c r="N1521" s="124">
        <v>2765</v>
      </c>
      <c r="O1521" s="124">
        <v>325</v>
      </c>
      <c r="P1521" s="124">
        <v>487</v>
      </c>
      <c r="Q1521" s="127">
        <v>0</v>
      </c>
      <c r="R1521" s="127">
        <v>0</v>
      </c>
      <c r="S1521" s="127">
        <v>0</v>
      </c>
      <c r="T1521" s="127">
        <v>0</v>
      </c>
      <c r="U1521" s="124">
        <v>0</v>
      </c>
      <c r="V1521" s="139">
        <v>34412</v>
      </c>
      <c r="W1521" s="128">
        <v>0</v>
      </c>
    </row>
    <row r="1522" spans="1:23" ht="20.100000000000001" customHeight="1">
      <c r="A1522" s="135" t="s">
        <v>1589</v>
      </c>
      <c r="B1522" s="135" t="s">
        <v>1558</v>
      </c>
      <c r="C1522" s="136" t="s">
        <v>1558</v>
      </c>
      <c r="D1522" s="123" t="s">
        <v>1623</v>
      </c>
      <c r="E1522" s="92" t="s">
        <v>829</v>
      </c>
      <c r="F1522" s="127">
        <v>32464</v>
      </c>
      <c r="G1522" s="137">
        <v>0</v>
      </c>
      <c r="H1522" s="127">
        <v>0</v>
      </c>
      <c r="I1522" s="128">
        <v>0</v>
      </c>
      <c r="J1522" s="128">
        <v>0</v>
      </c>
      <c r="K1522" s="137">
        <v>32464</v>
      </c>
      <c r="L1522" s="124">
        <v>32464</v>
      </c>
      <c r="M1522" s="124">
        <v>0</v>
      </c>
      <c r="N1522" s="124">
        <v>0</v>
      </c>
      <c r="O1522" s="124">
        <v>0</v>
      </c>
      <c r="P1522" s="124">
        <v>0</v>
      </c>
      <c r="Q1522" s="127">
        <v>0</v>
      </c>
      <c r="R1522" s="127">
        <v>0</v>
      </c>
      <c r="S1522" s="127">
        <v>0</v>
      </c>
      <c r="T1522" s="127">
        <v>0</v>
      </c>
      <c r="U1522" s="124">
        <v>0</v>
      </c>
      <c r="V1522" s="139">
        <v>0</v>
      </c>
      <c r="W1522" s="128">
        <v>0</v>
      </c>
    </row>
    <row r="1523" spans="1:23" ht="20.100000000000001" customHeight="1">
      <c r="A1523" s="135" t="s">
        <v>1591</v>
      </c>
      <c r="B1523" s="135" t="s">
        <v>1559</v>
      </c>
      <c r="C1523" s="136" t="s">
        <v>1551</v>
      </c>
      <c r="D1523" s="123" t="s">
        <v>1623</v>
      </c>
      <c r="E1523" s="92" t="s">
        <v>943</v>
      </c>
      <c r="F1523" s="127">
        <v>12318</v>
      </c>
      <c r="G1523" s="137">
        <v>0</v>
      </c>
      <c r="H1523" s="127">
        <v>0</v>
      </c>
      <c r="I1523" s="128">
        <v>0</v>
      </c>
      <c r="J1523" s="128">
        <v>0</v>
      </c>
      <c r="K1523" s="137">
        <v>12318</v>
      </c>
      <c r="L1523" s="124">
        <v>0</v>
      </c>
      <c r="M1523" s="124">
        <v>12174</v>
      </c>
      <c r="N1523" s="124">
        <v>0</v>
      </c>
      <c r="O1523" s="124">
        <v>0</v>
      </c>
      <c r="P1523" s="124">
        <v>0</v>
      </c>
      <c r="Q1523" s="127">
        <v>144</v>
      </c>
      <c r="R1523" s="127">
        <v>0</v>
      </c>
      <c r="S1523" s="127">
        <v>0</v>
      </c>
      <c r="T1523" s="127">
        <v>0</v>
      </c>
      <c r="U1523" s="124">
        <v>0</v>
      </c>
      <c r="V1523" s="139">
        <v>0</v>
      </c>
      <c r="W1523" s="128">
        <v>0</v>
      </c>
    </row>
    <row r="1524" spans="1:23" ht="20.100000000000001" customHeight="1">
      <c r="A1524" s="135" t="s">
        <v>1616</v>
      </c>
      <c r="B1524" s="135" t="s">
        <v>1551</v>
      </c>
      <c r="C1524" s="136" t="s">
        <v>1550</v>
      </c>
      <c r="D1524" s="123" t="s">
        <v>1623</v>
      </c>
      <c r="E1524" s="92" t="s">
        <v>1425</v>
      </c>
      <c r="F1524" s="127">
        <v>19478</v>
      </c>
      <c r="G1524" s="137">
        <v>0</v>
      </c>
      <c r="H1524" s="127">
        <v>0</v>
      </c>
      <c r="I1524" s="128">
        <v>0</v>
      </c>
      <c r="J1524" s="128">
        <v>0</v>
      </c>
      <c r="K1524" s="137">
        <v>0</v>
      </c>
      <c r="L1524" s="124">
        <v>0</v>
      </c>
      <c r="M1524" s="124">
        <v>0</v>
      </c>
      <c r="N1524" s="124">
        <v>0</v>
      </c>
      <c r="O1524" s="124">
        <v>0</v>
      </c>
      <c r="P1524" s="124">
        <v>0</v>
      </c>
      <c r="Q1524" s="127">
        <v>0</v>
      </c>
      <c r="R1524" s="127">
        <v>0</v>
      </c>
      <c r="S1524" s="127">
        <v>19478</v>
      </c>
      <c r="T1524" s="127">
        <v>0</v>
      </c>
      <c r="U1524" s="124">
        <v>0</v>
      </c>
      <c r="V1524" s="139">
        <v>0</v>
      </c>
      <c r="W1524" s="128">
        <v>0</v>
      </c>
    </row>
    <row r="1525" spans="1:23" ht="20.100000000000001" customHeight="1">
      <c r="A1525" s="135"/>
      <c r="B1525" s="135"/>
      <c r="C1525" s="136"/>
      <c r="D1525" s="123" t="s">
        <v>2272</v>
      </c>
      <c r="E1525" s="92" t="s">
        <v>2273</v>
      </c>
      <c r="F1525" s="127">
        <v>6000</v>
      </c>
      <c r="G1525" s="137">
        <v>6000</v>
      </c>
      <c r="H1525" s="127">
        <v>0</v>
      </c>
      <c r="I1525" s="128">
        <v>0</v>
      </c>
      <c r="J1525" s="128">
        <v>6000</v>
      </c>
      <c r="K1525" s="137">
        <v>0</v>
      </c>
      <c r="L1525" s="124">
        <v>0</v>
      </c>
      <c r="M1525" s="124">
        <v>0</v>
      </c>
      <c r="N1525" s="124">
        <v>0</v>
      </c>
      <c r="O1525" s="124">
        <v>0</v>
      </c>
      <c r="P1525" s="124">
        <v>0</v>
      </c>
      <c r="Q1525" s="127">
        <v>0</v>
      </c>
      <c r="R1525" s="127">
        <v>0</v>
      </c>
      <c r="S1525" s="127">
        <v>0</v>
      </c>
      <c r="T1525" s="127">
        <v>0</v>
      </c>
      <c r="U1525" s="124">
        <v>0</v>
      </c>
      <c r="V1525" s="139">
        <v>0</v>
      </c>
      <c r="W1525" s="128">
        <v>0</v>
      </c>
    </row>
    <row r="1526" spans="1:23" ht="20.100000000000001" customHeight="1">
      <c r="A1526" s="135" t="s">
        <v>1604</v>
      </c>
      <c r="B1526" s="135" t="s">
        <v>1550</v>
      </c>
      <c r="C1526" s="136" t="s">
        <v>1557</v>
      </c>
      <c r="D1526" s="123" t="s">
        <v>1623</v>
      </c>
      <c r="E1526" s="92" t="s">
        <v>260</v>
      </c>
      <c r="F1526" s="127">
        <v>6000</v>
      </c>
      <c r="G1526" s="137">
        <v>6000</v>
      </c>
      <c r="H1526" s="127">
        <v>0</v>
      </c>
      <c r="I1526" s="128">
        <v>0</v>
      </c>
      <c r="J1526" s="128">
        <v>6000</v>
      </c>
      <c r="K1526" s="137">
        <v>0</v>
      </c>
      <c r="L1526" s="124">
        <v>0</v>
      </c>
      <c r="M1526" s="124">
        <v>0</v>
      </c>
      <c r="N1526" s="124">
        <v>0</v>
      </c>
      <c r="O1526" s="124">
        <v>0</v>
      </c>
      <c r="P1526" s="124">
        <v>0</v>
      </c>
      <c r="Q1526" s="127">
        <v>0</v>
      </c>
      <c r="R1526" s="127">
        <v>0</v>
      </c>
      <c r="S1526" s="127">
        <v>0</v>
      </c>
      <c r="T1526" s="127">
        <v>0</v>
      </c>
      <c r="U1526" s="124">
        <v>0</v>
      </c>
      <c r="V1526" s="139">
        <v>0</v>
      </c>
      <c r="W1526" s="128">
        <v>0</v>
      </c>
    </row>
    <row r="1527" spans="1:23" ht="20.100000000000001" customHeight="1">
      <c r="A1527" s="135"/>
      <c r="B1527" s="135"/>
      <c r="C1527" s="136"/>
      <c r="D1527" s="123" t="s">
        <v>2274</v>
      </c>
      <c r="E1527" s="92" t="s">
        <v>2275</v>
      </c>
      <c r="F1527" s="127">
        <v>319840</v>
      </c>
      <c r="G1527" s="137">
        <v>212717</v>
      </c>
      <c r="H1527" s="127">
        <v>82428</v>
      </c>
      <c r="I1527" s="128">
        <v>80220</v>
      </c>
      <c r="J1527" s="128">
        <v>50069</v>
      </c>
      <c r="K1527" s="137">
        <v>78485</v>
      </c>
      <c r="L1527" s="124">
        <v>47730</v>
      </c>
      <c r="M1527" s="124">
        <v>17899</v>
      </c>
      <c r="N1527" s="124">
        <v>0</v>
      </c>
      <c r="O1527" s="124">
        <v>955</v>
      </c>
      <c r="P1527" s="124">
        <v>716</v>
      </c>
      <c r="Q1527" s="127">
        <v>144</v>
      </c>
      <c r="R1527" s="127">
        <v>0</v>
      </c>
      <c r="S1527" s="127">
        <v>28638</v>
      </c>
      <c r="T1527" s="127">
        <v>0</v>
      </c>
      <c r="U1527" s="124">
        <v>0</v>
      </c>
      <c r="V1527" s="139">
        <v>0</v>
      </c>
      <c r="W1527" s="128">
        <v>0</v>
      </c>
    </row>
    <row r="1528" spans="1:23" ht="20.100000000000001" customHeight="1">
      <c r="A1528" s="135" t="s">
        <v>1549</v>
      </c>
      <c r="B1528" s="135" t="s">
        <v>1550</v>
      </c>
      <c r="C1528" s="136" t="s">
        <v>1550</v>
      </c>
      <c r="D1528" s="123" t="s">
        <v>1623</v>
      </c>
      <c r="E1528" s="92" t="s">
        <v>251</v>
      </c>
      <c r="F1528" s="127">
        <v>214388</v>
      </c>
      <c r="G1528" s="137">
        <v>212717</v>
      </c>
      <c r="H1528" s="127">
        <v>82428</v>
      </c>
      <c r="I1528" s="128">
        <v>80220</v>
      </c>
      <c r="J1528" s="128">
        <v>50069</v>
      </c>
      <c r="K1528" s="137">
        <v>1671</v>
      </c>
      <c r="L1528" s="124">
        <v>0</v>
      </c>
      <c r="M1528" s="124">
        <v>0</v>
      </c>
      <c r="N1528" s="124">
        <v>0</v>
      </c>
      <c r="O1528" s="124">
        <v>955</v>
      </c>
      <c r="P1528" s="124">
        <v>716</v>
      </c>
      <c r="Q1528" s="127">
        <v>0</v>
      </c>
      <c r="R1528" s="127">
        <v>0</v>
      </c>
      <c r="S1528" s="127">
        <v>0</v>
      </c>
      <c r="T1528" s="127">
        <v>0</v>
      </c>
      <c r="U1528" s="124">
        <v>0</v>
      </c>
      <c r="V1528" s="139">
        <v>0</v>
      </c>
      <c r="W1528" s="128">
        <v>0</v>
      </c>
    </row>
    <row r="1529" spans="1:23" ht="20.100000000000001" customHeight="1">
      <c r="A1529" s="135" t="s">
        <v>1589</v>
      </c>
      <c r="B1529" s="135" t="s">
        <v>1558</v>
      </c>
      <c r="C1529" s="136" t="s">
        <v>1558</v>
      </c>
      <c r="D1529" s="123" t="s">
        <v>1623</v>
      </c>
      <c r="E1529" s="92" t="s">
        <v>829</v>
      </c>
      <c r="F1529" s="127">
        <v>47730</v>
      </c>
      <c r="G1529" s="137">
        <v>0</v>
      </c>
      <c r="H1529" s="127">
        <v>0</v>
      </c>
      <c r="I1529" s="128">
        <v>0</v>
      </c>
      <c r="J1529" s="128">
        <v>0</v>
      </c>
      <c r="K1529" s="137">
        <v>47730</v>
      </c>
      <c r="L1529" s="124">
        <v>47730</v>
      </c>
      <c r="M1529" s="124">
        <v>0</v>
      </c>
      <c r="N1529" s="124">
        <v>0</v>
      </c>
      <c r="O1529" s="124">
        <v>0</v>
      </c>
      <c r="P1529" s="124">
        <v>0</v>
      </c>
      <c r="Q1529" s="127">
        <v>0</v>
      </c>
      <c r="R1529" s="127">
        <v>0</v>
      </c>
      <c r="S1529" s="127">
        <v>0</v>
      </c>
      <c r="T1529" s="127">
        <v>0</v>
      </c>
      <c r="U1529" s="124">
        <v>0</v>
      </c>
      <c r="V1529" s="139">
        <v>0</v>
      </c>
      <c r="W1529" s="128">
        <v>0</v>
      </c>
    </row>
    <row r="1530" spans="1:23" ht="20.100000000000001" customHeight="1">
      <c r="A1530" s="135" t="s">
        <v>1591</v>
      </c>
      <c r="B1530" s="135" t="s">
        <v>1559</v>
      </c>
      <c r="C1530" s="136" t="s">
        <v>1550</v>
      </c>
      <c r="D1530" s="123" t="s">
        <v>1623</v>
      </c>
      <c r="E1530" s="92" t="s">
        <v>942</v>
      </c>
      <c r="F1530" s="127">
        <v>18043</v>
      </c>
      <c r="G1530" s="137">
        <v>0</v>
      </c>
      <c r="H1530" s="127">
        <v>0</v>
      </c>
      <c r="I1530" s="128">
        <v>0</v>
      </c>
      <c r="J1530" s="128">
        <v>0</v>
      </c>
      <c r="K1530" s="137">
        <v>18043</v>
      </c>
      <c r="L1530" s="124">
        <v>0</v>
      </c>
      <c r="M1530" s="124">
        <v>17899</v>
      </c>
      <c r="N1530" s="124">
        <v>0</v>
      </c>
      <c r="O1530" s="124">
        <v>0</v>
      </c>
      <c r="P1530" s="124">
        <v>0</v>
      </c>
      <c r="Q1530" s="127">
        <v>144</v>
      </c>
      <c r="R1530" s="127">
        <v>0</v>
      </c>
      <c r="S1530" s="127">
        <v>0</v>
      </c>
      <c r="T1530" s="127">
        <v>0</v>
      </c>
      <c r="U1530" s="124">
        <v>0</v>
      </c>
      <c r="V1530" s="139">
        <v>0</v>
      </c>
      <c r="W1530" s="128">
        <v>0</v>
      </c>
    </row>
    <row r="1531" spans="1:23" ht="20.100000000000001" customHeight="1">
      <c r="A1531" s="135" t="s">
        <v>1591</v>
      </c>
      <c r="B1531" s="135" t="s">
        <v>1559</v>
      </c>
      <c r="C1531" s="136" t="s">
        <v>1552</v>
      </c>
      <c r="D1531" s="123" t="s">
        <v>1623</v>
      </c>
      <c r="E1531" s="92" t="s">
        <v>944</v>
      </c>
      <c r="F1531" s="127">
        <v>11041</v>
      </c>
      <c r="G1531" s="137">
        <v>0</v>
      </c>
      <c r="H1531" s="127">
        <v>0</v>
      </c>
      <c r="I1531" s="128">
        <v>0</v>
      </c>
      <c r="J1531" s="128">
        <v>0</v>
      </c>
      <c r="K1531" s="137">
        <v>11041</v>
      </c>
      <c r="L1531" s="124">
        <v>0</v>
      </c>
      <c r="M1531" s="124">
        <v>0</v>
      </c>
      <c r="N1531" s="124">
        <v>0</v>
      </c>
      <c r="O1531" s="124">
        <v>0</v>
      </c>
      <c r="P1531" s="124">
        <v>0</v>
      </c>
      <c r="Q1531" s="127">
        <v>0</v>
      </c>
      <c r="R1531" s="127">
        <v>0</v>
      </c>
      <c r="S1531" s="127">
        <v>0</v>
      </c>
      <c r="T1531" s="127">
        <v>0</v>
      </c>
      <c r="U1531" s="124">
        <v>0</v>
      </c>
      <c r="V1531" s="139">
        <v>0</v>
      </c>
      <c r="W1531" s="128">
        <v>0</v>
      </c>
    </row>
    <row r="1532" spans="1:23" ht="20.100000000000001" customHeight="1">
      <c r="A1532" s="135" t="s">
        <v>1616</v>
      </c>
      <c r="B1532" s="135" t="s">
        <v>1551</v>
      </c>
      <c r="C1532" s="136" t="s">
        <v>1550</v>
      </c>
      <c r="D1532" s="123" t="s">
        <v>1623</v>
      </c>
      <c r="E1532" s="92" t="s">
        <v>1425</v>
      </c>
      <c r="F1532" s="127">
        <v>28638</v>
      </c>
      <c r="G1532" s="137">
        <v>0</v>
      </c>
      <c r="H1532" s="127">
        <v>0</v>
      </c>
      <c r="I1532" s="128">
        <v>0</v>
      </c>
      <c r="J1532" s="128">
        <v>0</v>
      </c>
      <c r="K1532" s="137">
        <v>0</v>
      </c>
      <c r="L1532" s="124">
        <v>0</v>
      </c>
      <c r="M1532" s="124">
        <v>0</v>
      </c>
      <c r="N1532" s="124">
        <v>0</v>
      </c>
      <c r="O1532" s="124">
        <v>0</v>
      </c>
      <c r="P1532" s="124">
        <v>0</v>
      </c>
      <c r="Q1532" s="127">
        <v>0</v>
      </c>
      <c r="R1532" s="127">
        <v>0</v>
      </c>
      <c r="S1532" s="127">
        <v>28638</v>
      </c>
      <c r="T1532" s="127">
        <v>0</v>
      </c>
      <c r="U1532" s="124">
        <v>0</v>
      </c>
      <c r="V1532" s="139">
        <v>0</v>
      </c>
      <c r="W1532" s="128">
        <v>0</v>
      </c>
    </row>
    <row r="1533" spans="1:23" ht="20.100000000000001" customHeight="1">
      <c r="A1533" s="135"/>
      <c r="B1533" s="135"/>
      <c r="C1533" s="136"/>
      <c r="D1533" s="123" t="s">
        <v>2276</v>
      </c>
      <c r="E1533" s="92" t="s">
        <v>2277</v>
      </c>
      <c r="F1533" s="127">
        <v>306979</v>
      </c>
      <c r="G1533" s="137">
        <v>205008</v>
      </c>
      <c r="H1533" s="127">
        <v>76752</v>
      </c>
      <c r="I1533" s="128">
        <v>78660</v>
      </c>
      <c r="J1533" s="128">
        <v>49596</v>
      </c>
      <c r="K1533" s="137">
        <v>74202</v>
      </c>
      <c r="L1533" s="124">
        <v>46282</v>
      </c>
      <c r="M1533" s="124">
        <v>17356</v>
      </c>
      <c r="N1533" s="124">
        <v>0</v>
      </c>
      <c r="O1533" s="124">
        <v>926</v>
      </c>
      <c r="P1533" s="124">
        <v>694</v>
      </c>
      <c r="Q1533" s="127">
        <v>144</v>
      </c>
      <c r="R1533" s="127">
        <v>0</v>
      </c>
      <c r="S1533" s="127">
        <v>27769</v>
      </c>
      <c r="T1533" s="127">
        <v>0</v>
      </c>
      <c r="U1533" s="124">
        <v>0</v>
      </c>
      <c r="V1533" s="139">
        <v>0</v>
      </c>
      <c r="W1533" s="128">
        <v>0</v>
      </c>
    </row>
    <row r="1534" spans="1:23" ht="20.100000000000001" customHeight="1">
      <c r="A1534" s="135" t="s">
        <v>1549</v>
      </c>
      <c r="B1534" s="135" t="s">
        <v>1564</v>
      </c>
      <c r="C1534" s="136" t="s">
        <v>1550</v>
      </c>
      <c r="D1534" s="123" t="s">
        <v>1623</v>
      </c>
      <c r="E1534" s="92" t="s">
        <v>251</v>
      </c>
      <c r="F1534" s="127">
        <v>206628</v>
      </c>
      <c r="G1534" s="137">
        <v>205008</v>
      </c>
      <c r="H1534" s="127">
        <v>76752</v>
      </c>
      <c r="I1534" s="128">
        <v>78660</v>
      </c>
      <c r="J1534" s="128">
        <v>49596</v>
      </c>
      <c r="K1534" s="137">
        <v>1620</v>
      </c>
      <c r="L1534" s="124">
        <v>0</v>
      </c>
      <c r="M1534" s="124">
        <v>0</v>
      </c>
      <c r="N1534" s="124">
        <v>0</v>
      </c>
      <c r="O1534" s="124">
        <v>926</v>
      </c>
      <c r="P1534" s="124">
        <v>694</v>
      </c>
      <c r="Q1534" s="127">
        <v>0</v>
      </c>
      <c r="R1534" s="127">
        <v>0</v>
      </c>
      <c r="S1534" s="127">
        <v>0</v>
      </c>
      <c r="T1534" s="127">
        <v>0</v>
      </c>
      <c r="U1534" s="124">
        <v>0</v>
      </c>
      <c r="V1534" s="139">
        <v>0</v>
      </c>
      <c r="W1534" s="128">
        <v>0</v>
      </c>
    </row>
    <row r="1535" spans="1:23" ht="20.100000000000001" customHeight="1">
      <c r="A1535" s="135" t="s">
        <v>1589</v>
      </c>
      <c r="B1535" s="135" t="s">
        <v>1558</v>
      </c>
      <c r="C1535" s="136" t="s">
        <v>1558</v>
      </c>
      <c r="D1535" s="123" t="s">
        <v>1623</v>
      </c>
      <c r="E1535" s="92" t="s">
        <v>829</v>
      </c>
      <c r="F1535" s="127">
        <v>46282</v>
      </c>
      <c r="G1535" s="137">
        <v>0</v>
      </c>
      <c r="H1535" s="127">
        <v>0</v>
      </c>
      <c r="I1535" s="128">
        <v>0</v>
      </c>
      <c r="J1535" s="128">
        <v>0</v>
      </c>
      <c r="K1535" s="137">
        <v>46282</v>
      </c>
      <c r="L1535" s="124">
        <v>46282</v>
      </c>
      <c r="M1535" s="124">
        <v>0</v>
      </c>
      <c r="N1535" s="124">
        <v>0</v>
      </c>
      <c r="O1535" s="124">
        <v>0</v>
      </c>
      <c r="P1535" s="124">
        <v>0</v>
      </c>
      <c r="Q1535" s="127">
        <v>0</v>
      </c>
      <c r="R1535" s="127">
        <v>0</v>
      </c>
      <c r="S1535" s="127">
        <v>0</v>
      </c>
      <c r="T1535" s="127">
        <v>0</v>
      </c>
      <c r="U1535" s="124">
        <v>0</v>
      </c>
      <c r="V1535" s="139">
        <v>0</v>
      </c>
      <c r="W1535" s="128">
        <v>0</v>
      </c>
    </row>
    <row r="1536" spans="1:23" ht="20.100000000000001" customHeight="1">
      <c r="A1536" s="135" t="s">
        <v>1591</v>
      </c>
      <c r="B1536" s="135" t="s">
        <v>1559</v>
      </c>
      <c r="C1536" s="136" t="s">
        <v>1550</v>
      </c>
      <c r="D1536" s="123" t="s">
        <v>1623</v>
      </c>
      <c r="E1536" s="92" t="s">
        <v>942</v>
      </c>
      <c r="F1536" s="127">
        <v>17500</v>
      </c>
      <c r="G1536" s="137">
        <v>0</v>
      </c>
      <c r="H1536" s="127">
        <v>0</v>
      </c>
      <c r="I1536" s="128">
        <v>0</v>
      </c>
      <c r="J1536" s="128">
        <v>0</v>
      </c>
      <c r="K1536" s="137">
        <v>17500</v>
      </c>
      <c r="L1536" s="124">
        <v>0</v>
      </c>
      <c r="M1536" s="124">
        <v>17356</v>
      </c>
      <c r="N1536" s="124">
        <v>0</v>
      </c>
      <c r="O1536" s="124">
        <v>0</v>
      </c>
      <c r="P1536" s="124">
        <v>0</v>
      </c>
      <c r="Q1536" s="127">
        <v>144</v>
      </c>
      <c r="R1536" s="127">
        <v>0</v>
      </c>
      <c r="S1536" s="127">
        <v>0</v>
      </c>
      <c r="T1536" s="127">
        <v>0</v>
      </c>
      <c r="U1536" s="124">
        <v>0</v>
      </c>
      <c r="V1536" s="139">
        <v>0</v>
      </c>
      <c r="W1536" s="128">
        <v>0</v>
      </c>
    </row>
    <row r="1537" spans="1:23" ht="20.100000000000001" customHeight="1">
      <c r="A1537" s="135" t="s">
        <v>1591</v>
      </c>
      <c r="B1537" s="135" t="s">
        <v>1559</v>
      </c>
      <c r="C1537" s="136" t="s">
        <v>1552</v>
      </c>
      <c r="D1537" s="123" t="s">
        <v>1623</v>
      </c>
      <c r="E1537" s="92" t="s">
        <v>944</v>
      </c>
      <c r="F1537" s="127">
        <v>8800</v>
      </c>
      <c r="G1537" s="137">
        <v>0</v>
      </c>
      <c r="H1537" s="127">
        <v>0</v>
      </c>
      <c r="I1537" s="128">
        <v>0</v>
      </c>
      <c r="J1537" s="128">
        <v>0</v>
      </c>
      <c r="K1537" s="137">
        <v>8800</v>
      </c>
      <c r="L1537" s="124">
        <v>0</v>
      </c>
      <c r="M1537" s="124">
        <v>0</v>
      </c>
      <c r="N1537" s="124">
        <v>0</v>
      </c>
      <c r="O1537" s="124">
        <v>0</v>
      </c>
      <c r="P1537" s="124">
        <v>0</v>
      </c>
      <c r="Q1537" s="127">
        <v>0</v>
      </c>
      <c r="R1537" s="127">
        <v>0</v>
      </c>
      <c r="S1537" s="127">
        <v>0</v>
      </c>
      <c r="T1537" s="127">
        <v>0</v>
      </c>
      <c r="U1537" s="124">
        <v>0</v>
      </c>
      <c r="V1537" s="139">
        <v>0</v>
      </c>
      <c r="W1537" s="128">
        <v>0</v>
      </c>
    </row>
    <row r="1538" spans="1:23" ht="20.100000000000001" customHeight="1">
      <c r="A1538" s="135" t="s">
        <v>1616</v>
      </c>
      <c r="B1538" s="135" t="s">
        <v>1551</v>
      </c>
      <c r="C1538" s="136" t="s">
        <v>1550</v>
      </c>
      <c r="D1538" s="123" t="s">
        <v>1623</v>
      </c>
      <c r="E1538" s="92" t="s">
        <v>1425</v>
      </c>
      <c r="F1538" s="127">
        <v>27769</v>
      </c>
      <c r="G1538" s="137">
        <v>0</v>
      </c>
      <c r="H1538" s="127">
        <v>0</v>
      </c>
      <c r="I1538" s="128">
        <v>0</v>
      </c>
      <c r="J1538" s="128">
        <v>0</v>
      </c>
      <c r="K1538" s="137">
        <v>0</v>
      </c>
      <c r="L1538" s="124">
        <v>0</v>
      </c>
      <c r="M1538" s="124">
        <v>0</v>
      </c>
      <c r="N1538" s="124">
        <v>0</v>
      </c>
      <c r="O1538" s="124">
        <v>0</v>
      </c>
      <c r="P1538" s="124">
        <v>0</v>
      </c>
      <c r="Q1538" s="127">
        <v>0</v>
      </c>
      <c r="R1538" s="127">
        <v>0</v>
      </c>
      <c r="S1538" s="127">
        <v>27769</v>
      </c>
      <c r="T1538" s="127">
        <v>0</v>
      </c>
      <c r="U1538" s="124">
        <v>0</v>
      </c>
      <c r="V1538" s="139">
        <v>0</v>
      </c>
      <c r="W1538" s="128">
        <v>0</v>
      </c>
    </row>
    <row r="1539" spans="1:23" ht="20.100000000000001" customHeight="1">
      <c r="A1539" s="135"/>
      <c r="B1539" s="135"/>
      <c r="C1539" s="136"/>
      <c r="D1539" s="123" t="s">
        <v>2278</v>
      </c>
      <c r="E1539" s="92" t="s">
        <v>2279</v>
      </c>
      <c r="F1539" s="127">
        <v>118885</v>
      </c>
      <c r="G1539" s="137">
        <v>75955</v>
      </c>
      <c r="H1539" s="127">
        <v>26580</v>
      </c>
      <c r="I1539" s="128">
        <v>32760</v>
      </c>
      <c r="J1539" s="128">
        <v>16615</v>
      </c>
      <c r="K1539" s="137">
        <v>31249</v>
      </c>
      <c r="L1539" s="124">
        <v>19468</v>
      </c>
      <c r="M1539" s="124">
        <v>7301</v>
      </c>
      <c r="N1539" s="124">
        <v>0</v>
      </c>
      <c r="O1539" s="124">
        <v>389</v>
      </c>
      <c r="P1539" s="124">
        <v>292</v>
      </c>
      <c r="Q1539" s="127">
        <v>72</v>
      </c>
      <c r="R1539" s="127">
        <v>0</v>
      </c>
      <c r="S1539" s="127">
        <v>11681</v>
      </c>
      <c r="T1539" s="127">
        <v>0</v>
      </c>
      <c r="U1539" s="124">
        <v>0</v>
      </c>
      <c r="V1539" s="139">
        <v>0</v>
      </c>
      <c r="W1539" s="128">
        <v>0</v>
      </c>
    </row>
    <row r="1540" spans="1:23" ht="20.100000000000001" customHeight="1">
      <c r="A1540" s="135" t="s">
        <v>1549</v>
      </c>
      <c r="B1540" s="135" t="s">
        <v>1563</v>
      </c>
      <c r="C1540" s="136" t="s">
        <v>1550</v>
      </c>
      <c r="D1540" s="123" t="s">
        <v>1623</v>
      </c>
      <c r="E1540" s="92" t="s">
        <v>251</v>
      </c>
      <c r="F1540" s="127">
        <v>76636</v>
      </c>
      <c r="G1540" s="137">
        <v>75955</v>
      </c>
      <c r="H1540" s="127">
        <v>26580</v>
      </c>
      <c r="I1540" s="128">
        <v>32760</v>
      </c>
      <c r="J1540" s="128">
        <v>16615</v>
      </c>
      <c r="K1540" s="137">
        <v>681</v>
      </c>
      <c r="L1540" s="124">
        <v>0</v>
      </c>
      <c r="M1540" s="124">
        <v>0</v>
      </c>
      <c r="N1540" s="124">
        <v>0</v>
      </c>
      <c r="O1540" s="124">
        <v>389</v>
      </c>
      <c r="P1540" s="124">
        <v>292</v>
      </c>
      <c r="Q1540" s="127">
        <v>0</v>
      </c>
      <c r="R1540" s="127">
        <v>0</v>
      </c>
      <c r="S1540" s="127">
        <v>0</v>
      </c>
      <c r="T1540" s="127">
        <v>0</v>
      </c>
      <c r="U1540" s="124">
        <v>0</v>
      </c>
      <c r="V1540" s="139">
        <v>0</v>
      </c>
      <c r="W1540" s="128">
        <v>0</v>
      </c>
    </row>
    <row r="1541" spans="1:23" ht="20.100000000000001" customHeight="1">
      <c r="A1541" s="135" t="s">
        <v>1589</v>
      </c>
      <c r="B1541" s="135" t="s">
        <v>1558</v>
      </c>
      <c r="C1541" s="136" t="s">
        <v>1558</v>
      </c>
      <c r="D1541" s="123" t="s">
        <v>1623</v>
      </c>
      <c r="E1541" s="92" t="s">
        <v>829</v>
      </c>
      <c r="F1541" s="127">
        <v>19468</v>
      </c>
      <c r="G1541" s="137">
        <v>0</v>
      </c>
      <c r="H1541" s="127">
        <v>0</v>
      </c>
      <c r="I1541" s="128">
        <v>0</v>
      </c>
      <c r="J1541" s="128">
        <v>0</v>
      </c>
      <c r="K1541" s="137">
        <v>19468</v>
      </c>
      <c r="L1541" s="124">
        <v>19468</v>
      </c>
      <c r="M1541" s="124">
        <v>0</v>
      </c>
      <c r="N1541" s="124">
        <v>0</v>
      </c>
      <c r="O1541" s="124">
        <v>0</v>
      </c>
      <c r="P1541" s="124">
        <v>0</v>
      </c>
      <c r="Q1541" s="127">
        <v>0</v>
      </c>
      <c r="R1541" s="127">
        <v>0</v>
      </c>
      <c r="S1541" s="127">
        <v>0</v>
      </c>
      <c r="T1541" s="127">
        <v>0</v>
      </c>
      <c r="U1541" s="124">
        <v>0</v>
      </c>
      <c r="V1541" s="139">
        <v>0</v>
      </c>
      <c r="W1541" s="128">
        <v>0</v>
      </c>
    </row>
    <row r="1542" spans="1:23" ht="20.100000000000001" customHeight="1">
      <c r="A1542" s="135" t="s">
        <v>1591</v>
      </c>
      <c r="B1542" s="135" t="s">
        <v>1559</v>
      </c>
      <c r="C1542" s="136" t="s">
        <v>1550</v>
      </c>
      <c r="D1542" s="123" t="s">
        <v>1623</v>
      </c>
      <c r="E1542" s="92" t="s">
        <v>942</v>
      </c>
      <c r="F1542" s="127">
        <v>7373</v>
      </c>
      <c r="G1542" s="137">
        <v>0</v>
      </c>
      <c r="H1542" s="127">
        <v>0</v>
      </c>
      <c r="I1542" s="128">
        <v>0</v>
      </c>
      <c r="J1542" s="128">
        <v>0</v>
      </c>
      <c r="K1542" s="137">
        <v>7373</v>
      </c>
      <c r="L1542" s="124">
        <v>0</v>
      </c>
      <c r="M1542" s="124">
        <v>7301</v>
      </c>
      <c r="N1542" s="124">
        <v>0</v>
      </c>
      <c r="O1542" s="124">
        <v>0</v>
      </c>
      <c r="P1542" s="124">
        <v>0</v>
      </c>
      <c r="Q1542" s="127">
        <v>72</v>
      </c>
      <c r="R1542" s="127">
        <v>0</v>
      </c>
      <c r="S1542" s="127">
        <v>0</v>
      </c>
      <c r="T1542" s="127">
        <v>0</v>
      </c>
      <c r="U1542" s="124">
        <v>0</v>
      </c>
      <c r="V1542" s="139">
        <v>0</v>
      </c>
      <c r="W1542" s="128">
        <v>0</v>
      </c>
    </row>
    <row r="1543" spans="1:23" ht="20.100000000000001" customHeight="1">
      <c r="A1543" s="135" t="s">
        <v>1591</v>
      </c>
      <c r="B1543" s="135" t="s">
        <v>1559</v>
      </c>
      <c r="C1543" s="136" t="s">
        <v>1552</v>
      </c>
      <c r="D1543" s="123" t="s">
        <v>1623</v>
      </c>
      <c r="E1543" s="92" t="s">
        <v>944</v>
      </c>
      <c r="F1543" s="127">
        <v>3727</v>
      </c>
      <c r="G1543" s="137">
        <v>0</v>
      </c>
      <c r="H1543" s="127">
        <v>0</v>
      </c>
      <c r="I1543" s="128">
        <v>0</v>
      </c>
      <c r="J1543" s="128">
        <v>0</v>
      </c>
      <c r="K1543" s="137">
        <v>3727</v>
      </c>
      <c r="L1543" s="124">
        <v>0</v>
      </c>
      <c r="M1543" s="124">
        <v>0</v>
      </c>
      <c r="N1543" s="124">
        <v>0</v>
      </c>
      <c r="O1543" s="124">
        <v>0</v>
      </c>
      <c r="P1543" s="124">
        <v>0</v>
      </c>
      <c r="Q1543" s="127">
        <v>0</v>
      </c>
      <c r="R1543" s="127">
        <v>0</v>
      </c>
      <c r="S1543" s="127">
        <v>0</v>
      </c>
      <c r="T1543" s="127">
        <v>0</v>
      </c>
      <c r="U1543" s="124">
        <v>0</v>
      </c>
      <c r="V1543" s="139">
        <v>0</v>
      </c>
      <c r="W1543" s="128">
        <v>0</v>
      </c>
    </row>
    <row r="1544" spans="1:23" ht="20.100000000000001" customHeight="1">
      <c r="A1544" s="135" t="s">
        <v>1616</v>
      </c>
      <c r="B1544" s="135" t="s">
        <v>1551</v>
      </c>
      <c r="C1544" s="136" t="s">
        <v>1550</v>
      </c>
      <c r="D1544" s="123" t="s">
        <v>1623</v>
      </c>
      <c r="E1544" s="92" t="s">
        <v>1425</v>
      </c>
      <c r="F1544" s="127">
        <v>11681</v>
      </c>
      <c r="G1544" s="137">
        <v>0</v>
      </c>
      <c r="H1544" s="127">
        <v>0</v>
      </c>
      <c r="I1544" s="128">
        <v>0</v>
      </c>
      <c r="J1544" s="128">
        <v>0</v>
      </c>
      <c r="K1544" s="137">
        <v>0</v>
      </c>
      <c r="L1544" s="124">
        <v>0</v>
      </c>
      <c r="M1544" s="124">
        <v>0</v>
      </c>
      <c r="N1544" s="124">
        <v>0</v>
      </c>
      <c r="O1544" s="124">
        <v>0</v>
      </c>
      <c r="P1544" s="124">
        <v>0</v>
      </c>
      <c r="Q1544" s="127">
        <v>0</v>
      </c>
      <c r="R1544" s="127">
        <v>0</v>
      </c>
      <c r="S1544" s="127">
        <v>11681</v>
      </c>
      <c r="T1544" s="127">
        <v>0</v>
      </c>
      <c r="U1544" s="124">
        <v>0</v>
      </c>
      <c r="V1544" s="139">
        <v>0</v>
      </c>
      <c r="W1544" s="128">
        <v>0</v>
      </c>
    </row>
    <row r="1545" spans="1:23" ht="20.100000000000001" customHeight="1">
      <c r="A1545" s="135"/>
      <c r="B1545" s="135"/>
      <c r="C1545" s="136"/>
      <c r="D1545" s="123" t="s">
        <v>2280</v>
      </c>
      <c r="E1545" s="92" t="s">
        <v>2281</v>
      </c>
      <c r="F1545" s="127">
        <v>568688</v>
      </c>
      <c r="G1545" s="137">
        <v>298704</v>
      </c>
      <c r="H1545" s="127">
        <v>166944</v>
      </c>
      <c r="I1545" s="128">
        <v>95760</v>
      </c>
      <c r="J1545" s="128">
        <v>36000</v>
      </c>
      <c r="K1545" s="137">
        <v>121134</v>
      </c>
      <c r="L1545" s="124">
        <v>81161</v>
      </c>
      <c r="M1545" s="124">
        <v>30435</v>
      </c>
      <c r="N1545" s="124">
        <v>7077</v>
      </c>
      <c r="O1545" s="124">
        <v>812</v>
      </c>
      <c r="P1545" s="124">
        <v>1217</v>
      </c>
      <c r="Q1545" s="127">
        <v>432</v>
      </c>
      <c r="R1545" s="127">
        <v>0</v>
      </c>
      <c r="S1545" s="127">
        <v>48696</v>
      </c>
      <c r="T1545" s="127">
        <v>0</v>
      </c>
      <c r="U1545" s="124">
        <v>0</v>
      </c>
      <c r="V1545" s="139">
        <v>100154</v>
      </c>
      <c r="W1545" s="128">
        <v>0</v>
      </c>
    </row>
    <row r="1546" spans="1:23" ht="20.100000000000001" customHeight="1">
      <c r="A1546" s="135" t="s">
        <v>1589</v>
      </c>
      <c r="B1546" s="135" t="s">
        <v>1558</v>
      </c>
      <c r="C1546" s="136" t="s">
        <v>1558</v>
      </c>
      <c r="D1546" s="123" t="s">
        <v>1623</v>
      </c>
      <c r="E1546" s="92" t="s">
        <v>829</v>
      </c>
      <c r="F1546" s="127">
        <v>81161</v>
      </c>
      <c r="G1546" s="137">
        <v>0</v>
      </c>
      <c r="H1546" s="127">
        <v>0</v>
      </c>
      <c r="I1546" s="128">
        <v>0</v>
      </c>
      <c r="J1546" s="128">
        <v>0</v>
      </c>
      <c r="K1546" s="137">
        <v>81161</v>
      </c>
      <c r="L1546" s="124">
        <v>81161</v>
      </c>
      <c r="M1546" s="124">
        <v>0</v>
      </c>
      <c r="N1546" s="124">
        <v>0</v>
      </c>
      <c r="O1546" s="124">
        <v>0</v>
      </c>
      <c r="P1546" s="124">
        <v>0</v>
      </c>
      <c r="Q1546" s="127">
        <v>0</v>
      </c>
      <c r="R1546" s="127">
        <v>0</v>
      </c>
      <c r="S1546" s="127">
        <v>0</v>
      </c>
      <c r="T1546" s="127">
        <v>0</v>
      </c>
      <c r="U1546" s="124">
        <v>0</v>
      </c>
      <c r="V1546" s="139">
        <v>0</v>
      </c>
      <c r="W1546" s="128">
        <v>0</v>
      </c>
    </row>
    <row r="1547" spans="1:23" ht="20.100000000000001" customHeight="1">
      <c r="A1547" s="135" t="s">
        <v>1591</v>
      </c>
      <c r="B1547" s="135" t="s">
        <v>1559</v>
      </c>
      <c r="C1547" s="136" t="s">
        <v>1551</v>
      </c>
      <c r="D1547" s="123" t="s">
        <v>1623</v>
      </c>
      <c r="E1547" s="92" t="s">
        <v>943</v>
      </c>
      <c r="F1547" s="127">
        <v>30867</v>
      </c>
      <c r="G1547" s="137">
        <v>0</v>
      </c>
      <c r="H1547" s="127">
        <v>0</v>
      </c>
      <c r="I1547" s="128">
        <v>0</v>
      </c>
      <c r="J1547" s="128">
        <v>0</v>
      </c>
      <c r="K1547" s="137">
        <v>30867</v>
      </c>
      <c r="L1547" s="124">
        <v>0</v>
      </c>
      <c r="M1547" s="124">
        <v>30435</v>
      </c>
      <c r="N1547" s="124">
        <v>0</v>
      </c>
      <c r="O1547" s="124">
        <v>0</v>
      </c>
      <c r="P1547" s="124">
        <v>0</v>
      </c>
      <c r="Q1547" s="127">
        <v>432</v>
      </c>
      <c r="R1547" s="127">
        <v>0</v>
      </c>
      <c r="S1547" s="127">
        <v>0</v>
      </c>
      <c r="T1547" s="127">
        <v>0</v>
      </c>
      <c r="U1547" s="124">
        <v>0</v>
      </c>
      <c r="V1547" s="139">
        <v>0</v>
      </c>
      <c r="W1547" s="128">
        <v>0</v>
      </c>
    </row>
    <row r="1548" spans="1:23" ht="20.100000000000001" customHeight="1">
      <c r="A1548" s="135" t="s">
        <v>1604</v>
      </c>
      <c r="B1548" s="135" t="s">
        <v>1550</v>
      </c>
      <c r="C1548" s="136" t="s">
        <v>1572</v>
      </c>
      <c r="D1548" s="123" t="s">
        <v>1623</v>
      </c>
      <c r="E1548" s="92" t="s">
        <v>1097</v>
      </c>
      <c r="F1548" s="127">
        <v>407964</v>
      </c>
      <c r="G1548" s="137">
        <v>298704</v>
      </c>
      <c r="H1548" s="127">
        <v>166944</v>
      </c>
      <c r="I1548" s="128">
        <v>95760</v>
      </c>
      <c r="J1548" s="128">
        <v>36000</v>
      </c>
      <c r="K1548" s="137">
        <v>9106</v>
      </c>
      <c r="L1548" s="124">
        <v>0</v>
      </c>
      <c r="M1548" s="124">
        <v>0</v>
      </c>
      <c r="N1548" s="124">
        <v>7077</v>
      </c>
      <c r="O1548" s="124">
        <v>812</v>
      </c>
      <c r="P1548" s="124">
        <v>1217</v>
      </c>
      <c r="Q1548" s="127">
        <v>0</v>
      </c>
      <c r="R1548" s="127">
        <v>0</v>
      </c>
      <c r="S1548" s="127">
        <v>0</v>
      </c>
      <c r="T1548" s="127">
        <v>0</v>
      </c>
      <c r="U1548" s="124">
        <v>0</v>
      </c>
      <c r="V1548" s="139">
        <v>100154</v>
      </c>
      <c r="W1548" s="128">
        <v>0</v>
      </c>
    </row>
    <row r="1549" spans="1:23" ht="20.100000000000001" customHeight="1">
      <c r="A1549" s="135" t="s">
        <v>1616</v>
      </c>
      <c r="B1549" s="135" t="s">
        <v>1551</v>
      </c>
      <c r="C1549" s="136" t="s">
        <v>1550</v>
      </c>
      <c r="D1549" s="123" t="s">
        <v>1623</v>
      </c>
      <c r="E1549" s="92" t="s">
        <v>1425</v>
      </c>
      <c r="F1549" s="127">
        <v>48696</v>
      </c>
      <c r="G1549" s="137">
        <v>0</v>
      </c>
      <c r="H1549" s="127">
        <v>0</v>
      </c>
      <c r="I1549" s="128">
        <v>0</v>
      </c>
      <c r="J1549" s="128">
        <v>0</v>
      </c>
      <c r="K1549" s="137">
        <v>0</v>
      </c>
      <c r="L1549" s="124">
        <v>0</v>
      </c>
      <c r="M1549" s="124">
        <v>0</v>
      </c>
      <c r="N1549" s="124">
        <v>0</v>
      </c>
      <c r="O1549" s="124">
        <v>0</v>
      </c>
      <c r="P1549" s="124">
        <v>0</v>
      </c>
      <c r="Q1549" s="127">
        <v>0</v>
      </c>
      <c r="R1549" s="127">
        <v>0</v>
      </c>
      <c r="S1549" s="127">
        <v>48696</v>
      </c>
      <c r="T1549" s="127">
        <v>0</v>
      </c>
      <c r="U1549" s="124">
        <v>0</v>
      </c>
      <c r="V1549" s="139">
        <v>0</v>
      </c>
      <c r="W1549" s="128">
        <v>0</v>
      </c>
    </row>
    <row r="1550" spans="1:23" ht="20.100000000000001" customHeight="1">
      <c r="A1550" s="135"/>
      <c r="B1550" s="135"/>
      <c r="C1550" s="136"/>
      <c r="D1550" s="123" t="s">
        <v>2282</v>
      </c>
      <c r="E1550" s="92" t="s">
        <v>2283</v>
      </c>
      <c r="F1550" s="127">
        <v>6526030</v>
      </c>
      <c r="G1550" s="137">
        <v>3895194</v>
      </c>
      <c r="H1550" s="127">
        <v>1764564</v>
      </c>
      <c r="I1550" s="128">
        <v>1414536</v>
      </c>
      <c r="J1550" s="128">
        <v>716094</v>
      </c>
      <c r="K1550" s="137">
        <v>1619554</v>
      </c>
      <c r="L1550" s="124">
        <v>964794</v>
      </c>
      <c r="M1550" s="124">
        <v>361798</v>
      </c>
      <c r="N1550" s="124">
        <v>34487</v>
      </c>
      <c r="O1550" s="124">
        <v>15063</v>
      </c>
      <c r="P1550" s="124">
        <v>14473</v>
      </c>
      <c r="Q1550" s="127">
        <v>3744</v>
      </c>
      <c r="R1550" s="127">
        <v>0</v>
      </c>
      <c r="S1550" s="127">
        <v>578875</v>
      </c>
      <c r="T1550" s="127">
        <v>0</v>
      </c>
      <c r="U1550" s="124">
        <v>0</v>
      </c>
      <c r="V1550" s="139">
        <v>395861</v>
      </c>
      <c r="W1550" s="128">
        <v>36546</v>
      </c>
    </row>
    <row r="1551" spans="1:23" ht="20.100000000000001" customHeight="1">
      <c r="A1551" s="135"/>
      <c r="B1551" s="135"/>
      <c r="C1551" s="136"/>
      <c r="D1551" s="123" t="s">
        <v>2284</v>
      </c>
      <c r="E1551" s="92" t="s">
        <v>2285</v>
      </c>
      <c r="F1551" s="127">
        <v>2415791</v>
      </c>
      <c r="G1551" s="137">
        <v>1522230</v>
      </c>
      <c r="H1551" s="127">
        <v>606744</v>
      </c>
      <c r="I1551" s="128">
        <v>598524</v>
      </c>
      <c r="J1551" s="128">
        <v>316962</v>
      </c>
      <c r="K1551" s="137">
        <v>639423</v>
      </c>
      <c r="L1551" s="124">
        <v>362654</v>
      </c>
      <c r="M1551" s="124">
        <v>135995</v>
      </c>
      <c r="N1551" s="124">
        <v>0</v>
      </c>
      <c r="O1551" s="124">
        <v>7253</v>
      </c>
      <c r="P1551" s="124">
        <v>5440</v>
      </c>
      <c r="Q1551" s="127">
        <v>1152</v>
      </c>
      <c r="R1551" s="127">
        <v>0</v>
      </c>
      <c r="S1551" s="127">
        <v>217592</v>
      </c>
      <c r="T1551" s="127">
        <v>0</v>
      </c>
      <c r="U1551" s="124">
        <v>0</v>
      </c>
      <c r="V1551" s="139">
        <v>0</v>
      </c>
      <c r="W1551" s="128">
        <v>36546</v>
      </c>
    </row>
    <row r="1552" spans="1:23" ht="20.100000000000001" customHeight="1">
      <c r="A1552" s="135" t="s">
        <v>1549</v>
      </c>
      <c r="B1552" s="135" t="s">
        <v>1552</v>
      </c>
      <c r="C1552" s="136" t="s">
        <v>1550</v>
      </c>
      <c r="D1552" s="123" t="s">
        <v>1623</v>
      </c>
      <c r="E1552" s="92" t="s">
        <v>251</v>
      </c>
      <c r="F1552" s="127">
        <v>1571469</v>
      </c>
      <c r="G1552" s="137">
        <v>1522230</v>
      </c>
      <c r="H1552" s="127">
        <v>606744</v>
      </c>
      <c r="I1552" s="128">
        <v>598524</v>
      </c>
      <c r="J1552" s="128">
        <v>316962</v>
      </c>
      <c r="K1552" s="137">
        <v>12693</v>
      </c>
      <c r="L1552" s="124">
        <v>0</v>
      </c>
      <c r="M1552" s="124">
        <v>0</v>
      </c>
      <c r="N1552" s="124">
        <v>0</v>
      </c>
      <c r="O1552" s="124">
        <v>7253</v>
      </c>
      <c r="P1552" s="124">
        <v>5440</v>
      </c>
      <c r="Q1552" s="127">
        <v>0</v>
      </c>
      <c r="R1552" s="127">
        <v>0</v>
      </c>
      <c r="S1552" s="127">
        <v>0</v>
      </c>
      <c r="T1552" s="127">
        <v>0</v>
      </c>
      <c r="U1552" s="124">
        <v>0</v>
      </c>
      <c r="V1552" s="139">
        <v>0</v>
      </c>
      <c r="W1552" s="128">
        <v>36546</v>
      </c>
    </row>
    <row r="1553" spans="1:23" ht="20.100000000000001" customHeight="1">
      <c r="A1553" s="135" t="s">
        <v>1589</v>
      </c>
      <c r="B1553" s="135" t="s">
        <v>1558</v>
      </c>
      <c r="C1553" s="136" t="s">
        <v>1558</v>
      </c>
      <c r="D1553" s="123" t="s">
        <v>1623</v>
      </c>
      <c r="E1553" s="92" t="s">
        <v>829</v>
      </c>
      <c r="F1553" s="127">
        <v>362654</v>
      </c>
      <c r="G1553" s="137">
        <v>0</v>
      </c>
      <c r="H1553" s="127">
        <v>0</v>
      </c>
      <c r="I1553" s="128">
        <v>0</v>
      </c>
      <c r="J1553" s="128">
        <v>0</v>
      </c>
      <c r="K1553" s="137">
        <v>362654</v>
      </c>
      <c r="L1553" s="124">
        <v>362654</v>
      </c>
      <c r="M1553" s="124">
        <v>0</v>
      </c>
      <c r="N1553" s="124">
        <v>0</v>
      </c>
      <c r="O1553" s="124">
        <v>0</v>
      </c>
      <c r="P1553" s="124">
        <v>0</v>
      </c>
      <c r="Q1553" s="127">
        <v>0</v>
      </c>
      <c r="R1553" s="127">
        <v>0</v>
      </c>
      <c r="S1553" s="127">
        <v>0</v>
      </c>
      <c r="T1553" s="127">
        <v>0</v>
      </c>
      <c r="U1553" s="124">
        <v>0</v>
      </c>
      <c r="V1553" s="139">
        <v>0</v>
      </c>
      <c r="W1553" s="128">
        <v>0</v>
      </c>
    </row>
    <row r="1554" spans="1:23" ht="20.100000000000001" customHeight="1">
      <c r="A1554" s="135" t="s">
        <v>1591</v>
      </c>
      <c r="B1554" s="135" t="s">
        <v>1559</v>
      </c>
      <c r="C1554" s="136" t="s">
        <v>1550</v>
      </c>
      <c r="D1554" s="123" t="s">
        <v>1623</v>
      </c>
      <c r="E1554" s="92" t="s">
        <v>942</v>
      </c>
      <c r="F1554" s="127">
        <v>137147</v>
      </c>
      <c r="G1554" s="137">
        <v>0</v>
      </c>
      <c r="H1554" s="127">
        <v>0</v>
      </c>
      <c r="I1554" s="128">
        <v>0</v>
      </c>
      <c r="J1554" s="128">
        <v>0</v>
      </c>
      <c r="K1554" s="137">
        <v>137147</v>
      </c>
      <c r="L1554" s="124">
        <v>0</v>
      </c>
      <c r="M1554" s="124">
        <v>135995</v>
      </c>
      <c r="N1554" s="124">
        <v>0</v>
      </c>
      <c r="O1554" s="124">
        <v>0</v>
      </c>
      <c r="P1554" s="124">
        <v>0</v>
      </c>
      <c r="Q1554" s="127">
        <v>1152</v>
      </c>
      <c r="R1554" s="127">
        <v>0</v>
      </c>
      <c r="S1554" s="127">
        <v>0</v>
      </c>
      <c r="T1554" s="127">
        <v>0</v>
      </c>
      <c r="U1554" s="124">
        <v>0</v>
      </c>
      <c r="V1554" s="139">
        <v>0</v>
      </c>
      <c r="W1554" s="128">
        <v>0</v>
      </c>
    </row>
    <row r="1555" spans="1:23" ht="20.100000000000001" customHeight="1">
      <c r="A1555" s="135" t="s">
        <v>1591</v>
      </c>
      <c r="B1555" s="135" t="s">
        <v>1559</v>
      </c>
      <c r="C1555" s="136" t="s">
        <v>1552</v>
      </c>
      <c r="D1555" s="123" t="s">
        <v>1623</v>
      </c>
      <c r="E1555" s="92" t="s">
        <v>944</v>
      </c>
      <c r="F1555" s="127">
        <v>126929</v>
      </c>
      <c r="G1555" s="137">
        <v>0</v>
      </c>
      <c r="H1555" s="127">
        <v>0</v>
      </c>
      <c r="I1555" s="128">
        <v>0</v>
      </c>
      <c r="J1555" s="128">
        <v>0</v>
      </c>
      <c r="K1555" s="137">
        <v>126929</v>
      </c>
      <c r="L1555" s="124">
        <v>0</v>
      </c>
      <c r="M1555" s="124">
        <v>0</v>
      </c>
      <c r="N1555" s="124">
        <v>0</v>
      </c>
      <c r="O1555" s="124">
        <v>0</v>
      </c>
      <c r="P1555" s="124">
        <v>0</v>
      </c>
      <c r="Q1555" s="127">
        <v>0</v>
      </c>
      <c r="R1555" s="127">
        <v>0</v>
      </c>
      <c r="S1555" s="127">
        <v>0</v>
      </c>
      <c r="T1555" s="127">
        <v>0</v>
      </c>
      <c r="U1555" s="124">
        <v>0</v>
      </c>
      <c r="V1555" s="139">
        <v>0</v>
      </c>
      <c r="W1555" s="128">
        <v>0</v>
      </c>
    </row>
    <row r="1556" spans="1:23" ht="20.100000000000001" customHeight="1">
      <c r="A1556" s="135" t="s">
        <v>1616</v>
      </c>
      <c r="B1556" s="135" t="s">
        <v>1551</v>
      </c>
      <c r="C1556" s="136" t="s">
        <v>1550</v>
      </c>
      <c r="D1556" s="123" t="s">
        <v>1623</v>
      </c>
      <c r="E1556" s="92" t="s">
        <v>1425</v>
      </c>
      <c r="F1556" s="127">
        <v>217592</v>
      </c>
      <c r="G1556" s="137">
        <v>0</v>
      </c>
      <c r="H1556" s="127">
        <v>0</v>
      </c>
      <c r="I1556" s="128">
        <v>0</v>
      </c>
      <c r="J1556" s="128">
        <v>0</v>
      </c>
      <c r="K1556" s="137">
        <v>0</v>
      </c>
      <c r="L1556" s="124">
        <v>0</v>
      </c>
      <c r="M1556" s="124">
        <v>0</v>
      </c>
      <c r="N1556" s="124">
        <v>0</v>
      </c>
      <c r="O1556" s="124">
        <v>0</v>
      </c>
      <c r="P1556" s="124">
        <v>0</v>
      </c>
      <c r="Q1556" s="127">
        <v>0</v>
      </c>
      <c r="R1556" s="127">
        <v>0</v>
      </c>
      <c r="S1556" s="127">
        <v>217592</v>
      </c>
      <c r="T1556" s="127">
        <v>0</v>
      </c>
      <c r="U1556" s="124">
        <v>0</v>
      </c>
      <c r="V1556" s="139">
        <v>0</v>
      </c>
      <c r="W1556" s="128">
        <v>0</v>
      </c>
    </row>
    <row r="1557" spans="1:23" ht="20.100000000000001" customHeight="1">
      <c r="A1557" s="135"/>
      <c r="B1557" s="135"/>
      <c r="C1557" s="136"/>
      <c r="D1557" s="123" t="s">
        <v>2286</v>
      </c>
      <c r="E1557" s="92" t="s">
        <v>2287</v>
      </c>
      <c r="F1557" s="127">
        <v>650627</v>
      </c>
      <c r="G1557" s="137">
        <v>404355</v>
      </c>
      <c r="H1557" s="127">
        <v>157860</v>
      </c>
      <c r="I1557" s="128">
        <v>161340</v>
      </c>
      <c r="J1557" s="128">
        <v>85155</v>
      </c>
      <c r="K1557" s="137">
        <v>185168</v>
      </c>
      <c r="L1557" s="124">
        <v>101840</v>
      </c>
      <c r="M1557" s="124">
        <v>38190</v>
      </c>
      <c r="N1557" s="124">
        <v>6588</v>
      </c>
      <c r="O1557" s="124">
        <v>1018</v>
      </c>
      <c r="P1557" s="124">
        <v>1528</v>
      </c>
      <c r="Q1557" s="127">
        <v>360</v>
      </c>
      <c r="R1557" s="127">
        <v>0</v>
      </c>
      <c r="S1557" s="127">
        <v>61104</v>
      </c>
      <c r="T1557" s="127">
        <v>0</v>
      </c>
      <c r="U1557" s="124">
        <v>0</v>
      </c>
      <c r="V1557" s="139">
        <v>0</v>
      </c>
      <c r="W1557" s="128">
        <v>0</v>
      </c>
    </row>
    <row r="1558" spans="1:23" ht="20.100000000000001" customHeight="1">
      <c r="A1558" s="135" t="s">
        <v>1549</v>
      </c>
      <c r="B1558" s="135" t="s">
        <v>1554</v>
      </c>
      <c r="C1558" s="136" t="s">
        <v>1550</v>
      </c>
      <c r="D1558" s="123" t="s">
        <v>1623</v>
      </c>
      <c r="E1558" s="92" t="s">
        <v>251</v>
      </c>
      <c r="F1558" s="127">
        <v>413489</v>
      </c>
      <c r="G1558" s="137">
        <v>404355</v>
      </c>
      <c r="H1558" s="127">
        <v>157860</v>
      </c>
      <c r="I1558" s="128">
        <v>161340</v>
      </c>
      <c r="J1558" s="128">
        <v>85155</v>
      </c>
      <c r="K1558" s="137">
        <v>9134</v>
      </c>
      <c r="L1558" s="124">
        <v>0</v>
      </c>
      <c r="M1558" s="124">
        <v>0</v>
      </c>
      <c r="N1558" s="124">
        <v>6588</v>
      </c>
      <c r="O1558" s="124">
        <v>1018</v>
      </c>
      <c r="P1558" s="124">
        <v>1528</v>
      </c>
      <c r="Q1558" s="127">
        <v>0</v>
      </c>
      <c r="R1558" s="127">
        <v>0</v>
      </c>
      <c r="S1558" s="127">
        <v>0</v>
      </c>
      <c r="T1558" s="127">
        <v>0</v>
      </c>
      <c r="U1558" s="124">
        <v>0</v>
      </c>
      <c r="V1558" s="139">
        <v>0</v>
      </c>
      <c r="W1558" s="128">
        <v>0</v>
      </c>
    </row>
    <row r="1559" spans="1:23" ht="20.100000000000001" customHeight="1">
      <c r="A1559" s="135" t="s">
        <v>1589</v>
      </c>
      <c r="B1559" s="135" t="s">
        <v>1558</v>
      </c>
      <c r="C1559" s="136" t="s">
        <v>1558</v>
      </c>
      <c r="D1559" s="123" t="s">
        <v>1623</v>
      </c>
      <c r="E1559" s="92" t="s">
        <v>829</v>
      </c>
      <c r="F1559" s="127">
        <v>101840</v>
      </c>
      <c r="G1559" s="137">
        <v>0</v>
      </c>
      <c r="H1559" s="127">
        <v>0</v>
      </c>
      <c r="I1559" s="128">
        <v>0</v>
      </c>
      <c r="J1559" s="128">
        <v>0</v>
      </c>
      <c r="K1559" s="137">
        <v>101840</v>
      </c>
      <c r="L1559" s="124">
        <v>101840</v>
      </c>
      <c r="M1559" s="124">
        <v>0</v>
      </c>
      <c r="N1559" s="124">
        <v>0</v>
      </c>
      <c r="O1559" s="124">
        <v>0</v>
      </c>
      <c r="P1559" s="124">
        <v>0</v>
      </c>
      <c r="Q1559" s="127">
        <v>0</v>
      </c>
      <c r="R1559" s="127">
        <v>0</v>
      </c>
      <c r="S1559" s="127">
        <v>0</v>
      </c>
      <c r="T1559" s="127">
        <v>0</v>
      </c>
      <c r="U1559" s="124">
        <v>0</v>
      </c>
      <c r="V1559" s="139">
        <v>0</v>
      </c>
      <c r="W1559" s="128">
        <v>0</v>
      </c>
    </row>
    <row r="1560" spans="1:23" ht="20.100000000000001" customHeight="1">
      <c r="A1560" s="135" t="s">
        <v>1591</v>
      </c>
      <c r="B1560" s="135" t="s">
        <v>1559</v>
      </c>
      <c r="C1560" s="136" t="s">
        <v>1551</v>
      </c>
      <c r="D1560" s="123" t="s">
        <v>1623</v>
      </c>
      <c r="E1560" s="92" t="s">
        <v>943</v>
      </c>
      <c r="F1560" s="127">
        <v>38550</v>
      </c>
      <c r="G1560" s="137">
        <v>0</v>
      </c>
      <c r="H1560" s="127">
        <v>0</v>
      </c>
      <c r="I1560" s="128">
        <v>0</v>
      </c>
      <c r="J1560" s="128">
        <v>0</v>
      </c>
      <c r="K1560" s="137">
        <v>38550</v>
      </c>
      <c r="L1560" s="124">
        <v>0</v>
      </c>
      <c r="M1560" s="124">
        <v>38190</v>
      </c>
      <c r="N1560" s="124">
        <v>0</v>
      </c>
      <c r="O1560" s="124">
        <v>0</v>
      </c>
      <c r="P1560" s="124">
        <v>0</v>
      </c>
      <c r="Q1560" s="127">
        <v>360</v>
      </c>
      <c r="R1560" s="127">
        <v>0</v>
      </c>
      <c r="S1560" s="127">
        <v>0</v>
      </c>
      <c r="T1560" s="127">
        <v>0</v>
      </c>
      <c r="U1560" s="124">
        <v>0</v>
      </c>
      <c r="V1560" s="139">
        <v>0</v>
      </c>
      <c r="W1560" s="128">
        <v>0</v>
      </c>
    </row>
    <row r="1561" spans="1:23" ht="20.100000000000001" customHeight="1">
      <c r="A1561" s="135" t="s">
        <v>1591</v>
      </c>
      <c r="B1561" s="135" t="s">
        <v>1559</v>
      </c>
      <c r="C1561" s="136" t="s">
        <v>1552</v>
      </c>
      <c r="D1561" s="123" t="s">
        <v>1623</v>
      </c>
      <c r="E1561" s="92" t="s">
        <v>944</v>
      </c>
      <c r="F1561" s="127">
        <v>35644</v>
      </c>
      <c r="G1561" s="137">
        <v>0</v>
      </c>
      <c r="H1561" s="127">
        <v>0</v>
      </c>
      <c r="I1561" s="128">
        <v>0</v>
      </c>
      <c r="J1561" s="128">
        <v>0</v>
      </c>
      <c r="K1561" s="137">
        <v>35644</v>
      </c>
      <c r="L1561" s="124">
        <v>0</v>
      </c>
      <c r="M1561" s="124">
        <v>0</v>
      </c>
      <c r="N1561" s="124">
        <v>0</v>
      </c>
      <c r="O1561" s="124">
        <v>0</v>
      </c>
      <c r="P1561" s="124">
        <v>0</v>
      </c>
      <c r="Q1561" s="127">
        <v>0</v>
      </c>
      <c r="R1561" s="127">
        <v>0</v>
      </c>
      <c r="S1561" s="127">
        <v>0</v>
      </c>
      <c r="T1561" s="127">
        <v>0</v>
      </c>
      <c r="U1561" s="124">
        <v>0</v>
      </c>
      <c r="V1561" s="139">
        <v>0</v>
      </c>
      <c r="W1561" s="128">
        <v>0</v>
      </c>
    </row>
    <row r="1562" spans="1:23" ht="20.100000000000001" customHeight="1">
      <c r="A1562" s="135" t="s">
        <v>1616</v>
      </c>
      <c r="B1562" s="135" t="s">
        <v>1551</v>
      </c>
      <c r="C1562" s="136" t="s">
        <v>1550</v>
      </c>
      <c r="D1562" s="123" t="s">
        <v>1623</v>
      </c>
      <c r="E1562" s="92" t="s">
        <v>1425</v>
      </c>
      <c r="F1562" s="127">
        <v>61104</v>
      </c>
      <c r="G1562" s="137">
        <v>0</v>
      </c>
      <c r="H1562" s="127">
        <v>0</v>
      </c>
      <c r="I1562" s="128">
        <v>0</v>
      </c>
      <c r="J1562" s="128">
        <v>0</v>
      </c>
      <c r="K1562" s="137">
        <v>0</v>
      </c>
      <c r="L1562" s="124">
        <v>0</v>
      </c>
      <c r="M1562" s="124">
        <v>0</v>
      </c>
      <c r="N1562" s="124">
        <v>0</v>
      </c>
      <c r="O1562" s="124">
        <v>0</v>
      </c>
      <c r="P1562" s="124">
        <v>0</v>
      </c>
      <c r="Q1562" s="127">
        <v>0</v>
      </c>
      <c r="R1562" s="127">
        <v>0</v>
      </c>
      <c r="S1562" s="127">
        <v>61104</v>
      </c>
      <c r="T1562" s="127">
        <v>0</v>
      </c>
      <c r="U1562" s="124">
        <v>0</v>
      </c>
      <c r="V1562" s="139">
        <v>0</v>
      </c>
      <c r="W1562" s="128">
        <v>0</v>
      </c>
    </row>
    <row r="1563" spans="1:23" ht="20.100000000000001" customHeight="1">
      <c r="A1563" s="135"/>
      <c r="B1563" s="135"/>
      <c r="C1563" s="136"/>
      <c r="D1563" s="123" t="s">
        <v>2288</v>
      </c>
      <c r="E1563" s="92" t="s">
        <v>2289</v>
      </c>
      <c r="F1563" s="127">
        <v>622220</v>
      </c>
      <c r="G1563" s="137">
        <v>336576</v>
      </c>
      <c r="H1563" s="127">
        <v>205536</v>
      </c>
      <c r="I1563" s="128">
        <v>95040</v>
      </c>
      <c r="J1563" s="128">
        <v>36000</v>
      </c>
      <c r="K1563" s="137">
        <v>131482</v>
      </c>
      <c r="L1563" s="124">
        <v>88176</v>
      </c>
      <c r="M1563" s="124">
        <v>33066</v>
      </c>
      <c r="N1563" s="124">
        <v>7603</v>
      </c>
      <c r="O1563" s="124">
        <v>882</v>
      </c>
      <c r="P1563" s="124">
        <v>1323</v>
      </c>
      <c r="Q1563" s="127">
        <v>432</v>
      </c>
      <c r="R1563" s="127">
        <v>0</v>
      </c>
      <c r="S1563" s="127">
        <v>52906</v>
      </c>
      <c r="T1563" s="127">
        <v>0</v>
      </c>
      <c r="U1563" s="124">
        <v>0</v>
      </c>
      <c r="V1563" s="139">
        <v>101256</v>
      </c>
      <c r="W1563" s="128">
        <v>0</v>
      </c>
    </row>
    <row r="1564" spans="1:23" ht="20.100000000000001" customHeight="1">
      <c r="A1564" s="135" t="s">
        <v>1589</v>
      </c>
      <c r="B1564" s="135" t="s">
        <v>1558</v>
      </c>
      <c r="C1564" s="136" t="s">
        <v>1558</v>
      </c>
      <c r="D1564" s="123" t="s">
        <v>1623</v>
      </c>
      <c r="E1564" s="92" t="s">
        <v>829</v>
      </c>
      <c r="F1564" s="127">
        <v>88176</v>
      </c>
      <c r="G1564" s="137">
        <v>0</v>
      </c>
      <c r="H1564" s="127">
        <v>0</v>
      </c>
      <c r="I1564" s="128">
        <v>0</v>
      </c>
      <c r="J1564" s="128">
        <v>0</v>
      </c>
      <c r="K1564" s="137">
        <v>88176</v>
      </c>
      <c r="L1564" s="124">
        <v>88176</v>
      </c>
      <c r="M1564" s="124">
        <v>0</v>
      </c>
      <c r="N1564" s="124">
        <v>0</v>
      </c>
      <c r="O1564" s="124">
        <v>0</v>
      </c>
      <c r="P1564" s="124">
        <v>0</v>
      </c>
      <c r="Q1564" s="127">
        <v>0</v>
      </c>
      <c r="R1564" s="127">
        <v>0</v>
      </c>
      <c r="S1564" s="127">
        <v>0</v>
      </c>
      <c r="T1564" s="127">
        <v>0</v>
      </c>
      <c r="U1564" s="124">
        <v>0</v>
      </c>
      <c r="V1564" s="139">
        <v>0</v>
      </c>
      <c r="W1564" s="128">
        <v>0</v>
      </c>
    </row>
    <row r="1565" spans="1:23" ht="20.100000000000001" customHeight="1">
      <c r="A1565" s="135" t="s">
        <v>1591</v>
      </c>
      <c r="B1565" s="135" t="s">
        <v>1580</v>
      </c>
      <c r="C1565" s="136" t="s">
        <v>1572</v>
      </c>
      <c r="D1565" s="123" t="s">
        <v>1623</v>
      </c>
      <c r="E1565" s="92" t="s">
        <v>957</v>
      </c>
      <c r="F1565" s="127">
        <v>447640</v>
      </c>
      <c r="G1565" s="137">
        <v>336576</v>
      </c>
      <c r="H1565" s="127">
        <v>205536</v>
      </c>
      <c r="I1565" s="128">
        <v>95040</v>
      </c>
      <c r="J1565" s="128">
        <v>36000</v>
      </c>
      <c r="K1565" s="137">
        <v>9808</v>
      </c>
      <c r="L1565" s="124">
        <v>0</v>
      </c>
      <c r="M1565" s="124">
        <v>0</v>
      </c>
      <c r="N1565" s="124">
        <v>7603</v>
      </c>
      <c r="O1565" s="124">
        <v>882</v>
      </c>
      <c r="P1565" s="124">
        <v>1323</v>
      </c>
      <c r="Q1565" s="127">
        <v>0</v>
      </c>
      <c r="R1565" s="127">
        <v>0</v>
      </c>
      <c r="S1565" s="127">
        <v>0</v>
      </c>
      <c r="T1565" s="127">
        <v>0</v>
      </c>
      <c r="U1565" s="124">
        <v>0</v>
      </c>
      <c r="V1565" s="139">
        <v>101256</v>
      </c>
      <c r="W1565" s="128">
        <v>0</v>
      </c>
    </row>
    <row r="1566" spans="1:23" ht="20.100000000000001" customHeight="1">
      <c r="A1566" s="135" t="s">
        <v>1591</v>
      </c>
      <c r="B1566" s="135" t="s">
        <v>1559</v>
      </c>
      <c r="C1566" s="136" t="s">
        <v>1551</v>
      </c>
      <c r="D1566" s="123" t="s">
        <v>1623</v>
      </c>
      <c r="E1566" s="92" t="s">
        <v>943</v>
      </c>
      <c r="F1566" s="127">
        <v>33498</v>
      </c>
      <c r="G1566" s="137">
        <v>0</v>
      </c>
      <c r="H1566" s="127">
        <v>0</v>
      </c>
      <c r="I1566" s="128">
        <v>0</v>
      </c>
      <c r="J1566" s="128">
        <v>0</v>
      </c>
      <c r="K1566" s="137">
        <v>33498</v>
      </c>
      <c r="L1566" s="124">
        <v>0</v>
      </c>
      <c r="M1566" s="124">
        <v>33066</v>
      </c>
      <c r="N1566" s="124">
        <v>0</v>
      </c>
      <c r="O1566" s="124">
        <v>0</v>
      </c>
      <c r="P1566" s="124">
        <v>0</v>
      </c>
      <c r="Q1566" s="127">
        <v>432</v>
      </c>
      <c r="R1566" s="127">
        <v>0</v>
      </c>
      <c r="S1566" s="127">
        <v>0</v>
      </c>
      <c r="T1566" s="127">
        <v>0</v>
      </c>
      <c r="U1566" s="124">
        <v>0</v>
      </c>
      <c r="V1566" s="139">
        <v>0</v>
      </c>
      <c r="W1566" s="128">
        <v>0</v>
      </c>
    </row>
    <row r="1567" spans="1:23" ht="20.100000000000001" customHeight="1">
      <c r="A1567" s="135" t="s">
        <v>1616</v>
      </c>
      <c r="B1567" s="135" t="s">
        <v>1551</v>
      </c>
      <c r="C1567" s="136" t="s">
        <v>1550</v>
      </c>
      <c r="D1567" s="123" t="s">
        <v>1623</v>
      </c>
      <c r="E1567" s="92" t="s">
        <v>1425</v>
      </c>
      <c r="F1567" s="127">
        <v>52906</v>
      </c>
      <c r="G1567" s="137">
        <v>0</v>
      </c>
      <c r="H1567" s="127">
        <v>0</v>
      </c>
      <c r="I1567" s="128">
        <v>0</v>
      </c>
      <c r="J1567" s="128">
        <v>0</v>
      </c>
      <c r="K1567" s="137">
        <v>0</v>
      </c>
      <c r="L1567" s="124">
        <v>0</v>
      </c>
      <c r="M1567" s="124">
        <v>0</v>
      </c>
      <c r="N1567" s="124">
        <v>0</v>
      </c>
      <c r="O1567" s="124">
        <v>0</v>
      </c>
      <c r="P1567" s="124">
        <v>0</v>
      </c>
      <c r="Q1567" s="127">
        <v>0</v>
      </c>
      <c r="R1567" s="127">
        <v>0</v>
      </c>
      <c r="S1567" s="127">
        <v>52906</v>
      </c>
      <c r="T1567" s="127">
        <v>0</v>
      </c>
      <c r="U1567" s="124">
        <v>0</v>
      </c>
      <c r="V1567" s="139">
        <v>0</v>
      </c>
      <c r="W1567" s="128">
        <v>0</v>
      </c>
    </row>
    <row r="1568" spans="1:23" ht="20.100000000000001" customHeight="1">
      <c r="A1568" s="135"/>
      <c r="B1568" s="135"/>
      <c r="C1568" s="136"/>
      <c r="D1568" s="123" t="s">
        <v>2290</v>
      </c>
      <c r="E1568" s="92" t="s">
        <v>2291</v>
      </c>
      <c r="F1568" s="127">
        <v>90232</v>
      </c>
      <c r="G1568" s="137">
        <v>46500</v>
      </c>
      <c r="H1568" s="127">
        <v>24660</v>
      </c>
      <c r="I1568" s="128">
        <v>15840</v>
      </c>
      <c r="J1568" s="128">
        <v>6000</v>
      </c>
      <c r="K1568" s="137">
        <v>19128</v>
      </c>
      <c r="L1568" s="124">
        <v>12807</v>
      </c>
      <c r="M1568" s="124">
        <v>4803</v>
      </c>
      <c r="N1568" s="124">
        <v>1126</v>
      </c>
      <c r="O1568" s="124">
        <v>128</v>
      </c>
      <c r="P1568" s="124">
        <v>192</v>
      </c>
      <c r="Q1568" s="127">
        <v>72</v>
      </c>
      <c r="R1568" s="127">
        <v>0</v>
      </c>
      <c r="S1568" s="127">
        <v>7684</v>
      </c>
      <c r="T1568" s="127">
        <v>0</v>
      </c>
      <c r="U1568" s="124">
        <v>0</v>
      </c>
      <c r="V1568" s="139">
        <v>16920</v>
      </c>
      <c r="W1568" s="128">
        <v>0</v>
      </c>
    </row>
    <row r="1569" spans="1:23" ht="20.100000000000001" customHeight="1">
      <c r="A1569" s="135" t="s">
        <v>1582</v>
      </c>
      <c r="B1569" s="135" t="s">
        <v>1555</v>
      </c>
      <c r="C1569" s="136" t="s">
        <v>1557</v>
      </c>
      <c r="D1569" s="123" t="s">
        <v>1623</v>
      </c>
      <c r="E1569" s="92" t="s">
        <v>777</v>
      </c>
      <c r="F1569" s="127">
        <v>64866</v>
      </c>
      <c r="G1569" s="137">
        <v>46500</v>
      </c>
      <c r="H1569" s="127">
        <v>24660</v>
      </c>
      <c r="I1569" s="128">
        <v>15840</v>
      </c>
      <c r="J1569" s="128">
        <v>6000</v>
      </c>
      <c r="K1569" s="137">
        <v>1446</v>
      </c>
      <c r="L1569" s="124">
        <v>0</v>
      </c>
      <c r="M1569" s="124">
        <v>0</v>
      </c>
      <c r="N1569" s="124">
        <v>1126</v>
      </c>
      <c r="O1569" s="124">
        <v>128</v>
      </c>
      <c r="P1569" s="124">
        <v>192</v>
      </c>
      <c r="Q1569" s="127">
        <v>0</v>
      </c>
      <c r="R1569" s="127">
        <v>0</v>
      </c>
      <c r="S1569" s="127">
        <v>0</v>
      </c>
      <c r="T1569" s="127">
        <v>0</v>
      </c>
      <c r="U1569" s="124">
        <v>0</v>
      </c>
      <c r="V1569" s="139">
        <v>16920</v>
      </c>
      <c r="W1569" s="128">
        <v>0</v>
      </c>
    </row>
    <row r="1570" spans="1:23" ht="20.100000000000001" customHeight="1">
      <c r="A1570" s="135" t="s">
        <v>1589</v>
      </c>
      <c r="B1570" s="135" t="s">
        <v>1558</v>
      </c>
      <c r="C1570" s="136" t="s">
        <v>1558</v>
      </c>
      <c r="D1570" s="123" t="s">
        <v>1623</v>
      </c>
      <c r="E1570" s="92" t="s">
        <v>829</v>
      </c>
      <c r="F1570" s="127">
        <v>12807</v>
      </c>
      <c r="G1570" s="137">
        <v>0</v>
      </c>
      <c r="H1570" s="127">
        <v>0</v>
      </c>
      <c r="I1570" s="128">
        <v>0</v>
      </c>
      <c r="J1570" s="128">
        <v>0</v>
      </c>
      <c r="K1570" s="137">
        <v>12807</v>
      </c>
      <c r="L1570" s="124">
        <v>12807</v>
      </c>
      <c r="M1570" s="124">
        <v>0</v>
      </c>
      <c r="N1570" s="124">
        <v>0</v>
      </c>
      <c r="O1570" s="124">
        <v>0</v>
      </c>
      <c r="P1570" s="124">
        <v>0</v>
      </c>
      <c r="Q1570" s="127">
        <v>0</v>
      </c>
      <c r="R1570" s="127">
        <v>0</v>
      </c>
      <c r="S1570" s="127">
        <v>0</v>
      </c>
      <c r="T1570" s="127">
        <v>0</v>
      </c>
      <c r="U1570" s="124">
        <v>0</v>
      </c>
      <c r="V1570" s="139">
        <v>0</v>
      </c>
      <c r="W1570" s="128">
        <v>0</v>
      </c>
    </row>
    <row r="1571" spans="1:23" ht="20.100000000000001" customHeight="1">
      <c r="A1571" s="135" t="s">
        <v>1591</v>
      </c>
      <c r="B1571" s="135" t="s">
        <v>1559</v>
      </c>
      <c r="C1571" s="136" t="s">
        <v>1551</v>
      </c>
      <c r="D1571" s="123" t="s">
        <v>1623</v>
      </c>
      <c r="E1571" s="92" t="s">
        <v>943</v>
      </c>
      <c r="F1571" s="127">
        <v>4875</v>
      </c>
      <c r="G1571" s="137">
        <v>0</v>
      </c>
      <c r="H1571" s="127">
        <v>0</v>
      </c>
      <c r="I1571" s="128">
        <v>0</v>
      </c>
      <c r="J1571" s="128">
        <v>0</v>
      </c>
      <c r="K1571" s="137">
        <v>4875</v>
      </c>
      <c r="L1571" s="124">
        <v>0</v>
      </c>
      <c r="M1571" s="124">
        <v>4803</v>
      </c>
      <c r="N1571" s="124">
        <v>0</v>
      </c>
      <c r="O1571" s="124">
        <v>0</v>
      </c>
      <c r="P1571" s="124">
        <v>0</v>
      </c>
      <c r="Q1571" s="127">
        <v>72</v>
      </c>
      <c r="R1571" s="127">
        <v>0</v>
      </c>
      <c r="S1571" s="127">
        <v>0</v>
      </c>
      <c r="T1571" s="127">
        <v>0</v>
      </c>
      <c r="U1571" s="124">
        <v>0</v>
      </c>
      <c r="V1571" s="139">
        <v>0</v>
      </c>
      <c r="W1571" s="128">
        <v>0</v>
      </c>
    </row>
    <row r="1572" spans="1:23" ht="20.100000000000001" customHeight="1">
      <c r="A1572" s="135" t="s">
        <v>1616</v>
      </c>
      <c r="B1572" s="135" t="s">
        <v>1551</v>
      </c>
      <c r="C1572" s="136" t="s">
        <v>1550</v>
      </c>
      <c r="D1572" s="123" t="s">
        <v>1623</v>
      </c>
      <c r="E1572" s="92" t="s">
        <v>1425</v>
      </c>
      <c r="F1572" s="127">
        <v>7684</v>
      </c>
      <c r="G1572" s="137">
        <v>0</v>
      </c>
      <c r="H1572" s="127">
        <v>0</v>
      </c>
      <c r="I1572" s="128">
        <v>0</v>
      </c>
      <c r="J1572" s="128">
        <v>0</v>
      </c>
      <c r="K1572" s="137">
        <v>0</v>
      </c>
      <c r="L1572" s="124">
        <v>0</v>
      </c>
      <c r="M1572" s="124">
        <v>0</v>
      </c>
      <c r="N1572" s="124">
        <v>0</v>
      </c>
      <c r="O1572" s="124">
        <v>0</v>
      </c>
      <c r="P1572" s="124">
        <v>0</v>
      </c>
      <c r="Q1572" s="127">
        <v>0</v>
      </c>
      <c r="R1572" s="127">
        <v>0</v>
      </c>
      <c r="S1572" s="127">
        <v>7684</v>
      </c>
      <c r="T1572" s="127">
        <v>0</v>
      </c>
      <c r="U1572" s="124">
        <v>0</v>
      </c>
      <c r="V1572" s="139">
        <v>0</v>
      </c>
      <c r="W1572" s="128">
        <v>0</v>
      </c>
    </row>
    <row r="1573" spans="1:23" ht="20.100000000000001" customHeight="1">
      <c r="A1573" s="135"/>
      <c r="B1573" s="135"/>
      <c r="C1573" s="136"/>
      <c r="D1573" s="123" t="s">
        <v>2292</v>
      </c>
      <c r="E1573" s="92" t="s">
        <v>2293</v>
      </c>
      <c r="F1573" s="127">
        <v>417265</v>
      </c>
      <c r="G1573" s="137">
        <v>221760</v>
      </c>
      <c r="H1573" s="127">
        <v>136080</v>
      </c>
      <c r="I1573" s="128">
        <v>61680</v>
      </c>
      <c r="J1573" s="128">
        <v>24000</v>
      </c>
      <c r="K1573" s="137">
        <v>87717</v>
      </c>
      <c r="L1573" s="124">
        <v>58827</v>
      </c>
      <c r="M1573" s="124">
        <v>22060</v>
      </c>
      <c r="N1573" s="124">
        <v>5072</v>
      </c>
      <c r="O1573" s="124">
        <v>588</v>
      </c>
      <c r="P1573" s="124">
        <v>882</v>
      </c>
      <c r="Q1573" s="127">
        <v>288</v>
      </c>
      <c r="R1573" s="127">
        <v>0</v>
      </c>
      <c r="S1573" s="127">
        <v>35296</v>
      </c>
      <c r="T1573" s="127">
        <v>0</v>
      </c>
      <c r="U1573" s="124">
        <v>0</v>
      </c>
      <c r="V1573" s="139">
        <v>72492</v>
      </c>
      <c r="W1573" s="128">
        <v>0</v>
      </c>
    </row>
    <row r="1574" spans="1:23" ht="20.100000000000001" customHeight="1">
      <c r="A1574" s="135" t="s">
        <v>1589</v>
      </c>
      <c r="B1574" s="135" t="s">
        <v>1550</v>
      </c>
      <c r="C1574" s="136" t="s">
        <v>1585</v>
      </c>
      <c r="D1574" s="123" t="s">
        <v>1623</v>
      </c>
      <c r="E1574" s="92" t="s">
        <v>801</v>
      </c>
      <c r="F1574" s="127">
        <v>300794</v>
      </c>
      <c r="G1574" s="137">
        <v>221760</v>
      </c>
      <c r="H1574" s="127">
        <v>136080</v>
      </c>
      <c r="I1574" s="128">
        <v>61680</v>
      </c>
      <c r="J1574" s="128">
        <v>24000</v>
      </c>
      <c r="K1574" s="137">
        <v>6542</v>
      </c>
      <c r="L1574" s="124">
        <v>0</v>
      </c>
      <c r="M1574" s="124">
        <v>0</v>
      </c>
      <c r="N1574" s="124">
        <v>5072</v>
      </c>
      <c r="O1574" s="124">
        <v>588</v>
      </c>
      <c r="P1574" s="124">
        <v>882</v>
      </c>
      <c r="Q1574" s="127">
        <v>0</v>
      </c>
      <c r="R1574" s="127">
        <v>0</v>
      </c>
      <c r="S1574" s="127">
        <v>0</v>
      </c>
      <c r="T1574" s="127">
        <v>0</v>
      </c>
      <c r="U1574" s="124">
        <v>0</v>
      </c>
      <c r="V1574" s="139">
        <v>72492</v>
      </c>
      <c r="W1574" s="128">
        <v>0</v>
      </c>
    </row>
    <row r="1575" spans="1:23" ht="20.100000000000001" customHeight="1">
      <c r="A1575" s="135" t="s">
        <v>1589</v>
      </c>
      <c r="B1575" s="135" t="s">
        <v>1558</v>
      </c>
      <c r="C1575" s="136" t="s">
        <v>1558</v>
      </c>
      <c r="D1575" s="123" t="s">
        <v>1623</v>
      </c>
      <c r="E1575" s="92" t="s">
        <v>829</v>
      </c>
      <c r="F1575" s="127">
        <v>58827</v>
      </c>
      <c r="G1575" s="137">
        <v>0</v>
      </c>
      <c r="H1575" s="127">
        <v>0</v>
      </c>
      <c r="I1575" s="128">
        <v>0</v>
      </c>
      <c r="J1575" s="128">
        <v>0</v>
      </c>
      <c r="K1575" s="137">
        <v>58827</v>
      </c>
      <c r="L1575" s="124">
        <v>58827</v>
      </c>
      <c r="M1575" s="124">
        <v>0</v>
      </c>
      <c r="N1575" s="124">
        <v>0</v>
      </c>
      <c r="O1575" s="124">
        <v>0</v>
      </c>
      <c r="P1575" s="124">
        <v>0</v>
      </c>
      <c r="Q1575" s="127">
        <v>0</v>
      </c>
      <c r="R1575" s="127">
        <v>0</v>
      </c>
      <c r="S1575" s="127">
        <v>0</v>
      </c>
      <c r="T1575" s="127">
        <v>0</v>
      </c>
      <c r="U1575" s="124">
        <v>0</v>
      </c>
      <c r="V1575" s="139">
        <v>0</v>
      </c>
      <c r="W1575" s="128">
        <v>0</v>
      </c>
    </row>
    <row r="1576" spans="1:23" ht="20.100000000000001" customHeight="1">
      <c r="A1576" s="135" t="s">
        <v>1591</v>
      </c>
      <c r="B1576" s="135" t="s">
        <v>1559</v>
      </c>
      <c r="C1576" s="136" t="s">
        <v>1551</v>
      </c>
      <c r="D1576" s="123" t="s">
        <v>1623</v>
      </c>
      <c r="E1576" s="92" t="s">
        <v>943</v>
      </c>
      <c r="F1576" s="127">
        <v>22348</v>
      </c>
      <c r="G1576" s="137">
        <v>0</v>
      </c>
      <c r="H1576" s="127">
        <v>0</v>
      </c>
      <c r="I1576" s="128">
        <v>0</v>
      </c>
      <c r="J1576" s="128">
        <v>0</v>
      </c>
      <c r="K1576" s="137">
        <v>22348</v>
      </c>
      <c r="L1576" s="124">
        <v>0</v>
      </c>
      <c r="M1576" s="124">
        <v>22060</v>
      </c>
      <c r="N1576" s="124">
        <v>0</v>
      </c>
      <c r="O1576" s="124">
        <v>0</v>
      </c>
      <c r="P1576" s="124">
        <v>0</v>
      </c>
      <c r="Q1576" s="127">
        <v>288</v>
      </c>
      <c r="R1576" s="127">
        <v>0</v>
      </c>
      <c r="S1576" s="127">
        <v>0</v>
      </c>
      <c r="T1576" s="127">
        <v>0</v>
      </c>
      <c r="U1576" s="124">
        <v>0</v>
      </c>
      <c r="V1576" s="139">
        <v>0</v>
      </c>
      <c r="W1576" s="128">
        <v>0</v>
      </c>
    </row>
    <row r="1577" spans="1:23" ht="20.100000000000001" customHeight="1">
      <c r="A1577" s="135" t="s">
        <v>1616</v>
      </c>
      <c r="B1577" s="135" t="s">
        <v>1551</v>
      </c>
      <c r="C1577" s="136" t="s">
        <v>1550</v>
      </c>
      <c r="D1577" s="123" t="s">
        <v>1623</v>
      </c>
      <c r="E1577" s="92" t="s">
        <v>1425</v>
      </c>
      <c r="F1577" s="127">
        <v>35296</v>
      </c>
      <c r="G1577" s="137">
        <v>0</v>
      </c>
      <c r="H1577" s="127">
        <v>0</v>
      </c>
      <c r="I1577" s="128">
        <v>0</v>
      </c>
      <c r="J1577" s="128">
        <v>0</v>
      </c>
      <c r="K1577" s="137">
        <v>0</v>
      </c>
      <c r="L1577" s="124">
        <v>0</v>
      </c>
      <c r="M1577" s="124">
        <v>0</v>
      </c>
      <c r="N1577" s="124">
        <v>0</v>
      </c>
      <c r="O1577" s="124">
        <v>0</v>
      </c>
      <c r="P1577" s="124">
        <v>0</v>
      </c>
      <c r="Q1577" s="127">
        <v>0</v>
      </c>
      <c r="R1577" s="127">
        <v>0</v>
      </c>
      <c r="S1577" s="127">
        <v>35296</v>
      </c>
      <c r="T1577" s="127">
        <v>0</v>
      </c>
      <c r="U1577" s="124">
        <v>0</v>
      </c>
      <c r="V1577" s="139">
        <v>0</v>
      </c>
      <c r="W1577" s="128">
        <v>0</v>
      </c>
    </row>
    <row r="1578" spans="1:23" ht="20.100000000000001" customHeight="1">
      <c r="A1578" s="135"/>
      <c r="B1578" s="135"/>
      <c r="C1578" s="136"/>
      <c r="D1578" s="123" t="s">
        <v>2294</v>
      </c>
      <c r="E1578" s="92" t="s">
        <v>2295</v>
      </c>
      <c r="F1578" s="127">
        <v>296301</v>
      </c>
      <c r="G1578" s="137">
        <v>157992</v>
      </c>
      <c r="H1578" s="127">
        <v>94440</v>
      </c>
      <c r="I1578" s="128">
        <v>45552</v>
      </c>
      <c r="J1578" s="128">
        <v>18000</v>
      </c>
      <c r="K1578" s="137">
        <v>62521</v>
      </c>
      <c r="L1578" s="124">
        <v>41905</v>
      </c>
      <c r="M1578" s="124">
        <v>15714</v>
      </c>
      <c r="N1578" s="124">
        <v>3638</v>
      </c>
      <c r="O1578" s="124">
        <v>419</v>
      </c>
      <c r="P1578" s="124">
        <v>629</v>
      </c>
      <c r="Q1578" s="127">
        <v>216</v>
      </c>
      <c r="R1578" s="127">
        <v>0</v>
      </c>
      <c r="S1578" s="127">
        <v>25143</v>
      </c>
      <c r="T1578" s="127">
        <v>0</v>
      </c>
      <c r="U1578" s="124">
        <v>0</v>
      </c>
      <c r="V1578" s="139">
        <v>50645</v>
      </c>
      <c r="W1578" s="128">
        <v>0</v>
      </c>
    </row>
    <row r="1579" spans="1:23" ht="20.100000000000001" customHeight="1">
      <c r="A1579" s="135" t="s">
        <v>1589</v>
      </c>
      <c r="B1579" s="135" t="s">
        <v>1558</v>
      </c>
      <c r="C1579" s="136" t="s">
        <v>1558</v>
      </c>
      <c r="D1579" s="123" t="s">
        <v>1623</v>
      </c>
      <c r="E1579" s="92" t="s">
        <v>829</v>
      </c>
      <c r="F1579" s="127">
        <v>41905</v>
      </c>
      <c r="G1579" s="137">
        <v>0</v>
      </c>
      <c r="H1579" s="127">
        <v>0</v>
      </c>
      <c r="I1579" s="128">
        <v>0</v>
      </c>
      <c r="J1579" s="128">
        <v>0</v>
      </c>
      <c r="K1579" s="137">
        <v>41905</v>
      </c>
      <c r="L1579" s="124">
        <v>41905</v>
      </c>
      <c r="M1579" s="124">
        <v>0</v>
      </c>
      <c r="N1579" s="124">
        <v>0</v>
      </c>
      <c r="O1579" s="124">
        <v>0</v>
      </c>
      <c r="P1579" s="124">
        <v>0</v>
      </c>
      <c r="Q1579" s="127">
        <v>0</v>
      </c>
      <c r="R1579" s="127">
        <v>0</v>
      </c>
      <c r="S1579" s="127">
        <v>0</v>
      </c>
      <c r="T1579" s="127">
        <v>0</v>
      </c>
      <c r="U1579" s="124">
        <v>0</v>
      </c>
      <c r="V1579" s="139">
        <v>0</v>
      </c>
      <c r="W1579" s="128">
        <v>0</v>
      </c>
    </row>
    <row r="1580" spans="1:23" ht="20.100000000000001" customHeight="1">
      <c r="A1580" s="135" t="s">
        <v>1591</v>
      </c>
      <c r="B1580" s="135" t="s">
        <v>1559</v>
      </c>
      <c r="C1580" s="136" t="s">
        <v>1551</v>
      </c>
      <c r="D1580" s="123" t="s">
        <v>1623</v>
      </c>
      <c r="E1580" s="92" t="s">
        <v>943</v>
      </c>
      <c r="F1580" s="127">
        <v>15930</v>
      </c>
      <c r="G1580" s="137">
        <v>0</v>
      </c>
      <c r="H1580" s="127">
        <v>0</v>
      </c>
      <c r="I1580" s="128">
        <v>0</v>
      </c>
      <c r="J1580" s="128">
        <v>0</v>
      </c>
      <c r="K1580" s="137">
        <v>15930</v>
      </c>
      <c r="L1580" s="124">
        <v>0</v>
      </c>
      <c r="M1580" s="124">
        <v>15714</v>
      </c>
      <c r="N1580" s="124">
        <v>0</v>
      </c>
      <c r="O1580" s="124">
        <v>0</v>
      </c>
      <c r="P1580" s="124">
        <v>0</v>
      </c>
      <c r="Q1580" s="127">
        <v>216</v>
      </c>
      <c r="R1580" s="127">
        <v>0</v>
      </c>
      <c r="S1580" s="127">
        <v>0</v>
      </c>
      <c r="T1580" s="127">
        <v>0</v>
      </c>
      <c r="U1580" s="124">
        <v>0</v>
      </c>
      <c r="V1580" s="139">
        <v>0</v>
      </c>
      <c r="W1580" s="128">
        <v>0</v>
      </c>
    </row>
    <row r="1581" spans="1:23" ht="20.100000000000001" customHeight="1">
      <c r="A1581" s="135" t="s">
        <v>1604</v>
      </c>
      <c r="B1581" s="135" t="s">
        <v>1550</v>
      </c>
      <c r="C1581" s="136" t="s">
        <v>1557</v>
      </c>
      <c r="D1581" s="123" t="s">
        <v>1623</v>
      </c>
      <c r="E1581" s="92" t="s">
        <v>260</v>
      </c>
      <c r="F1581" s="127">
        <v>213323</v>
      </c>
      <c r="G1581" s="137">
        <v>157992</v>
      </c>
      <c r="H1581" s="127">
        <v>94440</v>
      </c>
      <c r="I1581" s="128">
        <v>45552</v>
      </c>
      <c r="J1581" s="128">
        <v>18000</v>
      </c>
      <c r="K1581" s="137">
        <v>4686</v>
      </c>
      <c r="L1581" s="124">
        <v>0</v>
      </c>
      <c r="M1581" s="124">
        <v>0</v>
      </c>
      <c r="N1581" s="124">
        <v>3638</v>
      </c>
      <c r="O1581" s="124">
        <v>419</v>
      </c>
      <c r="P1581" s="124">
        <v>629</v>
      </c>
      <c r="Q1581" s="127">
        <v>0</v>
      </c>
      <c r="R1581" s="127">
        <v>0</v>
      </c>
      <c r="S1581" s="127">
        <v>0</v>
      </c>
      <c r="T1581" s="127">
        <v>0</v>
      </c>
      <c r="U1581" s="124">
        <v>0</v>
      </c>
      <c r="V1581" s="139">
        <v>50645</v>
      </c>
      <c r="W1581" s="128">
        <v>0</v>
      </c>
    </row>
    <row r="1582" spans="1:23" ht="20.100000000000001" customHeight="1">
      <c r="A1582" s="135" t="s">
        <v>1616</v>
      </c>
      <c r="B1582" s="135" t="s">
        <v>1551</v>
      </c>
      <c r="C1582" s="136" t="s">
        <v>1550</v>
      </c>
      <c r="D1582" s="123" t="s">
        <v>1623</v>
      </c>
      <c r="E1582" s="92" t="s">
        <v>1425</v>
      </c>
      <c r="F1582" s="127">
        <v>25143</v>
      </c>
      <c r="G1582" s="137">
        <v>0</v>
      </c>
      <c r="H1582" s="127">
        <v>0</v>
      </c>
      <c r="I1582" s="128">
        <v>0</v>
      </c>
      <c r="J1582" s="128">
        <v>0</v>
      </c>
      <c r="K1582" s="137">
        <v>0</v>
      </c>
      <c r="L1582" s="124">
        <v>0</v>
      </c>
      <c r="M1582" s="124">
        <v>0</v>
      </c>
      <c r="N1582" s="124">
        <v>0</v>
      </c>
      <c r="O1582" s="124">
        <v>0</v>
      </c>
      <c r="P1582" s="124">
        <v>0</v>
      </c>
      <c r="Q1582" s="127">
        <v>0</v>
      </c>
      <c r="R1582" s="127">
        <v>0</v>
      </c>
      <c r="S1582" s="127">
        <v>25143</v>
      </c>
      <c r="T1582" s="127">
        <v>0</v>
      </c>
      <c r="U1582" s="124">
        <v>0</v>
      </c>
      <c r="V1582" s="139">
        <v>0</v>
      </c>
      <c r="W1582" s="128">
        <v>0</v>
      </c>
    </row>
    <row r="1583" spans="1:23" ht="20.100000000000001" customHeight="1">
      <c r="A1583" s="135"/>
      <c r="B1583" s="135"/>
      <c r="C1583" s="136"/>
      <c r="D1583" s="123" t="s">
        <v>2296</v>
      </c>
      <c r="E1583" s="92" t="s">
        <v>2297</v>
      </c>
      <c r="F1583" s="127">
        <v>298850</v>
      </c>
      <c r="G1583" s="137">
        <v>194346</v>
      </c>
      <c r="H1583" s="127">
        <v>72504</v>
      </c>
      <c r="I1583" s="128">
        <v>72600</v>
      </c>
      <c r="J1583" s="128">
        <v>49242</v>
      </c>
      <c r="K1583" s="137">
        <v>77972</v>
      </c>
      <c r="L1583" s="124">
        <v>44221</v>
      </c>
      <c r="M1583" s="124">
        <v>16583</v>
      </c>
      <c r="N1583" s="124">
        <v>0</v>
      </c>
      <c r="O1583" s="124">
        <v>884</v>
      </c>
      <c r="P1583" s="124">
        <v>663</v>
      </c>
      <c r="Q1583" s="127">
        <v>144</v>
      </c>
      <c r="R1583" s="127">
        <v>0</v>
      </c>
      <c r="S1583" s="127">
        <v>26532</v>
      </c>
      <c r="T1583" s="127">
        <v>0</v>
      </c>
      <c r="U1583" s="124">
        <v>0</v>
      </c>
      <c r="V1583" s="139">
        <v>0</v>
      </c>
      <c r="W1583" s="128">
        <v>0</v>
      </c>
    </row>
    <row r="1584" spans="1:23" ht="20.100000000000001" customHeight="1">
      <c r="A1584" s="135" t="s">
        <v>1549</v>
      </c>
      <c r="B1584" s="135" t="s">
        <v>1550</v>
      </c>
      <c r="C1584" s="136" t="s">
        <v>1550</v>
      </c>
      <c r="D1584" s="123" t="s">
        <v>1623</v>
      </c>
      <c r="E1584" s="92" t="s">
        <v>251</v>
      </c>
      <c r="F1584" s="127">
        <v>195893</v>
      </c>
      <c r="G1584" s="137">
        <v>194346</v>
      </c>
      <c r="H1584" s="127">
        <v>72504</v>
      </c>
      <c r="I1584" s="128">
        <v>72600</v>
      </c>
      <c r="J1584" s="128">
        <v>49242</v>
      </c>
      <c r="K1584" s="137">
        <v>1547</v>
      </c>
      <c r="L1584" s="124">
        <v>0</v>
      </c>
      <c r="M1584" s="124">
        <v>0</v>
      </c>
      <c r="N1584" s="124">
        <v>0</v>
      </c>
      <c r="O1584" s="124">
        <v>884</v>
      </c>
      <c r="P1584" s="124">
        <v>663</v>
      </c>
      <c r="Q1584" s="127">
        <v>0</v>
      </c>
      <c r="R1584" s="127">
        <v>0</v>
      </c>
      <c r="S1584" s="127">
        <v>0</v>
      </c>
      <c r="T1584" s="127">
        <v>0</v>
      </c>
      <c r="U1584" s="124">
        <v>0</v>
      </c>
      <c r="V1584" s="139">
        <v>0</v>
      </c>
      <c r="W1584" s="128">
        <v>0</v>
      </c>
    </row>
    <row r="1585" spans="1:23" ht="20.100000000000001" customHeight="1">
      <c r="A1585" s="135" t="s">
        <v>1589</v>
      </c>
      <c r="B1585" s="135" t="s">
        <v>1558</v>
      </c>
      <c r="C1585" s="136" t="s">
        <v>1558</v>
      </c>
      <c r="D1585" s="123" t="s">
        <v>1623</v>
      </c>
      <c r="E1585" s="92" t="s">
        <v>829</v>
      </c>
      <c r="F1585" s="127">
        <v>44221</v>
      </c>
      <c r="G1585" s="137">
        <v>0</v>
      </c>
      <c r="H1585" s="127">
        <v>0</v>
      </c>
      <c r="I1585" s="128">
        <v>0</v>
      </c>
      <c r="J1585" s="128">
        <v>0</v>
      </c>
      <c r="K1585" s="137">
        <v>44221</v>
      </c>
      <c r="L1585" s="124">
        <v>44221</v>
      </c>
      <c r="M1585" s="124">
        <v>0</v>
      </c>
      <c r="N1585" s="124">
        <v>0</v>
      </c>
      <c r="O1585" s="124">
        <v>0</v>
      </c>
      <c r="P1585" s="124">
        <v>0</v>
      </c>
      <c r="Q1585" s="127">
        <v>0</v>
      </c>
      <c r="R1585" s="127">
        <v>0</v>
      </c>
      <c r="S1585" s="127">
        <v>0</v>
      </c>
      <c r="T1585" s="127">
        <v>0</v>
      </c>
      <c r="U1585" s="124">
        <v>0</v>
      </c>
      <c r="V1585" s="139">
        <v>0</v>
      </c>
      <c r="W1585" s="128">
        <v>0</v>
      </c>
    </row>
    <row r="1586" spans="1:23" ht="20.100000000000001" customHeight="1">
      <c r="A1586" s="135" t="s">
        <v>1591</v>
      </c>
      <c r="B1586" s="135" t="s">
        <v>1559</v>
      </c>
      <c r="C1586" s="136" t="s">
        <v>1550</v>
      </c>
      <c r="D1586" s="123" t="s">
        <v>1623</v>
      </c>
      <c r="E1586" s="92" t="s">
        <v>942</v>
      </c>
      <c r="F1586" s="127">
        <v>16727</v>
      </c>
      <c r="G1586" s="137">
        <v>0</v>
      </c>
      <c r="H1586" s="127">
        <v>0</v>
      </c>
      <c r="I1586" s="128">
        <v>0</v>
      </c>
      <c r="J1586" s="128">
        <v>0</v>
      </c>
      <c r="K1586" s="137">
        <v>16727</v>
      </c>
      <c r="L1586" s="124">
        <v>0</v>
      </c>
      <c r="M1586" s="124">
        <v>16583</v>
      </c>
      <c r="N1586" s="124">
        <v>0</v>
      </c>
      <c r="O1586" s="124">
        <v>0</v>
      </c>
      <c r="P1586" s="124">
        <v>0</v>
      </c>
      <c r="Q1586" s="127">
        <v>144</v>
      </c>
      <c r="R1586" s="127">
        <v>0</v>
      </c>
      <c r="S1586" s="127">
        <v>0</v>
      </c>
      <c r="T1586" s="127">
        <v>0</v>
      </c>
      <c r="U1586" s="124">
        <v>0</v>
      </c>
      <c r="V1586" s="139">
        <v>0</v>
      </c>
      <c r="W1586" s="128">
        <v>0</v>
      </c>
    </row>
    <row r="1587" spans="1:23" ht="20.100000000000001" customHeight="1">
      <c r="A1587" s="135" t="s">
        <v>1591</v>
      </c>
      <c r="B1587" s="135" t="s">
        <v>1559</v>
      </c>
      <c r="C1587" s="136" t="s">
        <v>1552</v>
      </c>
      <c r="D1587" s="123" t="s">
        <v>1623</v>
      </c>
      <c r="E1587" s="92" t="s">
        <v>944</v>
      </c>
      <c r="F1587" s="127">
        <v>15477</v>
      </c>
      <c r="G1587" s="137">
        <v>0</v>
      </c>
      <c r="H1587" s="127">
        <v>0</v>
      </c>
      <c r="I1587" s="128">
        <v>0</v>
      </c>
      <c r="J1587" s="128">
        <v>0</v>
      </c>
      <c r="K1587" s="137">
        <v>15477</v>
      </c>
      <c r="L1587" s="124">
        <v>0</v>
      </c>
      <c r="M1587" s="124">
        <v>0</v>
      </c>
      <c r="N1587" s="124">
        <v>0</v>
      </c>
      <c r="O1587" s="124">
        <v>0</v>
      </c>
      <c r="P1587" s="124">
        <v>0</v>
      </c>
      <c r="Q1587" s="127">
        <v>0</v>
      </c>
      <c r="R1587" s="127">
        <v>0</v>
      </c>
      <c r="S1587" s="127">
        <v>0</v>
      </c>
      <c r="T1587" s="127">
        <v>0</v>
      </c>
      <c r="U1587" s="124">
        <v>0</v>
      </c>
      <c r="V1587" s="139">
        <v>0</v>
      </c>
      <c r="W1587" s="128">
        <v>0</v>
      </c>
    </row>
    <row r="1588" spans="1:23" ht="20.100000000000001" customHeight="1">
      <c r="A1588" s="135" t="s">
        <v>1616</v>
      </c>
      <c r="B1588" s="135" t="s">
        <v>1551</v>
      </c>
      <c r="C1588" s="136" t="s">
        <v>1550</v>
      </c>
      <c r="D1588" s="123" t="s">
        <v>1623</v>
      </c>
      <c r="E1588" s="92" t="s">
        <v>1425</v>
      </c>
      <c r="F1588" s="127">
        <v>26532</v>
      </c>
      <c r="G1588" s="137">
        <v>0</v>
      </c>
      <c r="H1588" s="127">
        <v>0</v>
      </c>
      <c r="I1588" s="128">
        <v>0</v>
      </c>
      <c r="J1588" s="128">
        <v>0</v>
      </c>
      <c r="K1588" s="137">
        <v>0</v>
      </c>
      <c r="L1588" s="124">
        <v>0</v>
      </c>
      <c r="M1588" s="124">
        <v>0</v>
      </c>
      <c r="N1588" s="124">
        <v>0</v>
      </c>
      <c r="O1588" s="124">
        <v>0</v>
      </c>
      <c r="P1588" s="124">
        <v>0</v>
      </c>
      <c r="Q1588" s="127">
        <v>0</v>
      </c>
      <c r="R1588" s="127">
        <v>0</v>
      </c>
      <c r="S1588" s="127">
        <v>26532</v>
      </c>
      <c r="T1588" s="127">
        <v>0</v>
      </c>
      <c r="U1588" s="124">
        <v>0</v>
      </c>
      <c r="V1588" s="139">
        <v>0</v>
      </c>
      <c r="W1588" s="128">
        <v>0</v>
      </c>
    </row>
    <row r="1589" spans="1:23" ht="20.100000000000001" customHeight="1">
      <c r="A1589" s="135"/>
      <c r="B1589" s="135"/>
      <c r="C1589" s="136"/>
      <c r="D1589" s="123" t="s">
        <v>2298</v>
      </c>
      <c r="E1589" s="92" t="s">
        <v>2299</v>
      </c>
      <c r="F1589" s="127">
        <v>758270</v>
      </c>
      <c r="G1589" s="137">
        <v>493472</v>
      </c>
      <c r="H1589" s="127">
        <v>182688</v>
      </c>
      <c r="I1589" s="128">
        <v>187560</v>
      </c>
      <c r="J1589" s="128">
        <v>123224</v>
      </c>
      <c r="K1589" s="137">
        <v>197568</v>
      </c>
      <c r="L1589" s="124">
        <v>112050</v>
      </c>
      <c r="M1589" s="124">
        <v>42019</v>
      </c>
      <c r="N1589" s="124">
        <v>0</v>
      </c>
      <c r="O1589" s="124">
        <v>2241</v>
      </c>
      <c r="P1589" s="124">
        <v>1681</v>
      </c>
      <c r="Q1589" s="127">
        <v>360</v>
      </c>
      <c r="R1589" s="127">
        <v>0</v>
      </c>
      <c r="S1589" s="127">
        <v>67230</v>
      </c>
      <c r="T1589" s="127">
        <v>0</v>
      </c>
      <c r="U1589" s="124">
        <v>0</v>
      </c>
      <c r="V1589" s="139">
        <v>0</v>
      </c>
      <c r="W1589" s="128">
        <v>0</v>
      </c>
    </row>
    <row r="1590" spans="1:23" ht="20.100000000000001" customHeight="1">
      <c r="A1590" s="135" t="s">
        <v>1549</v>
      </c>
      <c r="B1590" s="135" t="s">
        <v>1564</v>
      </c>
      <c r="C1590" s="136" t="s">
        <v>1550</v>
      </c>
      <c r="D1590" s="123" t="s">
        <v>1623</v>
      </c>
      <c r="E1590" s="92" t="s">
        <v>251</v>
      </c>
      <c r="F1590" s="127">
        <v>497394</v>
      </c>
      <c r="G1590" s="137">
        <v>493472</v>
      </c>
      <c r="H1590" s="127">
        <v>182688</v>
      </c>
      <c r="I1590" s="128">
        <v>187560</v>
      </c>
      <c r="J1590" s="128">
        <v>123224</v>
      </c>
      <c r="K1590" s="137">
        <v>3922</v>
      </c>
      <c r="L1590" s="124">
        <v>0</v>
      </c>
      <c r="M1590" s="124">
        <v>0</v>
      </c>
      <c r="N1590" s="124">
        <v>0</v>
      </c>
      <c r="O1590" s="124">
        <v>2241</v>
      </c>
      <c r="P1590" s="124">
        <v>1681</v>
      </c>
      <c r="Q1590" s="127">
        <v>0</v>
      </c>
      <c r="R1590" s="127">
        <v>0</v>
      </c>
      <c r="S1590" s="127">
        <v>0</v>
      </c>
      <c r="T1590" s="127">
        <v>0</v>
      </c>
      <c r="U1590" s="124">
        <v>0</v>
      </c>
      <c r="V1590" s="139">
        <v>0</v>
      </c>
      <c r="W1590" s="128">
        <v>0</v>
      </c>
    </row>
    <row r="1591" spans="1:23" ht="20.100000000000001" customHeight="1">
      <c r="A1591" s="135" t="s">
        <v>1589</v>
      </c>
      <c r="B1591" s="135" t="s">
        <v>1558</v>
      </c>
      <c r="C1591" s="136" t="s">
        <v>1558</v>
      </c>
      <c r="D1591" s="123" t="s">
        <v>1623</v>
      </c>
      <c r="E1591" s="92" t="s">
        <v>829</v>
      </c>
      <c r="F1591" s="127">
        <v>112050</v>
      </c>
      <c r="G1591" s="137">
        <v>0</v>
      </c>
      <c r="H1591" s="127">
        <v>0</v>
      </c>
      <c r="I1591" s="128">
        <v>0</v>
      </c>
      <c r="J1591" s="128">
        <v>0</v>
      </c>
      <c r="K1591" s="137">
        <v>112050</v>
      </c>
      <c r="L1591" s="124">
        <v>112050</v>
      </c>
      <c r="M1591" s="124">
        <v>0</v>
      </c>
      <c r="N1591" s="124">
        <v>0</v>
      </c>
      <c r="O1591" s="124">
        <v>0</v>
      </c>
      <c r="P1591" s="124">
        <v>0</v>
      </c>
      <c r="Q1591" s="127">
        <v>0</v>
      </c>
      <c r="R1591" s="127">
        <v>0</v>
      </c>
      <c r="S1591" s="127">
        <v>0</v>
      </c>
      <c r="T1591" s="127">
        <v>0</v>
      </c>
      <c r="U1591" s="124">
        <v>0</v>
      </c>
      <c r="V1591" s="139">
        <v>0</v>
      </c>
      <c r="W1591" s="128">
        <v>0</v>
      </c>
    </row>
    <row r="1592" spans="1:23" ht="20.100000000000001" customHeight="1">
      <c r="A1592" s="135" t="s">
        <v>1591</v>
      </c>
      <c r="B1592" s="135" t="s">
        <v>1559</v>
      </c>
      <c r="C1592" s="136" t="s">
        <v>1550</v>
      </c>
      <c r="D1592" s="123" t="s">
        <v>1623</v>
      </c>
      <c r="E1592" s="92" t="s">
        <v>942</v>
      </c>
      <c r="F1592" s="127">
        <v>42379</v>
      </c>
      <c r="G1592" s="137">
        <v>0</v>
      </c>
      <c r="H1592" s="127">
        <v>0</v>
      </c>
      <c r="I1592" s="128">
        <v>0</v>
      </c>
      <c r="J1592" s="128">
        <v>0</v>
      </c>
      <c r="K1592" s="137">
        <v>42379</v>
      </c>
      <c r="L1592" s="124">
        <v>0</v>
      </c>
      <c r="M1592" s="124">
        <v>42019</v>
      </c>
      <c r="N1592" s="124">
        <v>0</v>
      </c>
      <c r="O1592" s="124">
        <v>0</v>
      </c>
      <c r="P1592" s="124">
        <v>0</v>
      </c>
      <c r="Q1592" s="127">
        <v>360</v>
      </c>
      <c r="R1592" s="127">
        <v>0</v>
      </c>
      <c r="S1592" s="127">
        <v>0</v>
      </c>
      <c r="T1592" s="127">
        <v>0</v>
      </c>
      <c r="U1592" s="124">
        <v>0</v>
      </c>
      <c r="V1592" s="139">
        <v>0</v>
      </c>
      <c r="W1592" s="128">
        <v>0</v>
      </c>
    </row>
    <row r="1593" spans="1:23" ht="20.100000000000001" customHeight="1">
      <c r="A1593" s="135" t="s">
        <v>1591</v>
      </c>
      <c r="B1593" s="135" t="s">
        <v>1559</v>
      </c>
      <c r="C1593" s="136" t="s">
        <v>1552</v>
      </c>
      <c r="D1593" s="123" t="s">
        <v>1623</v>
      </c>
      <c r="E1593" s="92" t="s">
        <v>944</v>
      </c>
      <c r="F1593" s="127">
        <v>39217</v>
      </c>
      <c r="G1593" s="137">
        <v>0</v>
      </c>
      <c r="H1593" s="127">
        <v>0</v>
      </c>
      <c r="I1593" s="128">
        <v>0</v>
      </c>
      <c r="J1593" s="128">
        <v>0</v>
      </c>
      <c r="K1593" s="137">
        <v>39217</v>
      </c>
      <c r="L1593" s="124">
        <v>0</v>
      </c>
      <c r="M1593" s="124">
        <v>0</v>
      </c>
      <c r="N1593" s="124">
        <v>0</v>
      </c>
      <c r="O1593" s="124">
        <v>0</v>
      </c>
      <c r="P1593" s="124">
        <v>0</v>
      </c>
      <c r="Q1593" s="127">
        <v>0</v>
      </c>
      <c r="R1593" s="127">
        <v>0</v>
      </c>
      <c r="S1593" s="127">
        <v>0</v>
      </c>
      <c r="T1593" s="127">
        <v>0</v>
      </c>
      <c r="U1593" s="124">
        <v>0</v>
      </c>
      <c r="V1593" s="139">
        <v>0</v>
      </c>
      <c r="W1593" s="128">
        <v>0</v>
      </c>
    </row>
    <row r="1594" spans="1:23" ht="20.100000000000001" customHeight="1">
      <c r="A1594" s="135" t="s">
        <v>1616</v>
      </c>
      <c r="B1594" s="135" t="s">
        <v>1551</v>
      </c>
      <c r="C1594" s="136" t="s">
        <v>1550</v>
      </c>
      <c r="D1594" s="123" t="s">
        <v>1623</v>
      </c>
      <c r="E1594" s="92" t="s">
        <v>1425</v>
      </c>
      <c r="F1594" s="127">
        <v>67230</v>
      </c>
      <c r="G1594" s="137">
        <v>0</v>
      </c>
      <c r="H1594" s="127">
        <v>0</v>
      </c>
      <c r="I1594" s="128">
        <v>0</v>
      </c>
      <c r="J1594" s="128">
        <v>0</v>
      </c>
      <c r="K1594" s="137">
        <v>0</v>
      </c>
      <c r="L1594" s="124">
        <v>0</v>
      </c>
      <c r="M1594" s="124">
        <v>0</v>
      </c>
      <c r="N1594" s="124">
        <v>0</v>
      </c>
      <c r="O1594" s="124">
        <v>0</v>
      </c>
      <c r="P1594" s="124">
        <v>0</v>
      </c>
      <c r="Q1594" s="127">
        <v>0</v>
      </c>
      <c r="R1594" s="127">
        <v>0</v>
      </c>
      <c r="S1594" s="127">
        <v>67230</v>
      </c>
      <c r="T1594" s="127">
        <v>0</v>
      </c>
      <c r="U1594" s="124">
        <v>0</v>
      </c>
      <c r="V1594" s="139">
        <v>0</v>
      </c>
      <c r="W1594" s="128">
        <v>0</v>
      </c>
    </row>
    <row r="1595" spans="1:23" ht="20.100000000000001" customHeight="1">
      <c r="A1595" s="135"/>
      <c r="B1595" s="135"/>
      <c r="C1595" s="136"/>
      <c r="D1595" s="123" t="s">
        <v>2300</v>
      </c>
      <c r="E1595" s="92" t="s">
        <v>2301</v>
      </c>
      <c r="F1595" s="127">
        <v>132290</v>
      </c>
      <c r="G1595" s="137">
        <v>78763</v>
      </c>
      <c r="H1595" s="127">
        <v>42132</v>
      </c>
      <c r="I1595" s="128">
        <v>33120</v>
      </c>
      <c r="J1595" s="128">
        <v>3511</v>
      </c>
      <c r="K1595" s="137">
        <v>39937</v>
      </c>
      <c r="L1595" s="124">
        <v>22650</v>
      </c>
      <c r="M1595" s="124">
        <v>8494</v>
      </c>
      <c r="N1595" s="124">
        <v>0</v>
      </c>
      <c r="O1595" s="124">
        <v>453</v>
      </c>
      <c r="P1595" s="124">
        <v>340</v>
      </c>
      <c r="Q1595" s="127">
        <v>72</v>
      </c>
      <c r="R1595" s="127">
        <v>0</v>
      </c>
      <c r="S1595" s="127">
        <v>13590</v>
      </c>
      <c r="T1595" s="127">
        <v>0</v>
      </c>
      <c r="U1595" s="124">
        <v>0</v>
      </c>
      <c r="V1595" s="139">
        <v>0</v>
      </c>
      <c r="W1595" s="128">
        <v>0</v>
      </c>
    </row>
    <row r="1596" spans="1:23" ht="20.100000000000001" customHeight="1">
      <c r="A1596" s="135" t="s">
        <v>1549</v>
      </c>
      <c r="B1596" s="135" t="s">
        <v>1563</v>
      </c>
      <c r="C1596" s="136" t="s">
        <v>1550</v>
      </c>
      <c r="D1596" s="123" t="s">
        <v>1623</v>
      </c>
      <c r="E1596" s="92" t="s">
        <v>251</v>
      </c>
      <c r="F1596" s="127">
        <v>79556</v>
      </c>
      <c r="G1596" s="137">
        <v>78763</v>
      </c>
      <c r="H1596" s="127">
        <v>42132</v>
      </c>
      <c r="I1596" s="128">
        <v>33120</v>
      </c>
      <c r="J1596" s="128">
        <v>3511</v>
      </c>
      <c r="K1596" s="137">
        <v>793</v>
      </c>
      <c r="L1596" s="124">
        <v>0</v>
      </c>
      <c r="M1596" s="124">
        <v>0</v>
      </c>
      <c r="N1596" s="124">
        <v>0</v>
      </c>
      <c r="O1596" s="124">
        <v>453</v>
      </c>
      <c r="P1596" s="124">
        <v>340</v>
      </c>
      <c r="Q1596" s="127">
        <v>0</v>
      </c>
      <c r="R1596" s="127">
        <v>0</v>
      </c>
      <c r="S1596" s="127">
        <v>0</v>
      </c>
      <c r="T1596" s="127">
        <v>0</v>
      </c>
      <c r="U1596" s="124">
        <v>0</v>
      </c>
      <c r="V1596" s="139">
        <v>0</v>
      </c>
      <c r="W1596" s="128">
        <v>0</v>
      </c>
    </row>
    <row r="1597" spans="1:23" ht="20.100000000000001" customHeight="1">
      <c r="A1597" s="135" t="s">
        <v>1589</v>
      </c>
      <c r="B1597" s="135" t="s">
        <v>1558</v>
      </c>
      <c r="C1597" s="136" t="s">
        <v>1558</v>
      </c>
      <c r="D1597" s="123" t="s">
        <v>1623</v>
      </c>
      <c r="E1597" s="92" t="s">
        <v>829</v>
      </c>
      <c r="F1597" s="127">
        <v>22650</v>
      </c>
      <c r="G1597" s="137">
        <v>0</v>
      </c>
      <c r="H1597" s="127">
        <v>0</v>
      </c>
      <c r="I1597" s="128">
        <v>0</v>
      </c>
      <c r="J1597" s="128">
        <v>0</v>
      </c>
      <c r="K1597" s="137">
        <v>22650</v>
      </c>
      <c r="L1597" s="124">
        <v>22650</v>
      </c>
      <c r="M1597" s="124">
        <v>0</v>
      </c>
      <c r="N1597" s="124">
        <v>0</v>
      </c>
      <c r="O1597" s="124">
        <v>0</v>
      </c>
      <c r="P1597" s="124">
        <v>0</v>
      </c>
      <c r="Q1597" s="127">
        <v>0</v>
      </c>
      <c r="R1597" s="127">
        <v>0</v>
      </c>
      <c r="S1597" s="127">
        <v>0</v>
      </c>
      <c r="T1597" s="127">
        <v>0</v>
      </c>
      <c r="U1597" s="124">
        <v>0</v>
      </c>
      <c r="V1597" s="139">
        <v>0</v>
      </c>
      <c r="W1597" s="128">
        <v>0</v>
      </c>
    </row>
    <row r="1598" spans="1:23" ht="20.100000000000001" customHeight="1">
      <c r="A1598" s="135" t="s">
        <v>1591</v>
      </c>
      <c r="B1598" s="135" t="s">
        <v>1559</v>
      </c>
      <c r="C1598" s="136" t="s">
        <v>1550</v>
      </c>
      <c r="D1598" s="123" t="s">
        <v>1623</v>
      </c>
      <c r="E1598" s="92" t="s">
        <v>942</v>
      </c>
      <c r="F1598" s="127">
        <v>8566</v>
      </c>
      <c r="G1598" s="137">
        <v>0</v>
      </c>
      <c r="H1598" s="127">
        <v>0</v>
      </c>
      <c r="I1598" s="128">
        <v>0</v>
      </c>
      <c r="J1598" s="128">
        <v>0</v>
      </c>
      <c r="K1598" s="137">
        <v>8566</v>
      </c>
      <c r="L1598" s="124">
        <v>0</v>
      </c>
      <c r="M1598" s="124">
        <v>8494</v>
      </c>
      <c r="N1598" s="124">
        <v>0</v>
      </c>
      <c r="O1598" s="124">
        <v>0</v>
      </c>
      <c r="P1598" s="124">
        <v>0</v>
      </c>
      <c r="Q1598" s="127">
        <v>72</v>
      </c>
      <c r="R1598" s="127">
        <v>0</v>
      </c>
      <c r="S1598" s="127">
        <v>0</v>
      </c>
      <c r="T1598" s="127">
        <v>0</v>
      </c>
      <c r="U1598" s="124">
        <v>0</v>
      </c>
      <c r="V1598" s="139">
        <v>0</v>
      </c>
      <c r="W1598" s="128">
        <v>0</v>
      </c>
    </row>
    <row r="1599" spans="1:23" ht="20.100000000000001" customHeight="1">
      <c r="A1599" s="135" t="s">
        <v>1591</v>
      </c>
      <c r="B1599" s="135" t="s">
        <v>1559</v>
      </c>
      <c r="C1599" s="136" t="s">
        <v>1552</v>
      </c>
      <c r="D1599" s="123" t="s">
        <v>1623</v>
      </c>
      <c r="E1599" s="92" t="s">
        <v>944</v>
      </c>
      <c r="F1599" s="127">
        <v>7928</v>
      </c>
      <c r="G1599" s="137">
        <v>0</v>
      </c>
      <c r="H1599" s="127">
        <v>0</v>
      </c>
      <c r="I1599" s="128">
        <v>0</v>
      </c>
      <c r="J1599" s="128">
        <v>0</v>
      </c>
      <c r="K1599" s="137">
        <v>7928</v>
      </c>
      <c r="L1599" s="124">
        <v>0</v>
      </c>
      <c r="M1599" s="124">
        <v>0</v>
      </c>
      <c r="N1599" s="124">
        <v>0</v>
      </c>
      <c r="O1599" s="124">
        <v>0</v>
      </c>
      <c r="P1599" s="124">
        <v>0</v>
      </c>
      <c r="Q1599" s="127">
        <v>0</v>
      </c>
      <c r="R1599" s="127">
        <v>0</v>
      </c>
      <c r="S1599" s="127">
        <v>0</v>
      </c>
      <c r="T1599" s="127">
        <v>0</v>
      </c>
      <c r="U1599" s="124">
        <v>0</v>
      </c>
      <c r="V1599" s="139">
        <v>0</v>
      </c>
      <c r="W1599" s="128">
        <v>0</v>
      </c>
    </row>
    <row r="1600" spans="1:23" ht="20.100000000000001" customHeight="1">
      <c r="A1600" s="135" t="s">
        <v>1616</v>
      </c>
      <c r="B1600" s="135" t="s">
        <v>1551</v>
      </c>
      <c r="C1600" s="136" t="s">
        <v>1550</v>
      </c>
      <c r="D1600" s="123" t="s">
        <v>1623</v>
      </c>
      <c r="E1600" s="92" t="s">
        <v>1425</v>
      </c>
      <c r="F1600" s="127">
        <v>13590</v>
      </c>
      <c r="G1600" s="137">
        <v>0</v>
      </c>
      <c r="H1600" s="127">
        <v>0</v>
      </c>
      <c r="I1600" s="128">
        <v>0</v>
      </c>
      <c r="J1600" s="128">
        <v>0</v>
      </c>
      <c r="K1600" s="137">
        <v>0</v>
      </c>
      <c r="L1600" s="124">
        <v>0</v>
      </c>
      <c r="M1600" s="124">
        <v>0</v>
      </c>
      <c r="N1600" s="124">
        <v>0</v>
      </c>
      <c r="O1600" s="124">
        <v>0</v>
      </c>
      <c r="P1600" s="124">
        <v>0</v>
      </c>
      <c r="Q1600" s="127">
        <v>0</v>
      </c>
      <c r="R1600" s="127">
        <v>0</v>
      </c>
      <c r="S1600" s="127">
        <v>13590</v>
      </c>
      <c r="T1600" s="127">
        <v>0</v>
      </c>
      <c r="U1600" s="124">
        <v>0</v>
      </c>
      <c r="V1600" s="139">
        <v>0</v>
      </c>
      <c r="W1600" s="128">
        <v>0</v>
      </c>
    </row>
    <row r="1601" spans="1:23" ht="20.100000000000001" customHeight="1">
      <c r="A1601" s="135"/>
      <c r="B1601" s="135"/>
      <c r="C1601" s="136"/>
      <c r="D1601" s="123" t="s">
        <v>2302</v>
      </c>
      <c r="E1601" s="92" t="s">
        <v>2303</v>
      </c>
      <c r="F1601" s="127">
        <v>844184</v>
      </c>
      <c r="G1601" s="137">
        <v>439200</v>
      </c>
      <c r="H1601" s="127">
        <v>241920</v>
      </c>
      <c r="I1601" s="128">
        <v>143280</v>
      </c>
      <c r="J1601" s="128">
        <v>54000</v>
      </c>
      <c r="K1601" s="137">
        <v>178638</v>
      </c>
      <c r="L1601" s="124">
        <v>119664</v>
      </c>
      <c r="M1601" s="124">
        <v>44874</v>
      </c>
      <c r="N1601" s="124">
        <v>10460</v>
      </c>
      <c r="O1601" s="124">
        <v>1197</v>
      </c>
      <c r="P1601" s="124">
        <v>1795</v>
      </c>
      <c r="Q1601" s="127">
        <v>648</v>
      </c>
      <c r="R1601" s="127">
        <v>0</v>
      </c>
      <c r="S1601" s="127">
        <v>71798</v>
      </c>
      <c r="T1601" s="127">
        <v>0</v>
      </c>
      <c r="U1601" s="124">
        <v>0</v>
      </c>
      <c r="V1601" s="139">
        <v>154548</v>
      </c>
      <c r="W1601" s="128">
        <v>0</v>
      </c>
    </row>
    <row r="1602" spans="1:23" ht="20.100000000000001" customHeight="1">
      <c r="A1602" s="135" t="s">
        <v>1589</v>
      </c>
      <c r="B1602" s="135" t="s">
        <v>1558</v>
      </c>
      <c r="C1602" s="136" t="s">
        <v>1558</v>
      </c>
      <c r="D1602" s="123" t="s">
        <v>1623</v>
      </c>
      <c r="E1602" s="92" t="s">
        <v>829</v>
      </c>
      <c r="F1602" s="127">
        <v>119664</v>
      </c>
      <c r="G1602" s="137">
        <v>0</v>
      </c>
      <c r="H1602" s="127">
        <v>0</v>
      </c>
      <c r="I1602" s="128">
        <v>0</v>
      </c>
      <c r="J1602" s="128">
        <v>0</v>
      </c>
      <c r="K1602" s="137">
        <v>119664</v>
      </c>
      <c r="L1602" s="124">
        <v>119664</v>
      </c>
      <c r="M1602" s="124">
        <v>0</v>
      </c>
      <c r="N1602" s="124">
        <v>0</v>
      </c>
      <c r="O1602" s="124">
        <v>0</v>
      </c>
      <c r="P1602" s="124">
        <v>0</v>
      </c>
      <c r="Q1602" s="127">
        <v>0</v>
      </c>
      <c r="R1602" s="127">
        <v>0</v>
      </c>
      <c r="S1602" s="127">
        <v>0</v>
      </c>
      <c r="T1602" s="127">
        <v>0</v>
      </c>
      <c r="U1602" s="124">
        <v>0</v>
      </c>
      <c r="V1602" s="139">
        <v>0</v>
      </c>
      <c r="W1602" s="128">
        <v>0</v>
      </c>
    </row>
    <row r="1603" spans="1:23" ht="20.100000000000001" customHeight="1">
      <c r="A1603" s="135" t="s">
        <v>1591</v>
      </c>
      <c r="B1603" s="135" t="s">
        <v>1559</v>
      </c>
      <c r="C1603" s="136" t="s">
        <v>1551</v>
      </c>
      <c r="D1603" s="123" t="s">
        <v>1623</v>
      </c>
      <c r="E1603" s="92" t="s">
        <v>943</v>
      </c>
      <c r="F1603" s="127">
        <v>45522</v>
      </c>
      <c r="G1603" s="137">
        <v>0</v>
      </c>
      <c r="H1603" s="127">
        <v>0</v>
      </c>
      <c r="I1603" s="128">
        <v>0</v>
      </c>
      <c r="J1603" s="128">
        <v>0</v>
      </c>
      <c r="K1603" s="137">
        <v>45522</v>
      </c>
      <c r="L1603" s="124">
        <v>0</v>
      </c>
      <c r="M1603" s="124">
        <v>44874</v>
      </c>
      <c r="N1603" s="124">
        <v>0</v>
      </c>
      <c r="O1603" s="124">
        <v>0</v>
      </c>
      <c r="P1603" s="124">
        <v>0</v>
      </c>
      <c r="Q1603" s="127">
        <v>648</v>
      </c>
      <c r="R1603" s="127">
        <v>0</v>
      </c>
      <c r="S1603" s="127">
        <v>0</v>
      </c>
      <c r="T1603" s="127">
        <v>0</v>
      </c>
      <c r="U1603" s="124">
        <v>0</v>
      </c>
      <c r="V1603" s="139">
        <v>0</v>
      </c>
      <c r="W1603" s="128">
        <v>0</v>
      </c>
    </row>
    <row r="1604" spans="1:23" ht="20.100000000000001" customHeight="1">
      <c r="A1604" s="135" t="s">
        <v>1604</v>
      </c>
      <c r="B1604" s="135" t="s">
        <v>1550</v>
      </c>
      <c r="C1604" s="136" t="s">
        <v>1572</v>
      </c>
      <c r="D1604" s="123" t="s">
        <v>1623</v>
      </c>
      <c r="E1604" s="92" t="s">
        <v>1097</v>
      </c>
      <c r="F1604" s="127">
        <v>607200</v>
      </c>
      <c r="G1604" s="137">
        <v>439200</v>
      </c>
      <c r="H1604" s="127">
        <v>241920</v>
      </c>
      <c r="I1604" s="128">
        <v>143280</v>
      </c>
      <c r="J1604" s="128">
        <v>54000</v>
      </c>
      <c r="K1604" s="137">
        <v>13452</v>
      </c>
      <c r="L1604" s="124">
        <v>0</v>
      </c>
      <c r="M1604" s="124">
        <v>0</v>
      </c>
      <c r="N1604" s="124">
        <v>10460</v>
      </c>
      <c r="O1604" s="124">
        <v>1197</v>
      </c>
      <c r="P1604" s="124">
        <v>1795</v>
      </c>
      <c r="Q1604" s="127">
        <v>0</v>
      </c>
      <c r="R1604" s="127">
        <v>0</v>
      </c>
      <c r="S1604" s="127">
        <v>0</v>
      </c>
      <c r="T1604" s="127">
        <v>0</v>
      </c>
      <c r="U1604" s="124">
        <v>0</v>
      </c>
      <c r="V1604" s="139">
        <v>154548</v>
      </c>
      <c r="W1604" s="128">
        <v>0</v>
      </c>
    </row>
    <row r="1605" spans="1:23" ht="20.100000000000001" customHeight="1">
      <c r="A1605" s="135" t="s">
        <v>1616</v>
      </c>
      <c r="B1605" s="135" t="s">
        <v>1551</v>
      </c>
      <c r="C1605" s="136" t="s">
        <v>1550</v>
      </c>
      <c r="D1605" s="123" t="s">
        <v>1623</v>
      </c>
      <c r="E1605" s="92" t="s">
        <v>1425</v>
      </c>
      <c r="F1605" s="127">
        <v>71798</v>
      </c>
      <c r="G1605" s="137">
        <v>0</v>
      </c>
      <c r="H1605" s="127">
        <v>0</v>
      </c>
      <c r="I1605" s="128">
        <v>0</v>
      </c>
      <c r="J1605" s="128">
        <v>0</v>
      </c>
      <c r="K1605" s="137">
        <v>0</v>
      </c>
      <c r="L1605" s="124">
        <v>0</v>
      </c>
      <c r="M1605" s="124">
        <v>0</v>
      </c>
      <c r="N1605" s="124">
        <v>0</v>
      </c>
      <c r="O1605" s="124">
        <v>0</v>
      </c>
      <c r="P1605" s="124">
        <v>0</v>
      </c>
      <c r="Q1605" s="127">
        <v>0</v>
      </c>
      <c r="R1605" s="127">
        <v>0</v>
      </c>
      <c r="S1605" s="127">
        <v>71798</v>
      </c>
      <c r="T1605" s="127">
        <v>0</v>
      </c>
      <c r="U1605" s="124">
        <v>0</v>
      </c>
      <c r="V1605" s="139">
        <v>0</v>
      </c>
      <c r="W1605" s="128">
        <v>0</v>
      </c>
    </row>
    <row r="1606" spans="1:23" ht="20.100000000000001" customHeight="1">
      <c r="A1606" s="135"/>
      <c r="B1606" s="135"/>
      <c r="C1606" s="136"/>
      <c r="D1606" s="123" t="s">
        <v>2304</v>
      </c>
      <c r="E1606" s="92" t="s">
        <v>2305</v>
      </c>
      <c r="F1606" s="127">
        <v>6569043</v>
      </c>
      <c r="G1606" s="137">
        <v>3948442</v>
      </c>
      <c r="H1606" s="127">
        <v>1779806</v>
      </c>
      <c r="I1606" s="128">
        <v>1423944</v>
      </c>
      <c r="J1606" s="128">
        <v>744692</v>
      </c>
      <c r="K1606" s="137">
        <v>1563370</v>
      </c>
      <c r="L1606" s="124">
        <v>977869</v>
      </c>
      <c r="M1606" s="124">
        <v>366700</v>
      </c>
      <c r="N1606" s="124">
        <v>32207</v>
      </c>
      <c r="O1606" s="124">
        <v>15686</v>
      </c>
      <c r="P1606" s="124">
        <v>14668</v>
      </c>
      <c r="Q1606" s="127">
        <v>3816</v>
      </c>
      <c r="R1606" s="127">
        <v>0</v>
      </c>
      <c r="S1606" s="127">
        <v>586721</v>
      </c>
      <c r="T1606" s="127">
        <v>0</v>
      </c>
      <c r="U1606" s="124">
        <v>0</v>
      </c>
      <c r="V1606" s="139">
        <v>400495</v>
      </c>
      <c r="W1606" s="128">
        <v>70015</v>
      </c>
    </row>
    <row r="1607" spans="1:23" ht="20.100000000000001" customHeight="1">
      <c r="A1607" s="135"/>
      <c r="B1607" s="135"/>
      <c r="C1607" s="136"/>
      <c r="D1607" s="123" t="s">
        <v>2306</v>
      </c>
      <c r="E1607" s="92" t="s">
        <v>2307</v>
      </c>
      <c r="F1607" s="127">
        <v>3117323</v>
      </c>
      <c r="G1607" s="137">
        <v>2075927</v>
      </c>
      <c r="H1607" s="127">
        <v>702852</v>
      </c>
      <c r="I1607" s="128">
        <v>701304</v>
      </c>
      <c r="J1607" s="128">
        <v>671771</v>
      </c>
      <c r="K1607" s="137">
        <v>745137</v>
      </c>
      <c r="L1607" s="124">
        <v>432831</v>
      </c>
      <c r="M1607" s="124">
        <v>162312</v>
      </c>
      <c r="N1607" s="124">
        <v>0</v>
      </c>
      <c r="O1607" s="124">
        <v>8657</v>
      </c>
      <c r="P1607" s="124">
        <v>6492</v>
      </c>
      <c r="Q1607" s="127">
        <v>1440</v>
      </c>
      <c r="R1607" s="127">
        <v>0</v>
      </c>
      <c r="S1607" s="127">
        <v>259699</v>
      </c>
      <c r="T1607" s="127">
        <v>0</v>
      </c>
      <c r="U1607" s="124">
        <v>0</v>
      </c>
      <c r="V1607" s="139">
        <v>0</v>
      </c>
      <c r="W1607" s="128">
        <v>36560</v>
      </c>
    </row>
    <row r="1608" spans="1:23" ht="20.100000000000001" customHeight="1">
      <c r="A1608" s="135" t="s">
        <v>1549</v>
      </c>
      <c r="B1608" s="135" t="s">
        <v>1552</v>
      </c>
      <c r="C1608" s="136" t="s">
        <v>1550</v>
      </c>
      <c r="D1608" s="123" t="s">
        <v>1623</v>
      </c>
      <c r="E1608" s="92" t="s">
        <v>251</v>
      </c>
      <c r="F1608" s="127">
        <v>2127636</v>
      </c>
      <c r="G1608" s="137">
        <v>2075927</v>
      </c>
      <c r="H1608" s="127">
        <v>702852</v>
      </c>
      <c r="I1608" s="128">
        <v>701304</v>
      </c>
      <c r="J1608" s="128">
        <v>671771</v>
      </c>
      <c r="K1608" s="137">
        <v>15149</v>
      </c>
      <c r="L1608" s="124">
        <v>0</v>
      </c>
      <c r="M1608" s="124">
        <v>0</v>
      </c>
      <c r="N1608" s="124">
        <v>0</v>
      </c>
      <c r="O1608" s="124">
        <v>8657</v>
      </c>
      <c r="P1608" s="124">
        <v>6492</v>
      </c>
      <c r="Q1608" s="127">
        <v>0</v>
      </c>
      <c r="R1608" s="127">
        <v>0</v>
      </c>
      <c r="S1608" s="127">
        <v>0</v>
      </c>
      <c r="T1608" s="127">
        <v>0</v>
      </c>
      <c r="U1608" s="124">
        <v>0</v>
      </c>
      <c r="V1608" s="139">
        <v>0</v>
      </c>
      <c r="W1608" s="128">
        <v>36560</v>
      </c>
    </row>
    <row r="1609" spans="1:23" ht="20.100000000000001" customHeight="1">
      <c r="A1609" s="135" t="s">
        <v>1589</v>
      </c>
      <c r="B1609" s="135" t="s">
        <v>1558</v>
      </c>
      <c r="C1609" s="136" t="s">
        <v>1558</v>
      </c>
      <c r="D1609" s="123" t="s">
        <v>1623</v>
      </c>
      <c r="E1609" s="92" t="s">
        <v>829</v>
      </c>
      <c r="F1609" s="127">
        <v>432831</v>
      </c>
      <c r="G1609" s="137">
        <v>0</v>
      </c>
      <c r="H1609" s="127">
        <v>0</v>
      </c>
      <c r="I1609" s="128">
        <v>0</v>
      </c>
      <c r="J1609" s="128">
        <v>0</v>
      </c>
      <c r="K1609" s="137">
        <v>432831</v>
      </c>
      <c r="L1609" s="124">
        <v>432831</v>
      </c>
      <c r="M1609" s="124">
        <v>0</v>
      </c>
      <c r="N1609" s="124">
        <v>0</v>
      </c>
      <c r="O1609" s="124">
        <v>0</v>
      </c>
      <c r="P1609" s="124">
        <v>0</v>
      </c>
      <c r="Q1609" s="127">
        <v>0</v>
      </c>
      <c r="R1609" s="127">
        <v>0</v>
      </c>
      <c r="S1609" s="127">
        <v>0</v>
      </c>
      <c r="T1609" s="127">
        <v>0</v>
      </c>
      <c r="U1609" s="124">
        <v>0</v>
      </c>
      <c r="V1609" s="139">
        <v>0</v>
      </c>
      <c r="W1609" s="128">
        <v>0</v>
      </c>
    </row>
    <row r="1610" spans="1:23" ht="20.100000000000001" customHeight="1">
      <c r="A1610" s="135" t="s">
        <v>1591</v>
      </c>
      <c r="B1610" s="135" t="s">
        <v>1559</v>
      </c>
      <c r="C1610" s="136" t="s">
        <v>1550</v>
      </c>
      <c r="D1610" s="123" t="s">
        <v>1623</v>
      </c>
      <c r="E1610" s="92" t="s">
        <v>942</v>
      </c>
      <c r="F1610" s="127">
        <v>163752</v>
      </c>
      <c r="G1610" s="137">
        <v>0</v>
      </c>
      <c r="H1610" s="127">
        <v>0</v>
      </c>
      <c r="I1610" s="128">
        <v>0</v>
      </c>
      <c r="J1610" s="128">
        <v>0</v>
      </c>
      <c r="K1610" s="137">
        <v>163752</v>
      </c>
      <c r="L1610" s="124">
        <v>0</v>
      </c>
      <c r="M1610" s="124">
        <v>162312</v>
      </c>
      <c r="N1610" s="124">
        <v>0</v>
      </c>
      <c r="O1610" s="124">
        <v>0</v>
      </c>
      <c r="P1610" s="124">
        <v>0</v>
      </c>
      <c r="Q1610" s="127">
        <v>1440</v>
      </c>
      <c r="R1610" s="127">
        <v>0</v>
      </c>
      <c r="S1610" s="127">
        <v>0</v>
      </c>
      <c r="T1610" s="127">
        <v>0</v>
      </c>
      <c r="U1610" s="124">
        <v>0</v>
      </c>
      <c r="V1610" s="139">
        <v>0</v>
      </c>
      <c r="W1610" s="128">
        <v>0</v>
      </c>
    </row>
    <row r="1611" spans="1:23" ht="20.100000000000001" customHeight="1">
      <c r="A1611" s="135" t="s">
        <v>1591</v>
      </c>
      <c r="B1611" s="135" t="s">
        <v>1559</v>
      </c>
      <c r="C1611" s="136" t="s">
        <v>1552</v>
      </c>
      <c r="D1611" s="123" t="s">
        <v>1623</v>
      </c>
      <c r="E1611" s="92" t="s">
        <v>944</v>
      </c>
      <c r="F1611" s="127">
        <v>133405</v>
      </c>
      <c r="G1611" s="137">
        <v>0</v>
      </c>
      <c r="H1611" s="127">
        <v>0</v>
      </c>
      <c r="I1611" s="128">
        <v>0</v>
      </c>
      <c r="J1611" s="128">
        <v>0</v>
      </c>
      <c r="K1611" s="137">
        <v>133405</v>
      </c>
      <c r="L1611" s="124">
        <v>0</v>
      </c>
      <c r="M1611" s="124">
        <v>0</v>
      </c>
      <c r="N1611" s="124">
        <v>0</v>
      </c>
      <c r="O1611" s="124">
        <v>0</v>
      </c>
      <c r="P1611" s="124">
        <v>0</v>
      </c>
      <c r="Q1611" s="127">
        <v>0</v>
      </c>
      <c r="R1611" s="127">
        <v>0</v>
      </c>
      <c r="S1611" s="127">
        <v>0</v>
      </c>
      <c r="T1611" s="127">
        <v>0</v>
      </c>
      <c r="U1611" s="124">
        <v>0</v>
      </c>
      <c r="V1611" s="139">
        <v>0</v>
      </c>
      <c r="W1611" s="128">
        <v>0</v>
      </c>
    </row>
    <row r="1612" spans="1:23" ht="20.100000000000001" customHeight="1">
      <c r="A1612" s="135" t="s">
        <v>1616</v>
      </c>
      <c r="B1612" s="135" t="s">
        <v>1551</v>
      </c>
      <c r="C1612" s="136" t="s">
        <v>1550</v>
      </c>
      <c r="D1612" s="123" t="s">
        <v>1623</v>
      </c>
      <c r="E1612" s="92" t="s">
        <v>1425</v>
      </c>
      <c r="F1612" s="127">
        <v>259699</v>
      </c>
      <c r="G1612" s="137">
        <v>0</v>
      </c>
      <c r="H1612" s="127">
        <v>0</v>
      </c>
      <c r="I1612" s="128">
        <v>0</v>
      </c>
      <c r="J1612" s="128">
        <v>0</v>
      </c>
      <c r="K1612" s="137">
        <v>0</v>
      </c>
      <c r="L1612" s="124">
        <v>0</v>
      </c>
      <c r="M1612" s="124">
        <v>0</v>
      </c>
      <c r="N1612" s="124">
        <v>0</v>
      </c>
      <c r="O1612" s="124">
        <v>0</v>
      </c>
      <c r="P1612" s="124">
        <v>0</v>
      </c>
      <c r="Q1612" s="127">
        <v>0</v>
      </c>
      <c r="R1612" s="127">
        <v>0</v>
      </c>
      <c r="S1612" s="127">
        <v>259699</v>
      </c>
      <c r="T1612" s="127">
        <v>0</v>
      </c>
      <c r="U1612" s="124">
        <v>0</v>
      </c>
      <c r="V1612" s="139">
        <v>0</v>
      </c>
      <c r="W1612" s="128">
        <v>0</v>
      </c>
    </row>
    <row r="1613" spans="1:23" ht="20.100000000000001" customHeight="1">
      <c r="A1613" s="135"/>
      <c r="B1613" s="135"/>
      <c r="C1613" s="136"/>
      <c r="D1613" s="123" t="s">
        <v>2308</v>
      </c>
      <c r="E1613" s="92" t="s">
        <v>2309</v>
      </c>
      <c r="F1613" s="127">
        <v>402694</v>
      </c>
      <c r="G1613" s="137">
        <v>253115</v>
      </c>
      <c r="H1613" s="127">
        <v>99780</v>
      </c>
      <c r="I1613" s="128">
        <v>101820</v>
      </c>
      <c r="J1613" s="128">
        <v>51515</v>
      </c>
      <c r="K1613" s="137">
        <v>111707</v>
      </c>
      <c r="L1613" s="124">
        <v>63120</v>
      </c>
      <c r="M1613" s="124">
        <v>23670</v>
      </c>
      <c r="N1613" s="124">
        <v>4104</v>
      </c>
      <c r="O1613" s="124">
        <v>631</v>
      </c>
      <c r="P1613" s="124">
        <v>947</v>
      </c>
      <c r="Q1613" s="127">
        <v>216</v>
      </c>
      <c r="R1613" s="127">
        <v>0</v>
      </c>
      <c r="S1613" s="127">
        <v>37872</v>
      </c>
      <c r="T1613" s="127">
        <v>0</v>
      </c>
      <c r="U1613" s="124">
        <v>0</v>
      </c>
      <c r="V1613" s="139">
        <v>0</v>
      </c>
      <c r="W1613" s="128">
        <v>0</v>
      </c>
    </row>
    <row r="1614" spans="1:23" ht="20.100000000000001" customHeight="1">
      <c r="A1614" s="135" t="s">
        <v>1549</v>
      </c>
      <c r="B1614" s="135" t="s">
        <v>1554</v>
      </c>
      <c r="C1614" s="136" t="s">
        <v>1550</v>
      </c>
      <c r="D1614" s="123" t="s">
        <v>1623</v>
      </c>
      <c r="E1614" s="92" t="s">
        <v>251</v>
      </c>
      <c r="F1614" s="127">
        <v>258797</v>
      </c>
      <c r="G1614" s="137">
        <v>253115</v>
      </c>
      <c r="H1614" s="127">
        <v>99780</v>
      </c>
      <c r="I1614" s="128">
        <v>101820</v>
      </c>
      <c r="J1614" s="128">
        <v>51515</v>
      </c>
      <c r="K1614" s="137">
        <v>5682</v>
      </c>
      <c r="L1614" s="124">
        <v>0</v>
      </c>
      <c r="M1614" s="124">
        <v>0</v>
      </c>
      <c r="N1614" s="124">
        <v>4104</v>
      </c>
      <c r="O1614" s="124">
        <v>631</v>
      </c>
      <c r="P1614" s="124">
        <v>947</v>
      </c>
      <c r="Q1614" s="127">
        <v>0</v>
      </c>
      <c r="R1614" s="127">
        <v>0</v>
      </c>
      <c r="S1614" s="127">
        <v>0</v>
      </c>
      <c r="T1614" s="127">
        <v>0</v>
      </c>
      <c r="U1614" s="124">
        <v>0</v>
      </c>
      <c r="V1614" s="139">
        <v>0</v>
      </c>
      <c r="W1614" s="128">
        <v>0</v>
      </c>
    </row>
    <row r="1615" spans="1:23" ht="20.100000000000001" customHeight="1">
      <c r="A1615" s="135" t="s">
        <v>1589</v>
      </c>
      <c r="B1615" s="135" t="s">
        <v>1558</v>
      </c>
      <c r="C1615" s="136" t="s">
        <v>1558</v>
      </c>
      <c r="D1615" s="123" t="s">
        <v>1623</v>
      </c>
      <c r="E1615" s="92" t="s">
        <v>829</v>
      </c>
      <c r="F1615" s="127">
        <v>63120</v>
      </c>
      <c r="G1615" s="137">
        <v>0</v>
      </c>
      <c r="H1615" s="127">
        <v>0</v>
      </c>
      <c r="I1615" s="128">
        <v>0</v>
      </c>
      <c r="J1615" s="128">
        <v>0</v>
      </c>
      <c r="K1615" s="137">
        <v>63120</v>
      </c>
      <c r="L1615" s="124">
        <v>63120</v>
      </c>
      <c r="M1615" s="124">
        <v>0</v>
      </c>
      <c r="N1615" s="124">
        <v>0</v>
      </c>
      <c r="O1615" s="124">
        <v>0</v>
      </c>
      <c r="P1615" s="124">
        <v>0</v>
      </c>
      <c r="Q1615" s="127">
        <v>0</v>
      </c>
      <c r="R1615" s="127">
        <v>0</v>
      </c>
      <c r="S1615" s="127">
        <v>0</v>
      </c>
      <c r="T1615" s="127">
        <v>0</v>
      </c>
      <c r="U1615" s="124">
        <v>0</v>
      </c>
      <c r="V1615" s="139">
        <v>0</v>
      </c>
      <c r="W1615" s="128">
        <v>0</v>
      </c>
    </row>
    <row r="1616" spans="1:23" ht="20.100000000000001" customHeight="1">
      <c r="A1616" s="135" t="s">
        <v>1591</v>
      </c>
      <c r="B1616" s="135" t="s">
        <v>1559</v>
      </c>
      <c r="C1616" s="136" t="s">
        <v>1551</v>
      </c>
      <c r="D1616" s="123" t="s">
        <v>1623</v>
      </c>
      <c r="E1616" s="92" t="s">
        <v>943</v>
      </c>
      <c r="F1616" s="127">
        <v>23886</v>
      </c>
      <c r="G1616" s="137">
        <v>0</v>
      </c>
      <c r="H1616" s="127">
        <v>0</v>
      </c>
      <c r="I1616" s="128">
        <v>0</v>
      </c>
      <c r="J1616" s="128">
        <v>0</v>
      </c>
      <c r="K1616" s="137">
        <v>23886</v>
      </c>
      <c r="L1616" s="124">
        <v>0</v>
      </c>
      <c r="M1616" s="124">
        <v>23670</v>
      </c>
      <c r="N1616" s="124">
        <v>0</v>
      </c>
      <c r="O1616" s="124">
        <v>0</v>
      </c>
      <c r="P1616" s="124">
        <v>0</v>
      </c>
      <c r="Q1616" s="127">
        <v>216</v>
      </c>
      <c r="R1616" s="127">
        <v>0</v>
      </c>
      <c r="S1616" s="127">
        <v>0</v>
      </c>
      <c r="T1616" s="127">
        <v>0</v>
      </c>
      <c r="U1616" s="124">
        <v>0</v>
      </c>
      <c r="V1616" s="139">
        <v>0</v>
      </c>
      <c r="W1616" s="128">
        <v>0</v>
      </c>
    </row>
    <row r="1617" spans="1:23" ht="20.100000000000001" customHeight="1">
      <c r="A1617" s="135" t="s">
        <v>1591</v>
      </c>
      <c r="B1617" s="135" t="s">
        <v>1559</v>
      </c>
      <c r="C1617" s="136" t="s">
        <v>1552</v>
      </c>
      <c r="D1617" s="123" t="s">
        <v>1623</v>
      </c>
      <c r="E1617" s="92" t="s">
        <v>944</v>
      </c>
      <c r="F1617" s="127">
        <v>19019</v>
      </c>
      <c r="G1617" s="137">
        <v>0</v>
      </c>
      <c r="H1617" s="127">
        <v>0</v>
      </c>
      <c r="I1617" s="128">
        <v>0</v>
      </c>
      <c r="J1617" s="128">
        <v>0</v>
      </c>
      <c r="K1617" s="137">
        <v>19019</v>
      </c>
      <c r="L1617" s="124">
        <v>0</v>
      </c>
      <c r="M1617" s="124">
        <v>0</v>
      </c>
      <c r="N1617" s="124">
        <v>0</v>
      </c>
      <c r="O1617" s="124">
        <v>0</v>
      </c>
      <c r="P1617" s="124">
        <v>0</v>
      </c>
      <c r="Q1617" s="127">
        <v>0</v>
      </c>
      <c r="R1617" s="127">
        <v>0</v>
      </c>
      <c r="S1617" s="127">
        <v>0</v>
      </c>
      <c r="T1617" s="127">
        <v>0</v>
      </c>
      <c r="U1617" s="124">
        <v>0</v>
      </c>
      <c r="V1617" s="139">
        <v>0</v>
      </c>
      <c r="W1617" s="128">
        <v>0</v>
      </c>
    </row>
    <row r="1618" spans="1:23" ht="20.100000000000001" customHeight="1">
      <c r="A1618" s="135" t="s">
        <v>1616</v>
      </c>
      <c r="B1618" s="135" t="s">
        <v>1551</v>
      </c>
      <c r="C1618" s="136" t="s">
        <v>1550</v>
      </c>
      <c r="D1618" s="123" t="s">
        <v>1623</v>
      </c>
      <c r="E1618" s="92" t="s">
        <v>1425</v>
      </c>
      <c r="F1618" s="127">
        <v>37872</v>
      </c>
      <c r="G1618" s="137">
        <v>0</v>
      </c>
      <c r="H1618" s="127">
        <v>0</v>
      </c>
      <c r="I1618" s="128">
        <v>0</v>
      </c>
      <c r="J1618" s="128">
        <v>0</v>
      </c>
      <c r="K1618" s="137">
        <v>0</v>
      </c>
      <c r="L1618" s="124">
        <v>0</v>
      </c>
      <c r="M1618" s="124">
        <v>0</v>
      </c>
      <c r="N1618" s="124">
        <v>0</v>
      </c>
      <c r="O1618" s="124">
        <v>0</v>
      </c>
      <c r="P1618" s="124">
        <v>0</v>
      </c>
      <c r="Q1618" s="127">
        <v>0</v>
      </c>
      <c r="R1618" s="127">
        <v>0</v>
      </c>
      <c r="S1618" s="127">
        <v>37872</v>
      </c>
      <c r="T1618" s="127">
        <v>0</v>
      </c>
      <c r="U1618" s="124">
        <v>0</v>
      </c>
      <c r="V1618" s="139">
        <v>0</v>
      </c>
      <c r="W1618" s="128">
        <v>0</v>
      </c>
    </row>
    <row r="1619" spans="1:23" ht="20.100000000000001" customHeight="1">
      <c r="A1619" s="135"/>
      <c r="B1619" s="135"/>
      <c r="C1619" s="136"/>
      <c r="D1619" s="123" t="s">
        <v>2310</v>
      </c>
      <c r="E1619" s="92" t="s">
        <v>2311</v>
      </c>
      <c r="F1619" s="127">
        <v>893164</v>
      </c>
      <c r="G1619" s="137">
        <v>446172</v>
      </c>
      <c r="H1619" s="127">
        <v>318012</v>
      </c>
      <c r="I1619" s="128">
        <v>128160</v>
      </c>
      <c r="J1619" s="128">
        <v>0</v>
      </c>
      <c r="K1619" s="137">
        <v>190697</v>
      </c>
      <c r="L1619" s="124">
        <v>128001</v>
      </c>
      <c r="M1619" s="124">
        <v>48000</v>
      </c>
      <c r="N1619" s="124">
        <v>10920</v>
      </c>
      <c r="O1619" s="124">
        <v>1280</v>
      </c>
      <c r="P1619" s="124">
        <v>1920</v>
      </c>
      <c r="Q1619" s="127">
        <v>576</v>
      </c>
      <c r="R1619" s="127">
        <v>0</v>
      </c>
      <c r="S1619" s="127">
        <v>76800</v>
      </c>
      <c r="T1619" s="127">
        <v>0</v>
      </c>
      <c r="U1619" s="124">
        <v>0</v>
      </c>
      <c r="V1619" s="139">
        <v>146040</v>
      </c>
      <c r="W1619" s="128">
        <v>33455</v>
      </c>
    </row>
    <row r="1620" spans="1:23" ht="20.100000000000001" customHeight="1">
      <c r="A1620" s="135" t="s">
        <v>1589</v>
      </c>
      <c r="B1620" s="135" t="s">
        <v>1558</v>
      </c>
      <c r="C1620" s="136" t="s">
        <v>1558</v>
      </c>
      <c r="D1620" s="123" t="s">
        <v>1623</v>
      </c>
      <c r="E1620" s="92" t="s">
        <v>829</v>
      </c>
      <c r="F1620" s="127">
        <v>128001</v>
      </c>
      <c r="G1620" s="137">
        <v>0</v>
      </c>
      <c r="H1620" s="127">
        <v>0</v>
      </c>
      <c r="I1620" s="128">
        <v>0</v>
      </c>
      <c r="J1620" s="128">
        <v>0</v>
      </c>
      <c r="K1620" s="137">
        <v>128001</v>
      </c>
      <c r="L1620" s="124">
        <v>128001</v>
      </c>
      <c r="M1620" s="124">
        <v>0</v>
      </c>
      <c r="N1620" s="124">
        <v>0</v>
      </c>
      <c r="O1620" s="124">
        <v>0</v>
      </c>
      <c r="P1620" s="124">
        <v>0</v>
      </c>
      <c r="Q1620" s="127">
        <v>0</v>
      </c>
      <c r="R1620" s="127">
        <v>0</v>
      </c>
      <c r="S1620" s="127">
        <v>0</v>
      </c>
      <c r="T1620" s="127">
        <v>0</v>
      </c>
      <c r="U1620" s="124">
        <v>0</v>
      </c>
      <c r="V1620" s="139">
        <v>0</v>
      </c>
      <c r="W1620" s="128">
        <v>0</v>
      </c>
    </row>
    <row r="1621" spans="1:23" ht="20.100000000000001" customHeight="1">
      <c r="A1621" s="135" t="s">
        <v>1591</v>
      </c>
      <c r="B1621" s="135" t="s">
        <v>1580</v>
      </c>
      <c r="C1621" s="136" t="s">
        <v>1572</v>
      </c>
      <c r="D1621" s="123" t="s">
        <v>1623</v>
      </c>
      <c r="E1621" s="92" t="s">
        <v>957</v>
      </c>
      <c r="F1621" s="127">
        <v>639787</v>
      </c>
      <c r="G1621" s="137">
        <v>446172</v>
      </c>
      <c r="H1621" s="127">
        <v>318012</v>
      </c>
      <c r="I1621" s="128">
        <v>128160</v>
      </c>
      <c r="J1621" s="128">
        <v>0</v>
      </c>
      <c r="K1621" s="137">
        <v>14120</v>
      </c>
      <c r="L1621" s="124">
        <v>0</v>
      </c>
      <c r="M1621" s="124">
        <v>0</v>
      </c>
      <c r="N1621" s="124">
        <v>10920</v>
      </c>
      <c r="O1621" s="124">
        <v>1280</v>
      </c>
      <c r="P1621" s="124">
        <v>1920</v>
      </c>
      <c r="Q1621" s="127">
        <v>0</v>
      </c>
      <c r="R1621" s="127">
        <v>0</v>
      </c>
      <c r="S1621" s="127">
        <v>0</v>
      </c>
      <c r="T1621" s="127">
        <v>0</v>
      </c>
      <c r="U1621" s="124">
        <v>0</v>
      </c>
      <c r="V1621" s="139">
        <v>146040</v>
      </c>
      <c r="W1621" s="128">
        <v>33455</v>
      </c>
    </row>
    <row r="1622" spans="1:23" ht="20.100000000000001" customHeight="1">
      <c r="A1622" s="135" t="s">
        <v>1591</v>
      </c>
      <c r="B1622" s="135" t="s">
        <v>1559</v>
      </c>
      <c r="C1622" s="136" t="s">
        <v>1551</v>
      </c>
      <c r="D1622" s="123" t="s">
        <v>1623</v>
      </c>
      <c r="E1622" s="92" t="s">
        <v>943</v>
      </c>
      <c r="F1622" s="127">
        <v>48576</v>
      </c>
      <c r="G1622" s="137">
        <v>0</v>
      </c>
      <c r="H1622" s="127">
        <v>0</v>
      </c>
      <c r="I1622" s="128">
        <v>0</v>
      </c>
      <c r="J1622" s="128">
        <v>0</v>
      </c>
      <c r="K1622" s="137">
        <v>48576</v>
      </c>
      <c r="L1622" s="124">
        <v>0</v>
      </c>
      <c r="M1622" s="124">
        <v>48000</v>
      </c>
      <c r="N1622" s="124">
        <v>0</v>
      </c>
      <c r="O1622" s="124">
        <v>0</v>
      </c>
      <c r="P1622" s="124">
        <v>0</v>
      </c>
      <c r="Q1622" s="127">
        <v>576</v>
      </c>
      <c r="R1622" s="127">
        <v>0</v>
      </c>
      <c r="S1622" s="127">
        <v>0</v>
      </c>
      <c r="T1622" s="127">
        <v>0</v>
      </c>
      <c r="U1622" s="124">
        <v>0</v>
      </c>
      <c r="V1622" s="139">
        <v>0</v>
      </c>
      <c r="W1622" s="128">
        <v>0</v>
      </c>
    </row>
    <row r="1623" spans="1:23" ht="20.100000000000001" customHeight="1">
      <c r="A1623" s="135" t="s">
        <v>1616</v>
      </c>
      <c r="B1623" s="135" t="s">
        <v>1551</v>
      </c>
      <c r="C1623" s="136" t="s">
        <v>1550</v>
      </c>
      <c r="D1623" s="123" t="s">
        <v>1623</v>
      </c>
      <c r="E1623" s="92" t="s">
        <v>1425</v>
      </c>
      <c r="F1623" s="127">
        <v>76800</v>
      </c>
      <c r="G1623" s="137">
        <v>0</v>
      </c>
      <c r="H1623" s="127">
        <v>0</v>
      </c>
      <c r="I1623" s="128">
        <v>0</v>
      </c>
      <c r="J1623" s="128">
        <v>0</v>
      </c>
      <c r="K1623" s="137">
        <v>0</v>
      </c>
      <c r="L1623" s="124">
        <v>0</v>
      </c>
      <c r="M1623" s="124">
        <v>0</v>
      </c>
      <c r="N1623" s="124">
        <v>0</v>
      </c>
      <c r="O1623" s="124">
        <v>0</v>
      </c>
      <c r="P1623" s="124">
        <v>0</v>
      </c>
      <c r="Q1623" s="127">
        <v>0</v>
      </c>
      <c r="R1623" s="127">
        <v>0</v>
      </c>
      <c r="S1623" s="127">
        <v>76800</v>
      </c>
      <c r="T1623" s="127">
        <v>0</v>
      </c>
      <c r="U1623" s="124">
        <v>0</v>
      </c>
      <c r="V1623" s="139">
        <v>0</v>
      </c>
      <c r="W1623" s="128">
        <v>0</v>
      </c>
    </row>
    <row r="1624" spans="1:23" ht="20.100000000000001" customHeight="1">
      <c r="A1624" s="135"/>
      <c r="B1624" s="135"/>
      <c r="C1624" s="136"/>
      <c r="D1624" s="123" t="s">
        <v>2312</v>
      </c>
      <c r="E1624" s="92" t="s">
        <v>2313</v>
      </c>
      <c r="F1624" s="127">
        <v>193410</v>
      </c>
      <c r="G1624" s="137">
        <v>97824</v>
      </c>
      <c r="H1624" s="127">
        <v>64872</v>
      </c>
      <c r="I1624" s="128">
        <v>32952</v>
      </c>
      <c r="J1624" s="128">
        <v>0</v>
      </c>
      <c r="K1624" s="137">
        <v>43321</v>
      </c>
      <c r="L1624" s="124">
        <v>29049</v>
      </c>
      <c r="M1624" s="124">
        <v>10893</v>
      </c>
      <c r="N1624" s="124">
        <v>2509</v>
      </c>
      <c r="O1624" s="124">
        <v>290</v>
      </c>
      <c r="P1624" s="124">
        <v>436</v>
      </c>
      <c r="Q1624" s="127">
        <v>144</v>
      </c>
      <c r="R1624" s="127">
        <v>0</v>
      </c>
      <c r="S1624" s="127">
        <v>17429</v>
      </c>
      <c r="T1624" s="127">
        <v>0</v>
      </c>
      <c r="U1624" s="124">
        <v>0</v>
      </c>
      <c r="V1624" s="139">
        <v>34836</v>
      </c>
      <c r="W1624" s="128">
        <v>0</v>
      </c>
    </row>
    <row r="1625" spans="1:23" ht="20.100000000000001" customHeight="1">
      <c r="A1625" s="135" t="s">
        <v>1582</v>
      </c>
      <c r="B1625" s="135" t="s">
        <v>1550</v>
      </c>
      <c r="C1625" s="136" t="s">
        <v>1585</v>
      </c>
      <c r="D1625" s="123" t="s">
        <v>1623</v>
      </c>
      <c r="E1625" s="92" t="s">
        <v>758</v>
      </c>
      <c r="F1625" s="127">
        <v>135895</v>
      </c>
      <c r="G1625" s="137">
        <v>97824</v>
      </c>
      <c r="H1625" s="127">
        <v>64872</v>
      </c>
      <c r="I1625" s="128">
        <v>32952</v>
      </c>
      <c r="J1625" s="128">
        <v>0</v>
      </c>
      <c r="K1625" s="137">
        <v>3235</v>
      </c>
      <c r="L1625" s="124">
        <v>0</v>
      </c>
      <c r="M1625" s="124">
        <v>0</v>
      </c>
      <c r="N1625" s="124">
        <v>2509</v>
      </c>
      <c r="O1625" s="124">
        <v>290</v>
      </c>
      <c r="P1625" s="124">
        <v>436</v>
      </c>
      <c r="Q1625" s="127">
        <v>0</v>
      </c>
      <c r="R1625" s="127">
        <v>0</v>
      </c>
      <c r="S1625" s="127">
        <v>0</v>
      </c>
      <c r="T1625" s="127">
        <v>0</v>
      </c>
      <c r="U1625" s="124">
        <v>0</v>
      </c>
      <c r="V1625" s="139">
        <v>34836</v>
      </c>
      <c r="W1625" s="128">
        <v>0</v>
      </c>
    </row>
    <row r="1626" spans="1:23" ht="20.100000000000001" customHeight="1">
      <c r="A1626" s="135" t="s">
        <v>1589</v>
      </c>
      <c r="B1626" s="135" t="s">
        <v>1558</v>
      </c>
      <c r="C1626" s="136" t="s">
        <v>1558</v>
      </c>
      <c r="D1626" s="123" t="s">
        <v>1623</v>
      </c>
      <c r="E1626" s="92" t="s">
        <v>829</v>
      </c>
      <c r="F1626" s="127">
        <v>29049</v>
      </c>
      <c r="G1626" s="137">
        <v>0</v>
      </c>
      <c r="H1626" s="127">
        <v>0</v>
      </c>
      <c r="I1626" s="128">
        <v>0</v>
      </c>
      <c r="J1626" s="128">
        <v>0</v>
      </c>
      <c r="K1626" s="137">
        <v>29049</v>
      </c>
      <c r="L1626" s="124">
        <v>29049</v>
      </c>
      <c r="M1626" s="124">
        <v>0</v>
      </c>
      <c r="N1626" s="124">
        <v>0</v>
      </c>
      <c r="O1626" s="124">
        <v>0</v>
      </c>
      <c r="P1626" s="124">
        <v>0</v>
      </c>
      <c r="Q1626" s="127">
        <v>0</v>
      </c>
      <c r="R1626" s="127">
        <v>0</v>
      </c>
      <c r="S1626" s="127">
        <v>0</v>
      </c>
      <c r="T1626" s="127">
        <v>0</v>
      </c>
      <c r="U1626" s="124">
        <v>0</v>
      </c>
      <c r="V1626" s="139">
        <v>0</v>
      </c>
      <c r="W1626" s="128">
        <v>0</v>
      </c>
    </row>
    <row r="1627" spans="1:23" ht="20.100000000000001" customHeight="1">
      <c r="A1627" s="135" t="s">
        <v>1591</v>
      </c>
      <c r="B1627" s="135" t="s">
        <v>1559</v>
      </c>
      <c r="C1627" s="136" t="s">
        <v>1551</v>
      </c>
      <c r="D1627" s="123" t="s">
        <v>1623</v>
      </c>
      <c r="E1627" s="92" t="s">
        <v>943</v>
      </c>
      <c r="F1627" s="127">
        <v>11037</v>
      </c>
      <c r="G1627" s="137">
        <v>0</v>
      </c>
      <c r="H1627" s="127">
        <v>0</v>
      </c>
      <c r="I1627" s="128">
        <v>0</v>
      </c>
      <c r="J1627" s="128">
        <v>0</v>
      </c>
      <c r="K1627" s="137">
        <v>11037</v>
      </c>
      <c r="L1627" s="124">
        <v>0</v>
      </c>
      <c r="M1627" s="124">
        <v>10893</v>
      </c>
      <c r="N1627" s="124">
        <v>0</v>
      </c>
      <c r="O1627" s="124">
        <v>0</v>
      </c>
      <c r="P1627" s="124">
        <v>0</v>
      </c>
      <c r="Q1627" s="127">
        <v>144</v>
      </c>
      <c r="R1627" s="127">
        <v>0</v>
      </c>
      <c r="S1627" s="127">
        <v>0</v>
      </c>
      <c r="T1627" s="127">
        <v>0</v>
      </c>
      <c r="U1627" s="124">
        <v>0</v>
      </c>
      <c r="V1627" s="139">
        <v>0</v>
      </c>
      <c r="W1627" s="128">
        <v>0</v>
      </c>
    </row>
    <row r="1628" spans="1:23" ht="20.100000000000001" customHeight="1">
      <c r="A1628" s="135" t="s">
        <v>1616</v>
      </c>
      <c r="B1628" s="135" t="s">
        <v>1551</v>
      </c>
      <c r="C1628" s="136" t="s">
        <v>1550</v>
      </c>
      <c r="D1628" s="123" t="s">
        <v>1623</v>
      </c>
      <c r="E1628" s="92" t="s">
        <v>1425</v>
      </c>
      <c r="F1628" s="127">
        <v>17429</v>
      </c>
      <c r="G1628" s="137">
        <v>0</v>
      </c>
      <c r="H1628" s="127">
        <v>0</v>
      </c>
      <c r="I1628" s="128">
        <v>0</v>
      </c>
      <c r="J1628" s="128">
        <v>0</v>
      </c>
      <c r="K1628" s="137">
        <v>0</v>
      </c>
      <c r="L1628" s="124">
        <v>0</v>
      </c>
      <c r="M1628" s="124">
        <v>0</v>
      </c>
      <c r="N1628" s="124">
        <v>0</v>
      </c>
      <c r="O1628" s="124">
        <v>0</v>
      </c>
      <c r="P1628" s="124">
        <v>0</v>
      </c>
      <c r="Q1628" s="127">
        <v>0</v>
      </c>
      <c r="R1628" s="127">
        <v>0</v>
      </c>
      <c r="S1628" s="127">
        <v>17429</v>
      </c>
      <c r="T1628" s="127">
        <v>0</v>
      </c>
      <c r="U1628" s="124">
        <v>0</v>
      </c>
      <c r="V1628" s="139">
        <v>0</v>
      </c>
      <c r="W1628" s="128">
        <v>0</v>
      </c>
    </row>
    <row r="1629" spans="1:23" ht="20.100000000000001" customHeight="1">
      <c r="A1629" s="135"/>
      <c r="B1629" s="135"/>
      <c r="C1629" s="136"/>
      <c r="D1629" s="123" t="s">
        <v>2314</v>
      </c>
      <c r="E1629" s="92" t="s">
        <v>2315</v>
      </c>
      <c r="F1629" s="127">
        <v>269755</v>
      </c>
      <c r="G1629" s="137">
        <v>131112</v>
      </c>
      <c r="H1629" s="127">
        <v>82872</v>
      </c>
      <c r="I1629" s="128">
        <v>48240</v>
      </c>
      <c r="J1629" s="128">
        <v>0</v>
      </c>
      <c r="K1629" s="137">
        <v>60672</v>
      </c>
      <c r="L1629" s="124">
        <v>40651</v>
      </c>
      <c r="M1629" s="124">
        <v>15244</v>
      </c>
      <c r="N1629" s="124">
        <v>3544</v>
      </c>
      <c r="O1629" s="124">
        <v>407</v>
      </c>
      <c r="P1629" s="124">
        <v>610</v>
      </c>
      <c r="Q1629" s="127">
        <v>216</v>
      </c>
      <c r="R1629" s="127">
        <v>0</v>
      </c>
      <c r="S1629" s="127">
        <v>24391</v>
      </c>
      <c r="T1629" s="127">
        <v>0</v>
      </c>
      <c r="U1629" s="124">
        <v>0</v>
      </c>
      <c r="V1629" s="139">
        <v>53580</v>
      </c>
      <c r="W1629" s="128">
        <v>0</v>
      </c>
    </row>
    <row r="1630" spans="1:23" ht="20.100000000000001" customHeight="1">
      <c r="A1630" s="135" t="s">
        <v>1589</v>
      </c>
      <c r="B1630" s="135" t="s">
        <v>1550</v>
      </c>
      <c r="C1630" s="136" t="s">
        <v>1585</v>
      </c>
      <c r="D1630" s="123" t="s">
        <v>1623</v>
      </c>
      <c r="E1630" s="92" t="s">
        <v>801</v>
      </c>
      <c r="F1630" s="127">
        <v>189253</v>
      </c>
      <c r="G1630" s="137">
        <v>131112</v>
      </c>
      <c r="H1630" s="127">
        <v>82872</v>
      </c>
      <c r="I1630" s="128">
        <v>48240</v>
      </c>
      <c r="J1630" s="128">
        <v>0</v>
      </c>
      <c r="K1630" s="137">
        <v>4561</v>
      </c>
      <c r="L1630" s="124">
        <v>0</v>
      </c>
      <c r="M1630" s="124">
        <v>0</v>
      </c>
      <c r="N1630" s="124">
        <v>3544</v>
      </c>
      <c r="O1630" s="124">
        <v>407</v>
      </c>
      <c r="P1630" s="124">
        <v>610</v>
      </c>
      <c r="Q1630" s="127">
        <v>0</v>
      </c>
      <c r="R1630" s="127">
        <v>0</v>
      </c>
      <c r="S1630" s="127">
        <v>0</v>
      </c>
      <c r="T1630" s="127">
        <v>0</v>
      </c>
      <c r="U1630" s="124">
        <v>0</v>
      </c>
      <c r="V1630" s="139">
        <v>53580</v>
      </c>
      <c r="W1630" s="128">
        <v>0</v>
      </c>
    </row>
    <row r="1631" spans="1:23" ht="20.100000000000001" customHeight="1">
      <c r="A1631" s="135" t="s">
        <v>1589</v>
      </c>
      <c r="B1631" s="135" t="s">
        <v>1558</v>
      </c>
      <c r="C1631" s="136" t="s">
        <v>1558</v>
      </c>
      <c r="D1631" s="123" t="s">
        <v>1623</v>
      </c>
      <c r="E1631" s="92" t="s">
        <v>829</v>
      </c>
      <c r="F1631" s="127">
        <v>40651</v>
      </c>
      <c r="G1631" s="137">
        <v>0</v>
      </c>
      <c r="H1631" s="127">
        <v>0</v>
      </c>
      <c r="I1631" s="128">
        <v>0</v>
      </c>
      <c r="J1631" s="128">
        <v>0</v>
      </c>
      <c r="K1631" s="137">
        <v>40651</v>
      </c>
      <c r="L1631" s="124">
        <v>40651</v>
      </c>
      <c r="M1631" s="124">
        <v>0</v>
      </c>
      <c r="N1631" s="124">
        <v>0</v>
      </c>
      <c r="O1631" s="124">
        <v>0</v>
      </c>
      <c r="P1631" s="124">
        <v>0</v>
      </c>
      <c r="Q1631" s="127">
        <v>0</v>
      </c>
      <c r="R1631" s="127">
        <v>0</v>
      </c>
      <c r="S1631" s="127">
        <v>0</v>
      </c>
      <c r="T1631" s="127">
        <v>0</v>
      </c>
      <c r="U1631" s="124">
        <v>0</v>
      </c>
      <c r="V1631" s="139">
        <v>0</v>
      </c>
      <c r="W1631" s="128">
        <v>0</v>
      </c>
    </row>
    <row r="1632" spans="1:23" ht="20.100000000000001" customHeight="1">
      <c r="A1632" s="135" t="s">
        <v>1591</v>
      </c>
      <c r="B1632" s="135" t="s">
        <v>1559</v>
      </c>
      <c r="C1632" s="136" t="s">
        <v>1551</v>
      </c>
      <c r="D1632" s="123" t="s">
        <v>1623</v>
      </c>
      <c r="E1632" s="92" t="s">
        <v>943</v>
      </c>
      <c r="F1632" s="127">
        <v>15460</v>
      </c>
      <c r="G1632" s="137">
        <v>0</v>
      </c>
      <c r="H1632" s="127">
        <v>0</v>
      </c>
      <c r="I1632" s="128">
        <v>0</v>
      </c>
      <c r="J1632" s="128">
        <v>0</v>
      </c>
      <c r="K1632" s="137">
        <v>15460</v>
      </c>
      <c r="L1632" s="124">
        <v>0</v>
      </c>
      <c r="M1632" s="124">
        <v>15244</v>
      </c>
      <c r="N1632" s="124">
        <v>0</v>
      </c>
      <c r="O1632" s="124">
        <v>0</v>
      </c>
      <c r="P1632" s="124">
        <v>0</v>
      </c>
      <c r="Q1632" s="127">
        <v>216</v>
      </c>
      <c r="R1632" s="127">
        <v>0</v>
      </c>
      <c r="S1632" s="127">
        <v>0</v>
      </c>
      <c r="T1632" s="127">
        <v>0</v>
      </c>
      <c r="U1632" s="124">
        <v>0</v>
      </c>
      <c r="V1632" s="139">
        <v>0</v>
      </c>
      <c r="W1632" s="128">
        <v>0</v>
      </c>
    </row>
    <row r="1633" spans="1:23" ht="20.100000000000001" customHeight="1">
      <c r="A1633" s="135" t="s">
        <v>1616</v>
      </c>
      <c r="B1633" s="135" t="s">
        <v>1551</v>
      </c>
      <c r="C1633" s="136" t="s">
        <v>1550</v>
      </c>
      <c r="D1633" s="123" t="s">
        <v>1623</v>
      </c>
      <c r="E1633" s="92" t="s">
        <v>1425</v>
      </c>
      <c r="F1633" s="127">
        <v>24391</v>
      </c>
      <c r="G1633" s="137">
        <v>0</v>
      </c>
      <c r="H1633" s="127">
        <v>0</v>
      </c>
      <c r="I1633" s="128">
        <v>0</v>
      </c>
      <c r="J1633" s="128">
        <v>0</v>
      </c>
      <c r="K1633" s="137">
        <v>0</v>
      </c>
      <c r="L1633" s="124">
        <v>0</v>
      </c>
      <c r="M1633" s="124">
        <v>0</v>
      </c>
      <c r="N1633" s="124">
        <v>0</v>
      </c>
      <c r="O1633" s="124">
        <v>0</v>
      </c>
      <c r="P1633" s="124">
        <v>0</v>
      </c>
      <c r="Q1633" s="127">
        <v>0</v>
      </c>
      <c r="R1633" s="127">
        <v>0</v>
      </c>
      <c r="S1633" s="127">
        <v>24391</v>
      </c>
      <c r="T1633" s="127">
        <v>0</v>
      </c>
      <c r="U1633" s="124">
        <v>0</v>
      </c>
      <c r="V1633" s="139">
        <v>0</v>
      </c>
      <c r="W1633" s="128">
        <v>0</v>
      </c>
    </row>
    <row r="1634" spans="1:23" ht="20.100000000000001" customHeight="1">
      <c r="A1634" s="135"/>
      <c r="B1634" s="135"/>
      <c r="C1634" s="136"/>
      <c r="D1634" s="123" t="s">
        <v>2316</v>
      </c>
      <c r="E1634" s="92" t="s">
        <v>2317</v>
      </c>
      <c r="F1634" s="127">
        <v>143669</v>
      </c>
      <c r="G1634" s="137">
        <v>66638</v>
      </c>
      <c r="H1634" s="127">
        <v>48110</v>
      </c>
      <c r="I1634" s="128">
        <v>18528</v>
      </c>
      <c r="J1634" s="128">
        <v>0</v>
      </c>
      <c r="K1634" s="137">
        <v>33086</v>
      </c>
      <c r="L1634" s="124">
        <v>22110</v>
      </c>
      <c r="M1634" s="124">
        <v>8291</v>
      </c>
      <c r="N1634" s="124">
        <v>1988</v>
      </c>
      <c r="O1634" s="124">
        <v>221</v>
      </c>
      <c r="P1634" s="124">
        <v>332</v>
      </c>
      <c r="Q1634" s="127">
        <v>144</v>
      </c>
      <c r="R1634" s="127">
        <v>0</v>
      </c>
      <c r="S1634" s="127">
        <v>13266</v>
      </c>
      <c r="T1634" s="127">
        <v>0</v>
      </c>
      <c r="U1634" s="124">
        <v>0</v>
      </c>
      <c r="V1634" s="139">
        <v>30679</v>
      </c>
      <c r="W1634" s="128">
        <v>0</v>
      </c>
    </row>
    <row r="1635" spans="1:23" ht="20.100000000000001" customHeight="1">
      <c r="A1635" s="135" t="s">
        <v>1589</v>
      </c>
      <c r="B1635" s="135" t="s">
        <v>1558</v>
      </c>
      <c r="C1635" s="136" t="s">
        <v>1558</v>
      </c>
      <c r="D1635" s="123" t="s">
        <v>1623</v>
      </c>
      <c r="E1635" s="92" t="s">
        <v>829</v>
      </c>
      <c r="F1635" s="127">
        <v>22110</v>
      </c>
      <c r="G1635" s="137">
        <v>0</v>
      </c>
      <c r="H1635" s="127">
        <v>0</v>
      </c>
      <c r="I1635" s="128">
        <v>0</v>
      </c>
      <c r="J1635" s="128">
        <v>0</v>
      </c>
      <c r="K1635" s="137">
        <v>22110</v>
      </c>
      <c r="L1635" s="124">
        <v>22110</v>
      </c>
      <c r="M1635" s="124">
        <v>0</v>
      </c>
      <c r="N1635" s="124">
        <v>0</v>
      </c>
      <c r="O1635" s="124">
        <v>0</v>
      </c>
      <c r="P1635" s="124">
        <v>0</v>
      </c>
      <c r="Q1635" s="127">
        <v>0</v>
      </c>
      <c r="R1635" s="127">
        <v>0</v>
      </c>
      <c r="S1635" s="127">
        <v>0</v>
      </c>
      <c r="T1635" s="127">
        <v>0</v>
      </c>
      <c r="U1635" s="124">
        <v>0</v>
      </c>
      <c r="V1635" s="139">
        <v>0</v>
      </c>
      <c r="W1635" s="128">
        <v>0</v>
      </c>
    </row>
    <row r="1636" spans="1:23" ht="20.100000000000001" customHeight="1">
      <c r="A1636" s="135" t="s">
        <v>1591</v>
      </c>
      <c r="B1636" s="135" t="s">
        <v>1559</v>
      </c>
      <c r="C1636" s="136" t="s">
        <v>1551</v>
      </c>
      <c r="D1636" s="123" t="s">
        <v>1623</v>
      </c>
      <c r="E1636" s="92" t="s">
        <v>943</v>
      </c>
      <c r="F1636" s="127">
        <v>8435</v>
      </c>
      <c r="G1636" s="137">
        <v>0</v>
      </c>
      <c r="H1636" s="127">
        <v>0</v>
      </c>
      <c r="I1636" s="128">
        <v>0</v>
      </c>
      <c r="J1636" s="128">
        <v>0</v>
      </c>
      <c r="K1636" s="137">
        <v>8435</v>
      </c>
      <c r="L1636" s="124">
        <v>0</v>
      </c>
      <c r="M1636" s="124">
        <v>8291</v>
      </c>
      <c r="N1636" s="124">
        <v>0</v>
      </c>
      <c r="O1636" s="124">
        <v>0</v>
      </c>
      <c r="P1636" s="124">
        <v>0</v>
      </c>
      <c r="Q1636" s="127">
        <v>144</v>
      </c>
      <c r="R1636" s="127">
        <v>0</v>
      </c>
      <c r="S1636" s="127">
        <v>0</v>
      </c>
      <c r="T1636" s="127">
        <v>0</v>
      </c>
      <c r="U1636" s="124">
        <v>0</v>
      </c>
      <c r="V1636" s="139">
        <v>0</v>
      </c>
      <c r="W1636" s="128">
        <v>0</v>
      </c>
    </row>
    <row r="1637" spans="1:23" ht="20.100000000000001" customHeight="1">
      <c r="A1637" s="135" t="s">
        <v>1604</v>
      </c>
      <c r="B1637" s="135" t="s">
        <v>1550</v>
      </c>
      <c r="C1637" s="136" t="s">
        <v>1557</v>
      </c>
      <c r="D1637" s="123" t="s">
        <v>1623</v>
      </c>
      <c r="E1637" s="92" t="s">
        <v>260</v>
      </c>
      <c r="F1637" s="127">
        <v>99858</v>
      </c>
      <c r="G1637" s="137">
        <v>66638</v>
      </c>
      <c r="H1637" s="127">
        <v>48110</v>
      </c>
      <c r="I1637" s="128">
        <v>18528</v>
      </c>
      <c r="J1637" s="128">
        <v>0</v>
      </c>
      <c r="K1637" s="137">
        <v>2541</v>
      </c>
      <c r="L1637" s="124">
        <v>0</v>
      </c>
      <c r="M1637" s="124">
        <v>0</v>
      </c>
      <c r="N1637" s="124">
        <v>1988</v>
      </c>
      <c r="O1637" s="124">
        <v>221</v>
      </c>
      <c r="P1637" s="124">
        <v>332</v>
      </c>
      <c r="Q1637" s="127">
        <v>0</v>
      </c>
      <c r="R1637" s="127">
        <v>0</v>
      </c>
      <c r="S1637" s="127">
        <v>0</v>
      </c>
      <c r="T1637" s="127">
        <v>0</v>
      </c>
      <c r="U1637" s="124">
        <v>0</v>
      </c>
      <c r="V1637" s="139">
        <v>30679</v>
      </c>
      <c r="W1637" s="128">
        <v>0</v>
      </c>
    </row>
    <row r="1638" spans="1:23" ht="20.100000000000001" customHeight="1">
      <c r="A1638" s="135" t="s">
        <v>1616</v>
      </c>
      <c r="B1638" s="135" t="s">
        <v>1551</v>
      </c>
      <c r="C1638" s="136" t="s">
        <v>1550</v>
      </c>
      <c r="D1638" s="123" t="s">
        <v>1623</v>
      </c>
      <c r="E1638" s="92" t="s">
        <v>1425</v>
      </c>
      <c r="F1638" s="127">
        <v>13266</v>
      </c>
      <c r="G1638" s="137">
        <v>0</v>
      </c>
      <c r="H1638" s="127">
        <v>0</v>
      </c>
      <c r="I1638" s="128">
        <v>0</v>
      </c>
      <c r="J1638" s="128">
        <v>0</v>
      </c>
      <c r="K1638" s="137">
        <v>0</v>
      </c>
      <c r="L1638" s="124">
        <v>0</v>
      </c>
      <c r="M1638" s="124">
        <v>0</v>
      </c>
      <c r="N1638" s="124">
        <v>0</v>
      </c>
      <c r="O1638" s="124">
        <v>0</v>
      </c>
      <c r="P1638" s="124">
        <v>0</v>
      </c>
      <c r="Q1638" s="127">
        <v>0</v>
      </c>
      <c r="R1638" s="127">
        <v>0</v>
      </c>
      <c r="S1638" s="127">
        <v>13266</v>
      </c>
      <c r="T1638" s="127">
        <v>0</v>
      </c>
      <c r="U1638" s="124">
        <v>0</v>
      </c>
      <c r="V1638" s="139">
        <v>0</v>
      </c>
      <c r="W1638" s="128">
        <v>0</v>
      </c>
    </row>
    <row r="1639" spans="1:23" ht="20.100000000000001" customHeight="1">
      <c r="A1639" s="135"/>
      <c r="B1639" s="135"/>
      <c r="C1639" s="136"/>
      <c r="D1639" s="123" t="s">
        <v>2318</v>
      </c>
      <c r="E1639" s="92" t="s">
        <v>2319</v>
      </c>
      <c r="F1639" s="127">
        <v>249317</v>
      </c>
      <c r="G1639" s="137">
        <v>157738</v>
      </c>
      <c r="H1639" s="127">
        <v>75432</v>
      </c>
      <c r="I1639" s="128">
        <v>76020</v>
      </c>
      <c r="J1639" s="128">
        <v>6286</v>
      </c>
      <c r="K1639" s="137">
        <v>64285</v>
      </c>
      <c r="L1639" s="124">
        <v>45490</v>
      </c>
      <c r="M1639" s="124">
        <v>17059</v>
      </c>
      <c r="N1639" s="124">
        <v>0</v>
      </c>
      <c r="O1639" s="124">
        <v>910</v>
      </c>
      <c r="P1639" s="124">
        <v>682</v>
      </c>
      <c r="Q1639" s="127">
        <v>144</v>
      </c>
      <c r="R1639" s="127">
        <v>0</v>
      </c>
      <c r="S1639" s="127">
        <v>27294</v>
      </c>
      <c r="T1639" s="127">
        <v>0</v>
      </c>
      <c r="U1639" s="124">
        <v>0</v>
      </c>
      <c r="V1639" s="139">
        <v>0</v>
      </c>
      <c r="W1639" s="128">
        <v>0</v>
      </c>
    </row>
    <row r="1640" spans="1:23" ht="20.100000000000001" customHeight="1">
      <c r="A1640" s="135" t="s">
        <v>1549</v>
      </c>
      <c r="B1640" s="135" t="s">
        <v>1550</v>
      </c>
      <c r="C1640" s="136" t="s">
        <v>1550</v>
      </c>
      <c r="D1640" s="123" t="s">
        <v>1623</v>
      </c>
      <c r="E1640" s="92" t="s">
        <v>251</v>
      </c>
      <c r="F1640" s="127">
        <v>159330</v>
      </c>
      <c r="G1640" s="137">
        <v>157738</v>
      </c>
      <c r="H1640" s="127">
        <v>75432</v>
      </c>
      <c r="I1640" s="128">
        <v>76020</v>
      </c>
      <c r="J1640" s="128">
        <v>6286</v>
      </c>
      <c r="K1640" s="137">
        <v>1592</v>
      </c>
      <c r="L1640" s="124">
        <v>0</v>
      </c>
      <c r="M1640" s="124">
        <v>0</v>
      </c>
      <c r="N1640" s="124">
        <v>0</v>
      </c>
      <c r="O1640" s="124">
        <v>910</v>
      </c>
      <c r="P1640" s="124">
        <v>682</v>
      </c>
      <c r="Q1640" s="127">
        <v>0</v>
      </c>
      <c r="R1640" s="127">
        <v>0</v>
      </c>
      <c r="S1640" s="127">
        <v>0</v>
      </c>
      <c r="T1640" s="127">
        <v>0</v>
      </c>
      <c r="U1640" s="124">
        <v>0</v>
      </c>
      <c r="V1640" s="139">
        <v>0</v>
      </c>
      <c r="W1640" s="128">
        <v>0</v>
      </c>
    </row>
    <row r="1641" spans="1:23" ht="20.100000000000001" customHeight="1">
      <c r="A1641" s="135" t="s">
        <v>1589</v>
      </c>
      <c r="B1641" s="135" t="s">
        <v>1558</v>
      </c>
      <c r="C1641" s="136" t="s">
        <v>1558</v>
      </c>
      <c r="D1641" s="123" t="s">
        <v>1623</v>
      </c>
      <c r="E1641" s="92" t="s">
        <v>829</v>
      </c>
      <c r="F1641" s="127">
        <v>45490</v>
      </c>
      <c r="G1641" s="137">
        <v>0</v>
      </c>
      <c r="H1641" s="127">
        <v>0</v>
      </c>
      <c r="I1641" s="128">
        <v>0</v>
      </c>
      <c r="J1641" s="128">
        <v>0</v>
      </c>
      <c r="K1641" s="137">
        <v>45490</v>
      </c>
      <c r="L1641" s="124">
        <v>45490</v>
      </c>
      <c r="M1641" s="124">
        <v>0</v>
      </c>
      <c r="N1641" s="124">
        <v>0</v>
      </c>
      <c r="O1641" s="124">
        <v>0</v>
      </c>
      <c r="P1641" s="124">
        <v>0</v>
      </c>
      <c r="Q1641" s="127">
        <v>0</v>
      </c>
      <c r="R1641" s="127">
        <v>0</v>
      </c>
      <c r="S1641" s="127">
        <v>0</v>
      </c>
      <c r="T1641" s="127">
        <v>0</v>
      </c>
      <c r="U1641" s="124">
        <v>0</v>
      </c>
      <c r="V1641" s="139">
        <v>0</v>
      </c>
      <c r="W1641" s="128">
        <v>0</v>
      </c>
    </row>
    <row r="1642" spans="1:23" ht="20.100000000000001" customHeight="1">
      <c r="A1642" s="135" t="s">
        <v>1591</v>
      </c>
      <c r="B1642" s="135" t="s">
        <v>1559</v>
      </c>
      <c r="C1642" s="136" t="s">
        <v>1550</v>
      </c>
      <c r="D1642" s="123" t="s">
        <v>1623</v>
      </c>
      <c r="E1642" s="92" t="s">
        <v>942</v>
      </c>
      <c r="F1642" s="127">
        <v>17203</v>
      </c>
      <c r="G1642" s="137">
        <v>0</v>
      </c>
      <c r="H1642" s="127">
        <v>0</v>
      </c>
      <c r="I1642" s="128">
        <v>0</v>
      </c>
      <c r="J1642" s="128">
        <v>0</v>
      </c>
      <c r="K1642" s="137">
        <v>17203</v>
      </c>
      <c r="L1642" s="124">
        <v>0</v>
      </c>
      <c r="M1642" s="124">
        <v>17059</v>
      </c>
      <c r="N1642" s="124">
        <v>0</v>
      </c>
      <c r="O1642" s="124">
        <v>0</v>
      </c>
      <c r="P1642" s="124">
        <v>0</v>
      </c>
      <c r="Q1642" s="127">
        <v>144</v>
      </c>
      <c r="R1642" s="127">
        <v>0</v>
      </c>
      <c r="S1642" s="127">
        <v>0</v>
      </c>
      <c r="T1642" s="127">
        <v>0</v>
      </c>
      <c r="U1642" s="124">
        <v>0</v>
      </c>
      <c r="V1642" s="139">
        <v>0</v>
      </c>
      <c r="W1642" s="128">
        <v>0</v>
      </c>
    </row>
    <row r="1643" spans="1:23" ht="20.100000000000001" customHeight="1">
      <c r="A1643" s="135" t="s">
        <v>1616</v>
      </c>
      <c r="B1643" s="135" t="s">
        <v>1551</v>
      </c>
      <c r="C1643" s="136" t="s">
        <v>1550</v>
      </c>
      <c r="D1643" s="123" t="s">
        <v>1623</v>
      </c>
      <c r="E1643" s="92" t="s">
        <v>1425</v>
      </c>
      <c r="F1643" s="127">
        <v>27294</v>
      </c>
      <c r="G1643" s="137">
        <v>0</v>
      </c>
      <c r="H1643" s="127">
        <v>0</v>
      </c>
      <c r="I1643" s="128">
        <v>0</v>
      </c>
      <c r="J1643" s="128">
        <v>0</v>
      </c>
      <c r="K1643" s="137">
        <v>0</v>
      </c>
      <c r="L1643" s="124">
        <v>0</v>
      </c>
      <c r="M1643" s="124">
        <v>0</v>
      </c>
      <c r="N1643" s="124">
        <v>0</v>
      </c>
      <c r="O1643" s="124">
        <v>0</v>
      </c>
      <c r="P1643" s="124">
        <v>0</v>
      </c>
      <c r="Q1643" s="127">
        <v>0</v>
      </c>
      <c r="R1643" s="127">
        <v>0</v>
      </c>
      <c r="S1643" s="127">
        <v>27294</v>
      </c>
      <c r="T1643" s="127">
        <v>0</v>
      </c>
      <c r="U1643" s="124">
        <v>0</v>
      </c>
      <c r="V1643" s="139">
        <v>0</v>
      </c>
      <c r="W1643" s="128">
        <v>0</v>
      </c>
    </row>
    <row r="1644" spans="1:23" ht="20.100000000000001" customHeight="1">
      <c r="A1644" s="135"/>
      <c r="B1644" s="135"/>
      <c r="C1644" s="136"/>
      <c r="D1644" s="123" t="s">
        <v>2320</v>
      </c>
      <c r="E1644" s="92" t="s">
        <v>2321</v>
      </c>
      <c r="F1644" s="127">
        <v>612900</v>
      </c>
      <c r="G1644" s="137">
        <v>386760</v>
      </c>
      <c r="H1644" s="127">
        <v>181440</v>
      </c>
      <c r="I1644" s="128">
        <v>190200</v>
      </c>
      <c r="J1644" s="128">
        <v>15120</v>
      </c>
      <c r="K1644" s="137">
        <v>158743</v>
      </c>
      <c r="L1644" s="124">
        <v>112328</v>
      </c>
      <c r="M1644" s="124">
        <v>42123</v>
      </c>
      <c r="N1644" s="124">
        <v>0</v>
      </c>
      <c r="O1644" s="124">
        <v>2247</v>
      </c>
      <c r="P1644" s="124">
        <v>1685</v>
      </c>
      <c r="Q1644" s="127">
        <v>360</v>
      </c>
      <c r="R1644" s="127">
        <v>0</v>
      </c>
      <c r="S1644" s="127">
        <v>67397</v>
      </c>
      <c r="T1644" s="127">
        <v>0</v>
      </c>
      <c r="U1644" s="124">
        <v>0</v>
      </c>
      <c r="V1644" s="139">
        <v>0</v>
      </c>
      <c r="W1644" s="128">
        <v>0</v>
      </c>
    </row>
    <row r="1645" spans="1:23" ht="20.100000000000001" customHeight="1">
      <c r="A1645" s="135" t="s">
        <v>1549</v>
      </c>
      <c r="B1645" s="135" t="s">
        <v>1564</v>
      </c>
      <c r="C1645" s="136" t="s">
        <v>1550</v>
      </c>
      <c r="D1645" s="123" t="s">
        <v>1623</v>
      </c>
      <c r="E1645" s="92" t="s">
        <v>251</v>
      </c>
      <c r="F1645" s="127">
        <v>390692</v>
      </c>
      <c r="G1645" s="137">
        <v>386760</v>
      </c>
      <c r="H1645" s="127">
        <v>181440</v>
      </c>
      <c r="I1645" s="128">
        <v>190200</v>
      </c>
      <c r="J1645" s="128">
        <v>15120</v>
      </c>
      <c r="K1645" s="137">
        <v>3932</v>
      </c>
      <c r="L1645" s="124">
        <v>0</v>
      </c>
      <c r="M1645" s="124">
        <v>0</v>
      </c>
      <c r="N1645" s="124">
        <v>0</v>
      </c>
      <c r="O1645" s="124">
        <v>2247</v>
      </c>
      <c r="P1645" s="124">
        <v>1685</v>
      </c>
      <c r="Q1645" s="127">
        <v>0</v>
      </c>
      <c r="R1645" s="127">
        <v>0</v>
      </c>
      <c r="S1645" s="127">
        <v>0</v>
      </c>
      <c r="T1645" s="127">
        <v>0</v>
      </c>
      <c r="U1645" s="124">
        <v>0</v>
      </c>
      <c r="V1645" s="139">
        <v>0</v>
      </c>
      <c r="W1645" s="128">
        <v>0</v>
      </c>
    </row>
    <row r="1646" spans="1:23" ht="20.100000000000001" customHeight="1">
      <c r="A1646" s="135" t="s">
        <v>1589</v>
      </c>
      <c r="B1646" s="135" t="s">
        <v>1558</v>
      </c>
      <c r="C1646" s="136" t="s">
        <v>1558</v>
      </c>
      <c r="D1646" s="123" t="s">
        <v>1623</v>
      </c>
      <c r="E1646" s="92" t="s">
        <v>829</v>
      </c>
      <c r="F1646" s="127">
        <v>112328</v>
      </c>
      <c r="G1646" s="137">
        <v>0</v>
      </c>
      <c r="H1646" s="127">
        <v>0</v>
      </c>
      <c r="I1646" s="128">
        <v>0</v>
      </c>
      <c r="J1646" s="128">
        <v>0</v>
      </c>
      <c r="K1646" s="137">
        <v>112328</v>
      </c>
      <c r="L1646" s="124">
        <v>112328</v>
      </c>
      <c r="M1646" s="124">
        <v>0</v>
      </c>
      <c r="N1646" s="124">
        <v>0</v>
      </c>
      <c r="O1646" s="124">
        <v>0</v>
      </c>
      <c r="P1646" s="124">
        <v>0</v>
      </c>
      <c r="Q1646" s="127">
        <v>0</v>
      </c>
      <c r="R1646" s="127">
        <v>0</v>
      </c>
      <c r="S1646" s="127">
        <v>0</v>
      </c>
      <c r="T1646" s="127">
        <v>0</v>
      </c>
      <c r="U1646" s="124">
        <v>0</v>
      </c>
      <c r="V1646" s="139">
        <v>0</v>
      </c>
      <c r="W1646" s="128">
        <v>0</v>
      </c>
    </row>
    <row r="1647" spans="1:23" ht="20.100000000000001" customHeight="1">
      <c r="A1647" s="135" t="s">
        <v>1591</v>
      </c>
      <c r="B1647" s="135" t="s">
        <v>1559</v>
      </c>
      <c r="C1647" s="136" t="s">
        <v>1550</v>
      </c>
      <c r="D1647" s="123" t="s">
        <v>1623</v>
      </c>
      <c r="E1647" s="92" t="s">
        <v>942</v>
      </c>
      <c r="F1647" s="127">
        <v>42483</v>
      </c>
      <c r="G1647" s="137">
        <v>0</v>
      </c>
      <c r="H1647" s="127">
        <v>0</v>
      </c>
      <c r="I1647" s="128">
        <v>0</v>
      </c>
      <c r="J1647" s="128">
        <v>0</v>
      </c>
      <c r="K1647" s="137">
        <v>42483</v>
      </c>
      <c r="L1647" s="124">
        <v>0</v>
      </c>
      <c r="M1647" s="124">
        <v>42123</v>
      </c>
      <c r="N1647" s="124">
        <v>0</v>
      </c>
      <c r="O1647" s="124">
        <v>0</v>
      </c>
      <c r="P1647" s="124">
        <v>0</v>
      </c>
      <c r="Q1647" s="127">
        <v>360</v>
      </c>
      <c r="R1647" s="127">
        <v>0</v>
      </c>
      <c r="S1647" s="127">
        <v>0</v>
      </c>
      <c r="T1647" s="127">
        <v>0</v>
      </c>
      <c r="U1647" s="124">
        <v>0</v>
      </c>
      <c r="V1647" s="139">
        <v>0</v>
      </c>
      <c r="W1647" s="128">
        <v>0</v>
      </c>
    </row>
    <row r="1648" spans="1:23" ht="20.100000000000001" customHeight="1">
      <c r="A1648" s="135" t="s">
        <v>1616</v>
      </c>
      <c r="B1648" s="135" t="s">
        <v>1551</v>
      </c>
      <c r="C1648" s="136" t="s">
        <v>1550</v>
      </c>
      <c r="D1648" s="123" t="s">
        <v>1623</v>
      </c>
      <c r="E1648" s="92" t="s">
        <v>1425</v>
      </c>
      <c r="F1648" s="127">
        <v>67397</v>
      </c>
      <c r="G1648" s="137">
        <v>0</v>
      </c>
      <c r="H1648" s="127">
        <v>0</v>
      </c>
      <c r="I1648" s="128">
        <v>0</v>
      </c>
      <c r="J1648" s="128">
        <v>0</v>
      </c>
      <c r="K1648" s="137">
        <v>0</v>
      </c>
      <c r="L1648" s="124">
        <v>0</v>
      </c>
      <c r="M1648" s="124">
        <v>0</v>
      </c>
      <c r="N1648" s="124">
        <v>0</v>
      </c>
      <c r="O1648" s="124">
        <v>0</v>
      </c>
      <c r="P1648" s="124">
        <v>0</v>
      </c>
      <c r="Q1648" s="127">
        <v>0</v>
      </c>
      <c r="R1648" s="127">
        <v>0</v>
      </c>
      <c r="S1648" s="127">
        <v>67397</v>
      </c>
      <c r="T1648" s="127">
        <v>0</v>
      </c>
      <c r="U1648" s="124">
        <v>0</v>
      </c>
      <c r="V1648" s="139">
        <v>0</v>
      </c>
      <c r="W1648" s="128">
        <v>0</v>
      </c>
    </row>
    <row r="1649" spans="1:23" ht="20.100000000000001" customHeight="1">
      <c r="A1649" s="135"/>
      <c r="B1649" s="135"/>
      <c r="C1649" s="136"/>
      <c r="D1649" s="123" t="s">
        <v>2322</v>
      </c>
      <c r="E1649" s="92" t="s">
        <v>2323</v>
      </c>
      <c r="F1649" s="127">
        <v>686811</v>
      </c>
      <c r="G1649" s="137">
        <v>333156</v>
      </c>
      <c r="H1649" s="127">
        <v>206436</v>
      </c>
      <c r="I1649" s="128">
        <v>126720</v>
      </c>
      <c r="J1649" s="128">
        <v>0</v>
      </c>
      <c r="K1649" s="137">
        <v>155722</v>
      </c>
      <c r="L1649" s="124">
        <v>104289</v>
      </c>
      <c r="M1649" s="124">
        <v>39108</v>
      </c>
      <c r="N1649" s="124">
        <v>9142</v>
      </c>
      <c r="O1649" s="124">
        <v>1043</v>
      </c>
      <c r="P1649" s="124">
        <v>1564</v>
      </c>
      <c r="Q1649" s="127">
        <v>576</v>
      </c>
      <c r="R1649" s="127">
        <v>0</v>
      </c>
      <c r="S1649" s="127">
        <v>62573</v>
      </c>
      <c r="T1649" s="127">
        <v>0</v>
      </c>
      <c r="U1649" s="124">
        <v>0</v>
      </c>
      <c r="V1649" s="139">
        <v>135360</v>
      </c>
      <c r="W1649" s="128">
        <v>0</v>
      </c>
    </row>
    <row r="1650" spans="1:23" ht="20.100000000000001" customHeight="1">
      <c r="A1650" s="135" t="s">
        <v>1589</v>
      </c>
      <c r="B1650" s="135" t="s">
        <v>1558</v>
      </c>
      <c r="C1650" s="136" t="s">
        <v>1558</v>
      </c>
      <c r="D1650" s="123" t="s">
        <v>1623</v>
      </c>
      <c r="E1650" s="92" t="s">
        <v>829</v>
      </c>
      <c r="F1650" s="127">
        <v>104289</v>
      </c>
      <c r="G1650" s="137">
        <v>0</v>
      </c>
      <c r="H1650" s="127">
        <v>0</v>
      </c>
      <c r="I1650" s="128">
        <v>0</v>
      </c>
      <c r="J1650" s="128">
        <v>0</v>
      </c>
      <c r="K1650" s="137">
        <v>104289</v>
      </c>
      <c r="L1650" s="124">
        <v>104289</v>
      </c>
      <c r="M1650" s="124">
        <v>0</v>
      </c>
      <c r="N1650" s="124">
        <v>0</v>
      </c>
      <c r="O1650" s="124">
        <v>0</v>
      </c>
      <c r="P1650" s="124">
        <v>0</v>
      </c>
      <c r="Q1650" s="127">
        <v>0</v>
      </c>
      <c r="R1650" s="127">
        <v>0</v>
      </c>
      <c r="S1650" s="127">
        <v>0</v>
      </c>
      <c r="T1650" s="127">
        <v>0</v>
      </c>
      <c r="U1650" s="124">
        <v>0</v>
      </c>
      <c r="V1650" s="139">
        <v>0</v>
      </c>
      <c r="W1650" s="128">
        <v>0</v>
      </c>
    </row>
    <row r="1651" spans="1:23" ht="20.100000000000001" customHeight="1">
      <c r="A1651" s="135" t="s">
        <v>1591</v>
      </c>
      <c r="B1651" s="135" t="s">
        <v>1559</v>
      </c>
      <c r="C1651" s="136" t="s">
        <v>1551</v>
      </c>
      <c r="D1651" s="123" t="s">
        <v>1623</v>
      </c>
      <c r="E1651" s="92" t="s">
        <v>943</v>
      </c>
      <c r="F1651" s="127">
        <v>39684</v>
      </c>
      <c r="G1651" s="137">
        <v>0</v>
      </c>
      <c r="H1651" s="127">
        <v>0</v>
      </c>
      <c r="I1651" s="128">
        <v>0</v>
      </c>
      <c r="J1651" s="128">
        <v>0</v>
      </c>
      <c r="K1651" s="137">
        <v>39684</v>
      </c>
      <c r="L1651" s="124">
        <v>0</v>
      </c>
      <c r="M1651" s="124">
        <v>39108</v>
      </c>
      <c r="N1651" s="124">
        <v>0</v>
      </c>
      <c r="O1651" s="124">
        <v>0</v>
      </c>
      <c r="P1651" s="124">
        <v>0</v>
      </c>
      <c r="Q1651" s="127">
        <v>576</v>
      </c>
      <c r="R1651" s="127">
        <v>0</v>
      </c>
      <c r="S1651" s="127">
        <v>0</v>
      </c>
      <c r="T1651" s="127">
        <v>0</v>
      </c>
      <c r="U1651" s="124">
        <v>0</v>
      </c>
      <c r="V1651" s="139">
        <v>0</v>
      </c>
      <c r="W1651" s="128">
        <v>0</v>
      </c>
    </row>
    <row r="1652" spans="1:23" ht="20.100000000000001" customHeight="1">
      <c r="A1652" s="135" t="s">
        <v>1604</v>
      </c>
      <c r="B1652" s="135" t="s">
        <v>1550</v>
      </c>
      <c r="C1652" s="136" t="s">
        <v>1572</v>
      </c>
      <c r="D1652" s="123" t="s">
        <v>1623</v>
      </c>
      <c r="E1652" s="92" t="s">
        <v>1097</v>
      </c>
      <c r="F1652" s="127">
        <v>480265</v>
      </c>
      <c r="G1652" s="137">
        <v>333156</v>
      </c>
      <c r="H1652" s="127">
        <v>206436</v>
      </c>
      <c r="I1652" s="128">
        <v>126720</v>
      </c>
      <c r="J1652" s="128">
        <v>0</v>
      </c>
      <c r="K1652" s="137">
        <v>11749</v>
      </c>
      <c r="L1652" s="124">
        <v>0</v>
      </c>
      <c r="M1652" s="124">
        <v>0</v>
      </c>
      <c r="N1652" s="124">
        <v>9142</v>
      </c>
      <c r="O1652" s="124">
        <v>1043</v>
      </c>
      <c r="P1652" s="124">
        <v>1564</v>
      </c>
      <c r="Q1652" s="127">
        <v>0</v>
      </c>
      <c r="R1652" s="127">
        <v>0</v>
      </c>
      <c r="S1652" s="127">
        <v>0</v>
      </c>
      <c r="T1652" s="127">
        <v>0</v>
      </c>
      <c r="U1652" s="124">
        <v>0</v>
      </c>
      <c r="V1652" s="139">
        <v>135360</v>
      </c>
      <c r="W1652" s="128">
        <v>0</v>
      </c>
    </row>
    <row r="1653" spans="1:23" ht="20.100000000000001" customHeight="1">
      <c r="A1653" s="135" t="s">
        <v>1616</v>
      </c>
      <c r="B1653" s="135" t="s">
        <v>1551</v>
      </c>
      <c r="C1653" s="136" t="s">
        <v>1550</v>
      </c>
      <c r="D1653" s="123" t="s">
        <v>1623</v>
      </c>
      <c r="E1653" s="92" t="s">
        <v>1425</v>
      </c>
      <c r="F1653" s="127">
        <v>62573</v>
      </c>
      <c r="G1653" s="137">
        <v>0</v>
      </c>
      <c r="H1653" s="127">
        <v>0</v>
      </c>
      <c r="I1653" s="128">
        <v>0</v>
      </c>
      <c r="J1653" s="128">
        <v>0</v>
      </c>
      <c r="K1653" s="137">
        <v>0</v>
      </c>
      <c r="L1653" s="124">
        <v>0</v>
      </c>
      <c r="M1653" s="124">
        <v>0</v>
      </c>
      <c r="N1653" s="124">
        <v>0</v>
      </c>
      <c r="O1653" s="124">
        <v>0</v>
      </c>
      <c r="P1653" s="124">
        <v>0</v>
      </c>
      <c r="Q1653" s="127">
        <v>0</v>
      </c>
      <c r="R1653" s="127">
        <v>0</v>
      </c>
      <c r="S1653" s="127">
        <v>62573</v>
      </c>
      <c r="T1653" s="127">
        <v>0</v>
      </c>
      <c r="U1653" s="124">
        <v>0</v>
      </c>
      <c r="V1653" s="139">
        <v>0</v>
      </c>
      <c r="W1653" s="128">
        <v>0</v>
      </c>
    </row>
    <row r="1654" spans="1:23" ht="20.100000000000001" customHeight="1">
      <c r="A1654" s="135"/>
      <c r="B1654" s="135"/>
      <c r="C1654" s="136"/>
      <c r="D1654" s="123" t="s">
        <v>2324</v>
      </c>
      <c r="E1654" s="92" t="s">
        <v>2325</v>
      </c>
      <c r="F1654" s="127">
        <v>5508442</v>
      </c>
      <c r="G1654" s="137">
        <v>3327472</v>
      </c>
      <c r="H1654" s="127">
        <v>1460196</v>
      </c>
      <c r="I1654" s="128">
        <v>1202640</v>
      </c>
      <c r="J1654" s="128">
        <v>664636</v>
      </c>
      <c r="K1654" s="137">
        <v>1387330</v>
      </c>
      <c r="L1654" s="124">
        <v>816695</v>
      </c>
      <c r="M1654" s="124">
        <v>306261</v>
      </c>
      <c r="N1654" s="124">
        <v>24426</v>
      </c>
      <c r="O1654" s="124">
        <v>13295</v>
      </c>
      <c r="P1654" s="124">
        <v>12251</v>
      </c>
      <c r="Q1654" s="127">
        <v>3096</v>
      </c>
      <c r="R1654" s="127">
        <v>0</v>
      </c>
      <c r="S1654" s="127">
        <v>490017</v>
      </c>
      <c r="T1654" s="127">
        <v>0</v>
      </c>
      <c r="U1654" s="124">
        <v>0</v>
      </c>
      <c r="V1654" s="139">
        <v>248677</v>
      </c>
      <c r="W1654" s="128">
        <v>54946</v>
      </c>
    </row>
    <row r="1655" spans="1:23" ht="20.100000000000001" customHeight="1">
      <c r="A1655" s="135"/>
      <c r="B1655" s="135"/>
      <c r="C1655" s="136"/>
      <c r="D1655" s="123" t="s">
        <v>2326</v>
      </c>
      <c r="E1655" s="92" t="s">
        <v>2327</v>
      </c>
      <c r="F1655" s="127">
        <v>2603190</v>
      </c>
      <c r="G1655" s="137">
        <v>1705762</v>
      </c>
      <c r="H1655" s="127">
        <v>546168</v>
      </c>
      <c r="I1655" s="128">
        <v>586080</v>
      </c>
      <c r="J1655" s="128">
        <v>573514</v>
      </c>
      <c r="K1655" s="137">
        <v>629092</v>
      </c>
      <c r="L1655" s="124">
        <v>355650</v>
      </c>
      <c r="M1655" s="124">
        <v>133369</v>
      </c>
      <c r="N1655" s="124">
        <v>0</v>
      </c>
      <c r="O1655" s="124">
        <v>7113</v>
      </c>
      <c r="P1655" s="124">
        <v>5335</v>
      </c>
      <c r="Q1655" s="127">
        <v>1224</v>
      </c>
      <c r="R1655" s="127">
        <v>0</v>
      </c>
      <c r="S1655" s="127">
        <v>213390</v>
      </c>
      <c r="T1655" s="127">
        <v>0</v>
      </c>
      <c r="U1655" s="124">
        <v>0</v>
      </c>
      <c r="V1655" s="139">
        <v>0</v>
      </c>
      <c r="W1655" s="128">
        <v>54946</v>
      </c>
    </row>
    <row r="1656" spans="1:23" ht="20.100000000000001" customHeight="1">
      <c r="A1656" s="135" t="s">
        <v>1549</v>
      </c>
      <c r="B1656" s="135" t="s">
        <v>1552</v>
      </c>
      <c r="C1656" s="136" t="s">
        <v>1550</v>
      </c>
      <c r="D1656" s="123" t="s">
        <v>1623</v>
      </c>
      <c r="E1656" s="92" t="s">
        <v>251</v>
      </c>
      <c r="F1656" s="127">
        <v>1773156</v>
      </c>
      <c r="G1656" s="137">
        <v>1705762</v>
      </c>
      <c r="H1656" s="127">
        <v>546168</v>
      </c>
      <c r="I1656" s="128">
        <v>586080</v>
      </c>
      <c r="J1656" s="128">
        <v>573514</v>
      </c>
      <c r="K1656" s="137">
        <v>12448</v>
      </c>
      <c r="L1656" s="124">
        <v>0</v>
      </c>
      <c r="M1656" s="124">
        <v>0</v>
      </c>
      <c r="N1656" s="124">
        <v>0</v>
      </c>
      <c r="O1656" s="124">
        <v>7113</v>
      </c>
      <c r="P1656" s="124">
        <v>5335</v>
      </c>
      <c r="Q1656" s="127">
        <v>0</v>
      </c>
      <c r="R1656" s="127">
        <v>0</v>
      </c>
      <c r="S1656" s="127">
        <v>0</v>
      </c>
      <c r="T1656" s="127">
        <v>0</v>
      </c>
      <c r="U1656" s="124">
        <v>0</v>
      </c>
      <c r="V1656" s="139">
        <v>0</v>
      </c>
      <c r="W1656" s="128">
        <v>54946</v>
      </c>
    </row>
    <row r="1657" spans="1:23" ht="20.100000000000001" customHeight="1">
      <c r="A1657" s="135" t="s">
        <v>1589</v>
      </c>
      <c r="B1657" s="135" t="s">
        <v>1558</v>
      </c>
      <c r="C1657" s="136" t="s">
        <v>1558</v>
      </c>
      <c r="D1657" s="123" t="s">
        <v>1623</v>
      </c>
      <c r="E1657" s="92" t="s">
        <v>829</v>
      </c>
      <c r="F1657" s="127">
        <v>355650</v>
      </c>
      <c r="G1657" s="137">
        <v>0</v>
      </c>
      <c r="H1657" s="127">
        <v>0</v>
      </c>
      <c r="I1657" s="128">
        <v>0</v>
      </c>
      <c r="J1657" s="128">
        <v>0</v>
      </c>
      <c r="K1657" s="137">
        <v>355650</v>
      </c>
      <c r="L1657" s="124">
        <v>355650</v>
      </c>
      <c r="M1657" s="124">
        <v>0</v>
      </c>
      <c r="N1657" s="124">
        <v>0</v>
      </c>
      <c r="O1657" s="124">
        <v>0</v>
      </c>
      <c r="P1657" s="124">
        <v>0</v>
      </c>
      <c r="Q1657" s="127">
        <v>0</v>
      </c>
      <c r="R1657" s="127">
        <v>0</v>
      </c>
      <c r="S1657" s="127">
        <v>0</v>
      </c>
      <c r="T1657" s="127">
        <v>0</v>
      </c>
      <c r="U1657" s="124">
        <v>0</v>
      </c>
      <c r="V1657" s="139">
        <v>0</v>
      </c>
      <c r="W1657" s="128">
        <v>0</v>
      </c>
    </row>
    <row r="1658" spans="1:23" ht="20.100000000000001" customHeight="1">
      <c r="A1658" s="135" t="s">
        <v>1591</v>
      </c>
      <c r="B1658" s="135" t="s">
        <v>1559</v>
      </c>
      <c r="C1658" s="136" t="s">
        <v>1550</v>
      </c>
      <c r="D1658" s="123" t="s">
        <v>1623</v>
      </c>
      <c r="E1658" s="92" t="s">
        <v>942</v>
      </c>
      <c r="F1658" s="127">
        <v>134593</v>
      </c>
      <c r="G1658" s="137">
        <v>0</v>
      </c>
      <c r="H1658" s="127">
        <v>0</v>
      </c>
      <c r="I1658" s="128">
        <v>0</v>
      </c>
      <c r="J1658" s="128">
        <v>0</v>
      </c>
      <c r="K1658" s="137">
        <v>134593</v>
      </c>
      <c r="L1658" s="124">
        <v>0</v>
      </c>
      <c r="M1658" s="124">
        <v>133369</v>
      </c>
      <c r="N1658" s="124">
        <v>0</v>
      </c>
      <c r="O1658" s="124">
        <v>0</v>
      </c>
      <c r="P1658" s="124">
        <v>0</v>
      </c>
      <c r="Q1658" s="127">
        <v>1224</v>
      </c>
      <c r="R1658" s="127">
        <v>0</v>
      </c>
      <c r="S1658" s="127">
        <v>0</v>
      </c>
      <c r="T1658" s="127">
        <v>0</v>
      </c>
      <c r="U1658" s="124">
        <v>0</v>
      </c>
      <c r="V1658" s="139">
        <v>0</v>
      </c>
      <c r="W1658" s="128">
        <v>0</v>
      </c>
    </row>
    <row r="1659" spans="1:23" ht="20.100000000000001" customHeight="1">
      <c r="A1659" s="135" t="s">
        <v>1591</v>
      </c>
      <c r="B1659" s="135" t="s">
        <v>1559</v>
      </c>
      <c r="C1659" s="136" t="s">
        <v>1552</v>
      </c>
      <c r="D1659" s="123" t="s">
        <v>1623</v>
      </c>
      <c r="E1659" s="92" t="s">
        <v>944</v>
      </c>
      <c r="F1659" s="127">
        <v>126401</v>
      </c>
      <c r="G1659" s="137">
        <v>0</v>
      </c>
      <c r="H1659" s="127">
        <v>0</v>
      </c>
      <c r="I1659" s="128">
        <v>0</v>
      </c>
      <c r="J1659" s="128">
        <v>0</v>
      </c>
      <c r="K1659" s="137">
        <v>126401</v>
      </c>
      <c r="L1659" s="124">
        <v>0</v>
      </c>
      <c r="M1659" s="124">
        <v>0</v>
      </c>
      <c r="N1659" s="124">
        <v>0</v>
      </c>
      <c r="O1659" s="124">
        <v>0</v>
      </c>
      <c r="P1659" s="124">
        <v>0</v>
      </c>
      <c r="Q1659" s="127">
        <v>0</v>
      </c>
      <c r="R1659" s="127">
        <v>0</v>
      </c>
      <c r="S1659" s="127">
        <v>0</v>
      </c>
      <c r="T1659" s="127">
        <v>0</v>
      </c>
      <c r="U1659" s="124">
        <v>0</v>
      </c>
      <c r="V1659" s="139">
        <v>0</v>
      </c>
      <c r="W1659" s="128">
        <v>0</v>
      </c>
    </row>
    <row r="1660" spans="1:23" ht="20.100000000000001" customHeight="1">
      <c r="A1660" s="135" t="s">
        <v>1616</v>
      </c>
      <c r="B1660" s="135" t="s">
        <v>1551</v>
      </c>
      <c r="C1660" s="136" t="s">
        <v>1550</v>
      </c>
      <c r="D1660" s="123" t="s">
        <v>1623</v>
      </c>
      <c r="E1660" s="92" t="s">
        <v>1425</v>
      </c>
      <c r="F1660" s="127">
        <v>213390</v>
      </c>
      <c r="G1660" s="137">
        <v>0</v>
      </c>
      <c r="H1660" s="127">
        <v>0</v>
      </c>
      <c r="I1660" s="128">
        <v>0</v>
      </c>
      <c r="J1660" s="128">
        <v>0</v>
      </c>
      <c r="K1660" s="137">
        <v>0</v>
      </c>
      <c r="L1660" s="124">
        <v>0</v>
      </c>
      <c r="M1660" s="124">
        <v>0</v>
      </c>
      <c r="N1660" s="124">
        <v>0</v>
      </c>
      <c r="O1660" s="124">
        <v>0</v>
      </c>
      <c r="P1660" s="124">
        <v>0</v>
      </c>
      <c r="Q1660" s="127">
        <v>0</v>
      </c>
      <c r="R1660" s="127">
        <v>0</v>
      </c>
      <c r="S1660" s="127">
        <v>213390</v>
      </c>
      <c r="T1660" s="127">
        <v>0</v>
      </c>
      <c r="U1660" s="124">
        <v>0</v>
      </c>
      <c r="V1660" s="139">
        <v>0</v>
      </c>
      <c r="W1660" s="128">
        <v>0</v>
      </c>
    </row>
    <row r="1661" spans="1:23" ht="20.100000000000001" customHeight="1">
      <c r="A1661" s="135"/>
      <c r="B1661" s="135"/>
      <c r="C1661" s="136"/>
      <c r="D1661" s="123" t="s">
        <v>2328</v>
      </c>
      <c r="E1661" s="92" t="s">
        <v>2329</v>
      </c>
      <c r="F1661" s="127">
        <v>551087</v>
      </c>
      <c r="G1661" s="137">
        <v>344472</v>
      </c>
      <c r="H1661" s="127">
        <v>140688</v>
      </c>
      <c r="I1661" s="128">
        <v>134460</v>
      </c>
      <c r="J1661" s="128">
        <v>69324</v>
      </c>
      <c r="K1661" s="137">
        <v>155357</v>
      </c>
      <c r="L1661" s="124">
        <v>85430</v>
      </c>
      <c r="M1661" s="124">
        <v>32036</v>
      </c>
      <c r="N1661" s="124">
        <v>5567</v>
      </c>
      <c r="O1661" s="124">
        <v>854</v>
      </c>
      <c r="P1661" s="124">
        <v>1281</v>
      </c>
      <c r="Q1661" s="127">
        <v>288</v>
      </c>
      <c r="R1661" s="127">
        <v>0</v>
      </c>
      <c r="S1661" s="127">
        <v>51258</v>
      </c>
      <c r="T1661" s="127">
        <v>0</v>
      </c>
      <c r="U1661" s="124">
        <v>0</v>
      </c>
      <c r="V1661" s="139">
        <v>0</v>
      </c>
      <c r="W1661" s="128">
        <v>0</v>
      </c>
    </row>
    <row r="1662" spans="1:23" ht="20.100000000000001" customHeight="1">
      <c r="A1662" s="135" t="s">
        <v>1549</v>
      </c>
      <c r="B1662" s="135" t="s">
        <v>1554</v>
      </c>
      <c r="C1662" s="136" t="s">
        <v>1550</v>
      </c>
      <c r="D1662" s="123" t="s">
        <v>1623</v>
      </c>
      <c r="E1662" s="92" t="s">
        <v>251</v>
      </c>
      <c r="F1662" s="127">
        <v>352174</v>
      </c>
      <c r="G1662" s="137">
        <v>344472</v>
      </c>
      <c r="H1662" s="127">
        <v>140688</v>
      </c>
      <c r="I1662" s="128">
        <v>134460</v>
      </c>
      <c r="J1662" s="128">
        <v>69324</v>
      </c>
      <c r="K1662" s="137">
        <v>7702</v>
      </c>
      <c r="L1662" s="124">
        <v>0</v>
      </c>
      <c r="M1662" s="124">
        <v>0</v>
      </c>
      <c r="N1662" s="124">
        <v>5567</v>
      </c>
      <c r="O1662" s="124">
        <v>854</v>
      </c>
      <c r="P1662" s="124">
        <v>1281</v>
      </c>
      <c r="Q1662" s="127">
        <v>0</v>
      </c>
      <c r="R1662" s="127">
        <v>0</v>
      </c>
      <c r="S1662" s="127">
        <v>0</v>
      </c>
      <c r="T1662" s="127">
        <v>0</v>
      </c>
      <c r="U1662" s="124">
        <v>0</v>
      </c>
      <c r="V1662" s="139">
        <v>0</v>
      </c>
      <c r="W1662" s="128">
        <v>0</v>
      </c>
    </row>
    <row r="1663" spans="1:23" ht="20.100000000000001" customHeight="1">
      <c r="A1663" s="135" t="s">
        <v>1589</v>
      </c>
      <c r="B1663" s="135" t="s">
        <v>1558</v>
      </c>
      <c r="C1663" s="136" t="s">
        <v>1558</v>
      </c>
      <c r="D1663" s="123" t="s">
        <v>1623</v>
      </c>
      <c r="E1663" s="92" t="s">
        <v>829</v>
      </c>
      <c r="F1663" s="127">
        <v>85430</v>
      </c>
      <c r="G1663" s="137">
        <v>0</v>
      </c>
      <c r="H1663" s="127">
        <v>0</v>
      </c>
      <c r="I1663" s="128">
        <v>0</v>
      </c>
      <c r="J1663" s="128">
        <v>0</v>
      </c>
      <c r="K1663" s="137">
        <v>85430</v>
      </c>
      <c r="L1663" s="124">
        <v>85430</v>
      </c>
      <c r="M1663" s="124">
        <v>0</v>
      </c>
      <c r="N1663" s="124">
        <v>0</v>
      </c>
      <c r="O1663" s="124">
        <v>0</v>
      </c>
      <c r="P1663" s="124">
        <v>0</v>
      </c>
      <c r="Q1663" s="127">
        <v>0</v>
      </c>
      <c r="R1663" s="127">
        <v>0</v>
      </c>
      <c r="S1663" s="127">
        <v>0</v>
      </c>
      <c r="T1663" s="127">
        <v>0</v>
      </c>
      <c r="U1663" s="124">
        <v>0</v>
      </c>
      <c r="V1663" s="139">
        <v>0</v>
      </c>
      <c r="W1663" s="128">
        <v>0</v>
      </c>
    </row>
    <row r="1664" spans="1:23" ht="20.100000000000001" customHeight="1">
      <c r="A1664" s="135" t="s">
        <v>1591</v>
      </c>
      <c r="B1664" s="135" t="s">
        <v>1559</v>
      </c>
      <c r="C1664" s="136" t="s">
        <v>1551</v>
      </c>
      <c r="D1664" s="123" t="s">
        <v>1623</v>
      </c>
      <c r="E1664" s="92" t="s">
        <v>943</v>
      </c>
      <c r="F1664" s="127">
        <v>32324</v>
      </c>
      <c r="G1664" s="137">
        <v>0</v>
      </c>
      <c r="H1664" s="127">
        <v>0</v>
      </c>
      <c r="I1664" s="128">
        <v>0</v>
      </c>
      <c r="J1664" s="128">
        <v>0</v>
      </c>
      <c r="K1664" s="137">
        <v>32324</v>
      </c>
      <c r="L1664" s="124">
        <v>0</v>
      </c>
      <c r="M1664" s="124">
        <v>32036</v>
      </c>
      <c r="N1664" s="124">
        <v>0</v>
      </c>
      <c r="O1664" s="124">
        <v>0</v>
      </c>
      <c r="P1664" s="124">
        <v>0</v>
      </c>
      <c r="Q1664" s="127">
        <v>288</v>
      </c>
      <c r="R1664" s="127">
        <v>0</v>
      </c>
      <c r="S1664" s="127">
        <v>0</v>
      </c>
      <c r="T1664" s="127">
        <v>0</v>
      </c>
      <c r="U1664" s="124">
        <v>0</v>
      </c>
      <c r="V1664" s="139">
        <v>0</v>
      </c>
      <c r="W1664" s="128">
        <v>0</v>
      </c>
    </row>
    <row r="1665" spans="1:23" ht="20.100000000000001" customHeight="1">
      <c r="A1665" s="135" t="s">
        <v>1591</v>
      </c>
      <c r="B1665" s="135" t="s">
        <v>1559</v>
      </c>
      <c r="C1665" s="136" t="s">
        <v>1552</v>
      </c>
      <c r="D1665" s="123" t="s">
        <v>1623</v>
      </c>
      <c r="E1665" s="92" t="s">
        <v>944</v>
      </c>
      <c r="F1665" s="127">
        <v>29901</v>
      </c>
      <c r="G1665" s="137">
        <v>0</v>
      </c>
      <c r="H1665" s="127">
        <v>0</v>
      </c>
      <c r="I1665" s="128">
        <v>0</v>
      </c>
      <c r="J1665" s="128">
        <v>0</v>
      </c>
      <c r="K1665" s="137">
        <v>29901</v>
      </c>
      <c r="L1665" s="124">
        <v>0</v>
      </c>
      <c r="M1665" s="124">
        <v>0</v>
      </c>
      <c r="N1665" s="124">
        <v>0</v>
      </c>
      <c r="O1665" s="124">
        <v>0</v>
      </c>
      <c r="P1665" s="124">
        <v>0</v>
      </c>
      <c r="Q1665" s="127">
        <v>0</v>
      </c>
      <c r="R1665" s="127">
        <v>0</v>
      </c>
      <c r="S1665" s="127">
        <v>0</v>
      </c>
      <c r="T1665" s="127">
        <v>0</v>
      </c>
      <c r="U1665" s="124">
        <v>0</v>
      </c>
      <c r="V1665" s="139">
        <v>0</v>
      </c>
      <c r="W1665" s="128">
        <v>0</v>
      </c>
    </row>
    <row r="1666" spans="1:23" ht="20.100000000000001" customHeight="1">
      <c r="A1666" s="135" t="s">
        <v>1616</v>
      </c>
      <c r="B1666" s="135" t="s">
        <v>1551</v>
      </c>
      <c r="C1666" s="136" t="s">
        <v>1550</v>
      </c>
      <c r="D1666" s="123" t="s">
        <v>1623</v>
      </c>
      <c r="E1666" s="92" t="s">
        <v>1425</v>
      </c>
      <c r="F1666" s="127">
        <v>51258</v>
      </c>
      <c r="G1666" s="137">
        <v>0</v>
      </c>
      <c r="H1666" s="127">
        <v>0</v>
      </c>
      <c r="I1666" s="128">
        <v>0</v>
      </c>
      <c r="J1666" s="128">
        <v>0</v>
      </c>
      <c r="K1666" s="137">
        <v>0</v>
      </c>
      <c r="L1666" s="124">
        <v>0</v>
      </c>
      <c r="M1666" s="124">
        <v>0</v>
      </c>
      <c r="N1666" s="124">
        <v>0</v>
      </c>
      <c r="O1666" s="124">
        <v>0</v>
      </c>
      <c r="P1666" s="124">
        <v>0</v>
      </c>
      <c r="Q1666" s="127">
        <v>0</v>
      </c>
      <c r="R1666" s="127">
        <v>0</v>
      </c>
      <c r="S1666" s="127">
        <v>51258</v>
      </c>
      <c r="T1666" s="127">
        <v>0</v>
      </c>
      <c r="U1666" s="124">
        <v>0</v>
      </c>
      <c r="V1666" s="139">
        <v>0</v>
      </c>
      <c r="W1666" s="128">
        <v>0</v>
      </c>
    </row>
    <row r="1667" spans="1:23" ht="20.100000000000001" customHeight="1">
      <c r="A1667" s="135"/>
      <c r="B1667" s="135"/>
      <c r="C1667" s="136"/>
      <c r="D1667" s="123" t="s">
        <v>2330</v>
      </c>
      <c r="E1667" s="92" t="s">
        <v>2331</v>
      </c>
      <c r="F1667" s="127">
        <v>366903</v>
      </c>
      <c r="G1667" s="137">
        <v>183768</v>
      </c>
      <c r="H1667" s="127">
        <v>128208</v>
      </c>
      <c r="I1667" s="128">
        <v>55560</v>
      </c>
      <c r="J1667" s="128">
        <v>0</v>
      </c>
      <c r="K1667" s="137">
        <v>83237</v>
      </c>
      <c r="L1667" s="124">
        <v>55789</v>
      </c>
      <c r="M1667" s="124">
        <v>20921</v>
      </c>
      <c r="N1667" s="124">
        <v>4844</v>
      </c>
      <c r="O1667" s="124">
        <v>558</v>
      </c>
      <c r="P1667" s="124">
        <v>837</v>
      </c>
      <c r="Q1667" s="127">
        <v>288</v>
      </c>
      <c r="R1667" s="127">
        <v>0</v>
      </c>
      <c r="S1667" s="127">
        <v>33473</v>
      </c>
      <c r="T1667" s="127">
        <v>0</v>
      </c>
      <c r="U1667" s="124">
        <v>0</v>
      </c>
      <c r="V1667" s="139">
        <v>66425</v>
      </c>
      <c r="W1667" s="128">
        <v>0</v>
      </c>
    </row>
    <row r="1668" spans="1:23" ht="20.100000000000001" customHeight="1">
      <c r="A1668" s="135" t="s">
        <v>1589</v>
      </c>
      <c r="B1668" s="135" t="s">
        <v>1558</v>
      </c>
      <c r="C1668" s="136" t="s">
        <v>1558</v>
      </c>
      <c r="D1668" s="123" t="s">
        <v>1623</v>
      </c>
      <c r="E1668" s="92" t="s">
        <v>829</v>
      </c>
      <c r="F1668" s="127">
        <v>55789</v>
      </c>
      <c r="G1668" s="137">
        <v>0</v>
      </c>
      <c r="H1668" s="127">
        <v>0</v>
      </c>
      <c r="I1668" s="128">
        <v>0</v>
      </c>
      <c r="J1668" s="128">
        <v>0</v>
      </c>
      <c r="K1668" s="137">
        <v>55789</v>
      </c>
      <c r="L1668" s="124">
        <v>55789</v>
      </c>
      <c r="M1668" s="124">
        <v>0</v>
      </c>
      <c r="N1668" s="124">
        <v>0</v>
      </c>
      <c r="O1668" s="124">
        <v>0</v>
      </c>
      <c r="P1668" s="124">
        <v>0</v>
      </c>
      <c r="Q1668" s="127">
        <v>0</v>
      </c>
      <c r="R1668" s="127">
        <v>0</v>
      </c>
      <c r="S1668" s="127">
        <v>0</v>
      </c>
      <c r="T1668" s="127">
        <v>0</v>
      </c>
      <c r="U1668" s="124">
        <v>0</v>
      </c>
      <c r="V1668" s="139">
        <v>0</v>
      </c>
      <c r="W1668" s="128">
        <v>0</v>
      </c>
    </row>
    <row r="1669" spans="1:23" ht="20.100000000000001" customHeight="1">
      <c r="A1669" s="135" t="s">
        <v>1591</v>
      </c>
      <c r="B1669" s="135" t="s">
        <v>1580</v>
      </c>
      <c r="C1669" s="136" t="s">
        <v>1572</v>
      </c>
      <c r="D1669" s="123" t="s">
        <v>1623</v>
      </c>
      <c r="E1669" s="92" t="s">
        <v>957</v>
      </c>
      <c r="F1669" s="127">
        <v>256432</v>
      </c>
      <c r="G1669" s="137">
        <v>183768</v>
      </c>
      <c r="H1669" s="127">
        <v>128208</v>
      </c>
      <c r="I1669" s="128">
        <v>55560</v>
      </c>
      <c r="J1669" s="128">
        <v>0</v>
      </c>
      <c r="K1669" s="137">
        <v>6239</v>
      </c>
      <c r="L1669" s="124">
        <v>0</v>
      </c>
      <c r="M1669" s="124">
        <v>0</v>
      </c>
      <c r="N1669" s="124">
        <v>4844</v>
      </c>
      <c r="O1669" s="124">
        <v>558</v>
      </c>
      <c r="P1669" s="124">
        <v>837</v>
      </c>
      <c r="Q1669" s="127">
        <v>0</v>
      </c>
      <c r="R1669" s="127">
        <v>0</v>
      </c>
      <c r="S1669" s="127">
        <v>0</v>
      </c>
      <c r="T1669" s="127">
        <v>0</v>
      </c>
      <c r="U1669" s="124">
        <v>0</v>
      </c>
      <c r="V1669" s="139">
        <v>66425</v>
      </c>
      <c r="W1669" s="128">
        <v>0</v>
      </c>
    </row>
    <row r="1670" spans="1:23" ht="20.100000000000001" customHeight="1">
      <c r="A1670" s="135" t="s">
        <v>1591</v>
      </c>
      <c r="B1670" s="135" t="s">
        <v>1559</v>
      </c>
      <c r="C1670" s="136" t="s">
        <v>1551</v>
      </c>
      <c r="D1670" s="123" t="s">
        <v>1623</v>
      </c>
      <c r="E1670" s="92" t="s">
        <v>943</v>
      </c>
      <c r="F1670" s="127">
        <v>21209</v>
      </c>
      <c r="G1670" s="137">
        <v>0</v>
      </c>
      <c r="H1670" s="127">
        <v>0</v>
      </c>
      <c r="I1670" s="128">
        <v>0</v>
      </c>
      <c r="J1670" s="128">
        <v>0</v>
      </c>
      <c r="K1670" s="137">
        <v>21209</v>
      </c>
      <c r="L1670" s="124">
        <v>0</v>
      </c>
      <c r="M1670" s="124">
        <v>20921</v>
      </c>
      <c r="N1670" s="124">
        <v>0</v>
      </c>
      <c r="O1670" s="124">
        <v>0</v>
      </c>
      <c r="P1670" s="124">
        <v>0</v>
      </c>
      <c r="Q1670" s="127">
        <v>288</v>
      </c>
      <c r="R1670" s="127">
        <v>0</v>
      </c>
      <c r="S1670" s="127">
        <v>0</v>
      </c>
      <c r="T1670" s="127">
        <v>0</v>
      </c>
      <c r="U1670" s="124">
        <v>0</v>
      </c>
      <c r="V1670" s="139">
        <v>0</v>
      </c>
      <c r="W1670" s="128">
        <v>0</v>
      </c>
    </row>
    <row r="1671" spans="1:23" ht="20.100000000000001" customHeight="1">
      <c r="A1671" s="135" t="s">
        <v>1616</v>
      </c>
      <c r="B1671" s="135" t="s">
        <v>1551</v>
      </c>
      <c r="C1671" s="136" t="s">
        <v>1550</v>
      </c>
      <c r="D1671" s="123" t="s">
        <v>1623</v>
      </c>
      <c r="E1671" s="92" t="s">
        <v>1425</v>
      </c>
      <c r="F1671" s="127">
        <v>33473</v>
      </c>
      <c r="G1671" s="137">
        <v>0</v>
      </c>
      <c r="H1671" s="127">
        <v>0</v>
      </c>
      <c r="I1671" s="128">
        <v>0</v>
      </c>
      <c r="J1671" s="128">
        <v>0</v>
      </c>
      <c r="K1671" s="137">
        <v>0</v>
      </c>
      <c r="L1671" s="124">
        <v>0</v>
      </c>
      <c r="M1671" s="124">
        <v>0</v>
      </c>
      <c r="N1671" s="124">
        <v>0</v>
      </c>
      <c r="O1671" s="124">
        <v>0</v>
      </c>
      <c r="P1671" s="124">
        <v>0</v>
      </c>
      <c r="Q1671" s="127">
        <v>0</v>
      </c>
      <c r="R1671" s="127">
        <v>0</v>
      </c>
      <c r="S1671" s="127">
        <v>33473</v>
      </c>
      <c r="T1671" s="127">
        <v>0</v>
      </c>
      <c r="U1671" s="124">
        <v>0</v>
      </c>
      <c r="V1671" s="139">
        <v>0</v>
      </c>
      <c r="W1671" s="128">
        <v>0</v>
      </c>
    </row>
    <row r="1672" spans="1:23" ht="20.100000000000001" customHeight="1">
      <c r="A1672" s="135"/>
      <c r="B1672" s="135"/>
      <c r="C1672" s="136"/>
      <c r="D1672" s="123" t="s">
        <v>2332</v>
      </c>
      <c r="E1672" s="92" t="s">
        <v>2333</v>
      </c>
      <c r="F1672" s="127">
        <v>153563</v>
      </c>
      <c r="G1672" s="137">
        <v>90000</v>
      </c>
      <c r="H1672" s="127">
        <v>74760</v>
      </c>
      <c r="I1672" s="128">
        <v>15240</v>
      </c>
      <c r="J1672" s="128">
        <v>0</v>
      </c>
      <c r="K1672" s="137">
        <v>33730</v>
      </c>
      <c r="L1672" s="124">
        <v>22707</v>
      </c>
      <c r="M1672" s="124">
        <v>8515</v>
      </c>
      <c r="N1672" s="124">
        <v>1868</v>
      </c>
      <c r="O1672" s="124">
        <v>227</v>
      </c>
      <c r="P1672" s="124">
        <v>341</v>
      </c>
      <c r="Q1672" s="127">
        <v>72</v>
      </c>
      <c r="R1672" s="127">
        <v>0</v>
      </c>
      <c r="S1672" s="127">
        <v>13624</v>
      </c>
      <c r="T1672" s="127">
        <v>0</v>
      </c>
      <c r="U1672" s="124">
        <v>0</v>
      </c>
      <c r="V1672" s="139">
        <v>16209</v>
      </c>
      <c r="W1672" s="128">
        <v>0</v>
      </c>
    </row>
    <row r="1673" spans="1:23" ht="20.100000000000001" customHeight="1">
      <c r="A1673" s="135" t="s">
        <v>1582</v>
      </c>
      <c r="B1673" s="135" t="s">
        <v>1555</v>
      </c>
      <c r="C1673" s="136" t="s">
        <v>1557</v>
      </c>
      <c r="D1673" s="123" t="s">
        <v>1623</v>
      </c>
      <c r="E1673" s="92" t="s">
        <v>777</v>
      </c>
      <c r="F1673" s="127">
        <v>108645</v>
      </c>
      <c r="G1673" s="137">
        <v>90000</v>
      </c>
      <c r="H1673" s="127">
        <v>74760</v>
      </c>
      <c r="I1673" s="128">
        <v>15240</v>
      </c>
      <c r="J1673" s="128">
        <v>0</v>
      </c>
      <c r="K1673" s="137">
        <v>2436</v>
      </c>
      <c r="L1673" s="124">
        <v>0</v>
      </c>
      <c r="M1673" s="124">
        <v>0</v>
      </c>
      <c r="N1673" s="124">
        <v>1868</v>
      </c>
      <c r="O1673" s="124">
        <v>227</v>
      </c>
      <c r="P1673" s="124">
        <v>341</v>
      </c>
      <c r="Q1673" s="127">
        <v>0</v>
      </c>
      <c r="R1673" s="127">
        <v>0</v>
      </c>
      <c r="S1673" s="127">
        <v>0</v>
      </c>
      <c r="T1673" s="127">
        <v>0</v>
      </c>
      <c r="U1673" s="124">
        <v>0</v>
      </c>
      <c r="V1673" s="139">
        <v>16209</v>
      </c>
      <c r="W1673" s="128">
        <v>0</v>
      </c>
    </row>
    <row r="1674" spans="1:23" ht="20.100000000000001" customHeight="1">
      <c r="A1674" s="135" t="s">
        <v>1589</v>
      </c>
      <c r="B1674" s="135" t="s">
        <v>1558</v>
      </c>
      <c r="C1674" s="136" t="s">
        <v>1558</v>
      </c>
      <c r="D1674" s="123" t="s">
        <v>1623</v>
      </c>
      <c r="E1674" s="92" t="s">
        <v>829</v>
      </c>
      <c r="F1674" s="127">
        <v>22707</v>
      </c>
      <c r="G1674" s="137">
        <v>0</v>
      </c>
      <c r="H1674" s="127">
        <v>0</v>
      </c>
      <c r="I1674" s="128">
        <v>0</v>
      </c>
      <c r="J1674" s="128">
        <v>0</v>
      </c>
      <c r="K1674" s="137">
        <v>22707</v>
      </c>
      <c r="L1674" s="124">
        <v>22707</v>
      </c>
      <c r="M1674" s="124">
        <v>0</v>
      </c>
      <c r="N1674" s="124">
        <v>0</v>
      </c>
      <c r="O1674" s="124">
        <v>0</v>
      </c>
      <c r="P1674" s="124">
        <v>0</v>
      </c>
      <c r="Q1674" s="127">
        <v>0</v>
      </c>
      <c r="R1674" s="127">
        <v>0</v>
      </c>
      <c r="S1674" s="127">
        <v>0</v>
      </c>
      <c r="T1674" s="127">
        <v>0</v>
      </c>
      <c r="U1674" s="124">
        <v>0</v>
      </c>
      <c r="V1674" s="139">
        <v>0</v>
      </c>
      <c r="W1674" s="128">
        <v>0</v>
      </c>
    </row>
    <row r="1675" spans="1:23" ht="20.100000000000001" customHeight="1">
      <c r="A1675" s="135" t="s">
        <v>1591</v>
      </c>
      <c r="B1675" s="135" t="s">
        <v>1559</v>
      </c>
      <c r="C1675" s="136" t="s">
        <v>1551</v>
      </c>
      <c r="D1675" s="123" t="s">
        <v>1623</v>
      </c>
      <c r="E1675" s="92" t="s">
        <v>943</v>
      </c>
      <c r="F1675" s="127">
        <v>8587</v>
      </c>
      <c r="G1675" s="137">
        <v>0</v>
      </c>
      <c r="H1675" s="127">
        <v>0</v>
      </c>
      <c r="I1675" s="128">
        <v>0</v>
      </c>
      <c r="J1675" s="128">
        <v>0</v>
      </c>
      <c r="K1675" s="137">
        <v>8587</v>
      </c>
      <c r="L1675" s="124">
        <v>0</v>
      </c>
      <c r="M1675" s="124">
        <v>8515</v>
      </c>
      <c r="N1675" s="124">
        <v>0</v>
      </c>
      <c r="O1675" s="124">
        <v>0</v>
      </c>
      <c r="P1675" s="124">
        <v>0</v>
      </c>
      <c r="Q1675" s="127">
        <v>72</v>
      </c>
      <c r="R1675" s="127">
        <v>0</v>
      </c>
      <c r="S1675" s="127">
        <v>0</v>
      </c>
      <c r="T1675" s="127">
        <v>0</v>
      </c>
      <c r="U1675" s="124">
        <v>0</v>
      </c>
      <c r="V1675" s="139">
        <v>0</v>
      </c>
      <c r="W1675" s="128">
        <v>0</v>
      </c>
    </row>
    <row r="1676" spans="1:23" ht="20.100000000000001" customHeight="1">
      <c r="A1676" s="135" t="s">
        <v>1616</v>
      </c>
      <c r="B1676" s="135" t="s">
        <v>1551</v>
      </c>
      <c r="C1676" s="136" t="s">
        <v>1550</v>
      </c>
      <c r="D1676" s="123" t="s">
        <v>1623</v>
      </c>
      <c r="E1676" s="92" t="s">
        <v>1425</v>
      </c>
      <c r="F1676" s="127">
        <v>13624</v>
      </c>
      <c r="G1676" s="137">
        <v>0</v>
      </c>
      <c r="H1676" s="127">
        <v>0</v>
      </c>
      <c r="I1676" s="128">
        <v>0</v>
      </c>
      <c r="J1676" s="128">
        <v>0</v>
      </c>
      <c r="K1676" s="137">
        <v>0</v>
      </c>
      <c r="L1676" s="124">
        <v>0</v>
      </c>
      <c r="M1676" s="124">
        <v>0</v>
      </c>
      <c r="N1676" s="124">
        <v>0</v>
      </c>
      <c r="O1676" s="124">
        <v>0</v>
      </c>
      <c r="P1676" s="124">
        <v>0</v>
      </c>
      <c r="Q1676" s="127">
        <v>0</v>
      </c>
      <c r="R1676" s="127">
        <v>0</v>
      </c>
      <c r="S1676" s="127">
        <v>13624</v>
      </c>
      <c r="T1676" s="127">
        <v>0</v>
      </c>
      <c r="U1676" s="124">
        <v>0</v>
      </c>
      <c r="V1676" s="139">
        <v>0</v>
      </c>
      <c r="W1676" s="128">
        <v>0</v>
      </c>
    </row>
    <row r="1677" spans="1:23" ht="20.100000000000001" customHeight="1">
      <c r="A1677" s="135"/>
      <c r="B1677" s="135"/>
      <c r="C1677" s="136"/>
      <c r="D1677" s="123" t="s">
        <v>2334</v>
      </c>
      <c r="E1677" s="92" t="s">
        <v>2335</v>
      </c>
      <c r="F1677" s="127">
        <v>256014</v>
      </c>
      <c r="G1677" s="137">
        <v>125352</v>
      </c>
      <c r="H1677" s="127">
        <v>79632</v>
      </c>
      <c r="I1677" s="128">
        <v>45720</v>
      </c>
      <c r="J1677" s="128">
        <v>0</v>
      </c>
      <c r="K1677" s="137">
        <v>58519</v>
      </c>
      <c r="L1677" s="124">
        <v>39192</v>
      </c>
      <c r="M1677" s="124">
        <v>14697</v>
      </c>
      <c r="N1677" s="124">
        <v>3434</v>
      </c>
      <c r="O1677" s="124">
        <v>392</v>
      </c>
      <c r="P1677" s="124">
        <v>588</v>
      </c>
      <c r="Q1677" s="127">
        <v>216</v>
      </c>
      <c r="R1677" s="127">
        <v>0</v>
      </c>
      <c r="S1677" s="127">
        <v>23515</v>
      </c>
      <c r="T1677" s="127">
        <v>0</v>
      </c>
      <c r="U1677" s="124">
        <v>0</v>
      </c>
      <c r="V1677" s="139">
        <v>48628</v>
      </c>
      <c r="W1677" s="128">
        <v>0</v>
      </c>
    </row>
    <row r="1678" spans="1:23" ht="20.100000000000001" customHeight="1">
      <c r="A1678" s="135" t="s">
        <v>1589</v>
      </c>
      <c r="B1678" s="135" t="s">
        <v>1550</v>
      </c>
      <c r="C1678" s="136" t="s">
        <v>1585</v>
      </c>
      <c r="D1678" s="123" t="s">
        <v>1623</v>
      </c>
      <c r="E1678" s="92" t="s">
        <v>801</v>
      </c>
      <c r="F1678" s="127">
        <v>178394</v>
      </c>
      <c r="G1678" s="137">
        <v>125352</v>
      </c>
      <c r="H1678" s="127">
        <v>79632</v>
      </c>
      <c r="I1678" s="128">
        <v>45720</v>
      </c>
      <c r="J1678" s="128">
        <v>0</v>
      </c>
      <c r="K1678" s="137">
        <v>4414</v>
      </c>
      <c r="L1678" s="124">
        <v>0</v>
      </c>
      <c r="M1678" s="124">
        <v>0</v>
      </c>
      <c r="N1678" s="124">
        <v>3434</v>
      </c>
      <c r="O1678" s="124">
        <v>392</v>
      </c>
      <c r="P1678" s="124">
        <v>588</v>
      </c>
      <c r="Q1678" s="127">
        <v>0</v>
      </c>
      <c r="R1678" s="127">
        <v>0</v>
      </c>
      <c r="S1678" s="127">
        <v>0</v>
      </c>
      <c r="T1678" s="127">
        <v>0</v>
      </c>
      <c r="U1678" s="124">
        <v>0</v>
      </c>
      <c r="V1678" s="139">
        <v>48628</v>
      </c>
      <c r="W1678" s="128">
        <v>0</v>
      </c>
    </row>
    <row r="1679" spans="1:23" ht="20.100000000000001" customHeight="1">
      <c r="A1679" s="135" t="s">
        <v>1589</v>
      </c>
      <c r="B1679" s="135" t="s">
        <v>1558</v>
      </c>
      <c r="C1679" s="136" t="s">
        <v>1558</v>
      </c>
      <c r="D1679" s="123" t="s">
        <v>1623</v>
      </c>
      <c r="E1679" s="92" t="s">
        <v>829</v>
      </c>
      <c r="F1679" s="127">
        <v>39192</v>
      </c>
      <c r="G1679" s="137">
        <v>0</v>
      </c>
      <c r="H1679" s="127">
        <v>0</v>
      </c>
      <c r="I1679" s="128">
        <v>0</v>
      </c>
      <c r="J1679" s="128">
        <v>0</v>
      </c>
      <c r="K1679" s="137">
        <v>39192</v>
      </c>
      <c r="L1679" s="124">
        <v>39192</v>
      </c>
      <c r="M1679" s="124">
        <v>0</v>
      </c>
      <c r="N1679" s="124">
        <v>0</v>
      </c>
      <c r="O1679" s="124">
        <v>0</v>
      </c>
      <c r="P1679" s="124">
        <v>0</v>
      </c>
      <c r="Q1679" s="127">
        <v>0</v>
      </c>
      <c r="R1679" s="127">
        <v>0</v>
      </c>
      <c r="S1679" s="127">
        <v>0</v>
      </c>
      <c r="T1679" s="127">
        <v>0</v>
      </c>
      <c r="U1679" s="124">
        <v>0</v>
      </c>
      <c r="V1679" s="139">
        <v>0</v>
      </c>
      <c r="W1679" s="128">
        <v>0</v>
      </c>
    </row>
    <row r="1680" spans="1:23" ht="20.100000000000001" customHeight="1">
      <c r="A1680" s="135" t="s">
        <v>1591</v>
      </c>
      <c r="B1680" s="135" t="s">
        <v>1559</v>
      </c>
      <c r="C1680" s="136" t="s">
        <v>1551</v>
      </c>
      <c r="D1680" s="123" t="s">
        <v>1623</v>
      </c>
      <c r="E1680" s="92" t="s">
        <v>943</v>
      </c>
      <c r="F1680" s="127">
        <v>14913</v>
      </c>
      <c r="G1680" s="137">
        <v>0</v>
      </c>
      <c r="H1680" s="127">
        <v>0</v>
      </c>
      <c r="I1680" s="128">
        <v>0</v>
      </c>
      <c r="J1680" s="128">
        <v>0</v>
      </c>
      <c r="K1680" s="137">
        <v>14913</v>
      </c>
      <c r="L1680" s="124">
        <v>0</v>
      </c>
      <c r="M1680" s="124">
        <v>14697</v>
      </c>
      <c r="N1680" s="124">
        <v>0</v>
      </c>
      <c r="O1680" s="124">
        <v>0</v>
      </c>
      <c r="P1680" s="124">
        <v>0</v>
      </c>
      <c r="Q1680" s="127">
        <v>216</v>
      </c>
      <c r="R1680" s="127">
        <v>0</v>
      </c>
      <c r="S1680" s="127">
        <v>0</v>
      </c>
      <c r="T1680" s="127">
        <v>0</v>
      </c>
      <c r="U1680" s="124">
        <v>0</v>
      </c>
      <c r="V1680" s="139">
        <v>0</v>
      </c>
      <c r="W1680" s="128">
        <v>0</v>
      </c>
    </row>
    <row r="1681" spans="1:23" ht="20.100000000000001" customHeight="1">
      <c r="A1681" s="135" t="s">
        <v>1616</v>
      </c>
      <c r="B1681" s="135" t="s">
        <v>1551</v>
      </c>
      <c r="C1681" s="136" t="s">
        <v>1550</v>
      </c>
      <c r="D1681" s="123" t="s">
        <v>1623</v>
      </c>
      <c r="E1681" s="92" t="s">
        <v>1425</v>
      </c>
      <c r="F1681" s="127">
        <v>23515</v>
      </c>
      <c r="G1681" s="137">
        <v>0</v>
      </c>
      <c r="H1681" s="127">
        <v>0</v>
      </c>
      <c r="I1681" s="128">
        <v>0</v>
      </c>
      <c r="J1681" s="128">
        <v>0</v>
      </c>
      <c r="K1681" s="137">
        <v>0</v>
      </c>
      <c r="L1681" s="124">
        <v>0</v>
      </c>
      <c r="M1681" s="124">
        <v>0</v>
      </c>
      <c r="N1681" s="124">
        <v>0</v>
      </c>
      <c r="O1681" s="124">
        <v>0</v>
      </c>
      <c r="P1681" s="124">
        <v>0</v>
      </c>
      <c r="Q1681" s="127">
        <v>0</v>
      </c>
      <c r="R1681" s="127">
        <v>0</v>
      </c>
      <c r="S1681" s="127">
        <v>23515</v>
      </c>
      <c r="T1681" s="127">
        <v>0</v>
      </c>
      <c r="U1681" s="124">
        <v>0</v>
      </c>
      <c r="V1681" s="139">
        <v>0</v>
      </c>
      <c r="W1681" s="128">
        <v>0</v>
      </c>
    </row>
    <row r="1682" spans="1:23" ht="20.100000000000001" customHeight="1">
      <c r="A1682" s="135"/>
      <c r="B1682" s="135"/>
      <c r="C1682" s="136"/>
      <c r="D1682" s="123" t="s">
        <v>2336</v>
      </c>
      <c r="E1682" s="92" t="s">
        <v>2337</v>
      </c>
      <c r="F1682" s="127">
        <v>214462</v>
      </c>
      <c r="G1682" s="137">
        <v>113088</v>
      </c>
      <c r="H1682" s="127">
        <v>82608</v>
      </c>
      <c r="I1682" s="128">
        <v>30480</v>
      </c>
      <c r="J1682" s="128">
        <v>0</v>
      </c>
      <c r="K1682" s="137">
        <v>48025</v>
      </c>
      <c r="L1682" s="124">
        <v>32238</v>
      </c>
      <c r="M1682" s="124">
        <v>12089</v>
      </c>
      <c r="N1682" s="124">
        <v>2748</v>
      </c>
      <c r="O1682" s="124">
        <v>322</v>
      </c>
      <c r="P1682" s="124">
        <v>484</v>
      </c>
      <c r="Q1682" s="127">
        <v>144</v>
      </c>
      <c r="R1682" s="127">
        <v>0</v>
      </c>
      <c r="S1682" s="127">
        <v>19343</v>
      </c>
      <c r="T1682" s="127">
        <v>0</v>
      </c>
      <c r="U1682" s="124">
        <v>0</v>
      </c>
      <c r="V1682" s="139">
        <v>34006</v>
      </c>
      <c r="W1682" s="128">
        <v>0</v>
      </c>
    </row>
    <row r="1683" spans="1:23" ht="20.100000000000001" customHeight="1">
      <c r="A1683" s="135" t="s">
        <v>1589</v>
      </c>
      <c r="B1683" s="135" t="s">
        <v>1558</v>
      </c>
      <c r="C1683" s="136" t="s">
        <v>1558</v>
      </c>
      <c r="D1683" s="123" t="s">
        <v>1623</v>
      </c>
      <c r="E1683" s="92" t="s">
        <v>829</v>
      </c>
      <c r="F1683" s="127">
        <v>32238</v>
      </c>
      <c r="G1683" s="137">
        <v>0</v>
      </c>
      <c r="H1683" s="127">
        <v>0</v>
      </c>
      <c r="I1683" s="128">
        <v>0</v>
      </c>
      <c r="J1683" s="128">
        <v>0</v>
      </c>
      <c r="K1683" s="137">
        <v>32238</v>
      </c>
      <c r="L1683" s="124">
        <v>32238</v>
      </c>
      <c r="M1683" s="124">
        <v>0</v>
      </c>
      <c r="N1683" s="124">
        <v>0</v>
      </c>
      <c r="O1683" s="124">
        <v>0</v>
      </c>
      <c r="P1683" s="124">
        <v>0</v>
      </c>
      <c r="Q1683" s="127">
        <v>0</v>
      </c>
      <c r="R1683" s="127">
        <v>0</v>
      </c>
      <c r="S1683" s="127">
        <v>0</v>
      </c>
      <c r="T1683" s="127">
        <v>0</v>
      </c>
      <c r="U1683" s="124">
        <v>0</v>
      </c>
      <c r="V1683" s="139">
        <v>0</v>
      </c>
      <c r="W1683" s="128">
        <v>0</v>
      </c>
    </row>
    <row r="1684" spans="1:23" ht="20.100000000000001" customHeight="1">
      <c r="A1684" s="135" t="s">
        <v>1591</v>
      </c>
      <c r="B1684" s="135" t="s">
        <v>1559</v>
      </c>
      <c r="C1684" s="136" t="s">
        <v>1551</v>
      </c>
      <c r="D1684" s="123" t="s">
        <v>1623</v>
      </c>
      <c r="E1684" s="92" t="s">
        <v>943</v>
      </c>
      <c r="F1684" s="127">
        <v>12233</v>
      </c>
      <c r="G1684" s="137">
        <v>0</v>
      </c>
      <c r="H1684" s="127">
        <v>0</v>
      </c>
      <c r="I1684" s="128">
        <v>0</v>
      </c>
      <c r="J1684" s="128">
        <v>0</v>
      </c>
      <c r="K1684" s="137">
        <v>12233</v>
      </c>
      <c r="L1684" s="124">
        <v>0</v>
      </c>
      <c r="M1684" s="124">
        <v>12089</v>
      </c>
      <c r="N1684" s="124">
        <v>0</v>
      </c>
      <c r="O1684" s="124">
        <v>0</v>
      </c>
      <c r="P1684" s="124">
        <v>0</v>
      </c>
      <c r="Q1684" s="127">
        <v>144</v>
      </c>
      <c r="R1684" s="127">
        <v>0</v>
      </c>
      <c r="S1684" s="127">
        <v>0</v>
      </c>
      <c r="T1684" s="127">
        <v>0</v>
      </c>
      <c r="U1684" s="124">
        <v>0</v>
      </c>
      <c r="V1684" s="139">
        <v>0</v>
      </c>
      <c r="W1684" s="128">
        <v>0</v>
      </c>
    </row>
    <row r="1685" spans="1:23" ht="20.100000000000001" customHeight="1">
      <c r="A1685" s="135" t="s">
        <v>1604</v>
      </c>
      <c r="B1685" s="135" t="s">
        <v>1550</v>
      </c>
      <c r="C1685" s="136" t="s">
        <v>1557</v>
      </c>
      <c r="D1685" s="123" t="s">
        <v>1623</v>
      </c>
      <c r="E1685" s="92" t="s">
        <v>260</v>
      </c>
      <c r="F1685" s="127">
        <v>150648</v>
      </c>
      <c r="G1685" s="137">
        <v>113088</v>
      </c>
      <c r="H1685" s="127">
        <v>82608</v>
      </c>
      <c r="I1685" s="128">
        <v>30480</v>
      </c>
      <c r="J1685" s="128">
        <v>0</v>
      </c>
      <c r="K1685" s="137">
        <v>3554</v>
      </c>
      <c r="L1685" s="124">
        <v>0</v>
      </c>
      <c r="M1685" s="124">
        <v>0</v>
      </c>
      <c r="N1685" s="124">
        <v>2748</v>
      </c>
      <c r="O1685" s="124">
        <v>322</v>
      </c>
      <c r="P1685" s="124">
        <v>484</v>
      </c>
      <c r="Q1685" s="127">
        <v>0</v>
      </c>
      <c r="R1685" s="127">
        <v>0</v>
      </c>
      <c r="S1685" s="127">
        <v>0</v>
      </c>
      <c r="T1685" s="127">
        <v>0</v>
      </c>
      <c r="U1685" s="124">
        <v>0</v>
      </c>
      <c r="V1685" s="139">
        <v>34006</v>
      </c>
      <c r="W1685" s="128">
        <v>0</v>
      </c>
    </row>
    <row r="1686" spans="1:23" ht="20.100000000000001" customHeight="1">
      <c r="A1686" s="135" t="s">
        <v>1616</v>
      </c>
      <c r="B1686" s="135" t="s">
        <v>1551</v>
      </c>
      <c r="C1686" s="136" t="s">
        <v>1550</v>
      </c>
      <c r="D1686" s="123" t="s">
        <v>1623</v>
      </c>
      <c r="E1686" s="92" t="s">
        <v>1425</v>
      </c>
      <c r="F1686" s="127">
        <v>19343</v>
      </c>
      <c r="G1686" s="137">
        <v>0</v>
      </c>
      <c r="H1686" s="127">
        <v>0</v>
      </c>
      <c r="I1686" s="128">
        <v>0</v>
      </c>
      <c r="J1686" s="128">
        <v>0</v>
      </c>
      <c r="K1686" s="137">
        <v>0</v>
      </c>
      <c r="L1686" s="124">
        <v>0</v>
      </c>
      <c r="M1686" s="124">
        <v>0</v>
      </c>
      <c r="N1686" s="124">
        <v>0</v>
      </c>
      <c r="O1686" s="124">
        <v>0</v>
      </c>
      <c r="P1686" s="124">
        <v>0</v>
      </c>
      <c r="Q1686" s="127">
        <v>0</v>
      </c>
      <c r="R1686" s="127">
        <v>0</v>
      </c>
      <c r="S1686" s="127">
        <v>19343</v>
      </c>
      <c r="T1686" s="127">
        <v>0</v>
      </c>
      <c r="U1686" s="124">
        <v>0</v>
      </c>
      <c r="V1686" s="139">
        <v>0</v>
      </c>
      <c r="W1686" s="128">
        <v>0</v>
      </c>
    </row>
    <row r="1687" spans="1:23" ht="20.100000000000001" customHeight="1">
      <c r="A1687" s="135"/>
      <c r="B1687" s="135"/>
      <c r="C1687" s="136"/>
      <c r="D1687" s="123" t="s">
        <v>2338</v>
      </c>
      <c r="E1687" s="92" t="s">
        <v>2339</v>
      </c>
      <c r="F1687" s="127">
        <v>267823</v>
      </c>
      <c r="G1687" s="137">
        <v>159528</v>
      </c>
      <c r="H1687" s="127">
        <v>76752</v>
      </c>
      <c r="I1687" s="128">
        <v>76380</v>
      </c>
      <c r="J1687" s="128">
        <v>6396</v>
      </c>
      <c r="K1687" s="137">
        <v>80799</v>
      </c>
      <c r="L1687" s="124">
        <v>45826</v>
      </c>
      <c r="M1687" s="124">
        <v>17185</v>
      </c>
      <c r="N1687" s="124">
        <v>0</v>
      </c>
      <c r="O1687" s="124">
        <v>917</v>
      </c>
      <c r="P1687" s="124">
        <v>687</v>
      </c>
      <c r="Q1687" s="127">
        <v>144</v>
      </c>
      <c r="R1687" s="127">
        <v>0</v>
      </c>
      <c r="S1687" s="127">
        <v>27496</v>
      </c>
      <c r="T1687" s="127">
        <v>0</v>
      </c>
      <c r="U1687" s="124">
        <v>0</v>
      </c>
      <c r="V1687" s="139">
        <v>0</v>
      </c>
      <c r="W1687" s="128">
        <v>0</v>
      </c>
    </row>
    <row r="1688" spans="1:23" ht="20.100000000000001" customHeight="1">
      <c r="A1688" s="135" t="s">
        <v>1549</v>
      </c>
      <c r="B1688" s="135" t="s">
        <v>1550</v>
      </c>
      <c r="C1688" s="136" t="s">
        <v>1550</v>
      </c>
      <c r="D1688" s="123" t="s">
        <v>1623</v>
      </c>
      <c r="E1688" s="92" t="s">
        <v>251</v>
      </c>
      <c r="F1688" s="127">
        <v>161132</v>
      </c>
      <c r="G1688" s="137">
        <v>159528</v>
      </c>
      <c r="H1688" s="127">
        <v>76752</v>
      </c>
      <c r="I1688" s="128">
        <v>76380</v>
      </c>
      <c r="J1688" s="128">
        <v>6396</v>
      </c>
      <c r="K1688" s="137">
        <v>1604</v>
      </c>
      <c r="L1688" s="124">
        <v>0</v>
      </c>
      <c r="M1688" s="124">
        <v>0</v>
      </c>
      <c r="N1688" s="124">
        <v>0</v>
      </c>
      <c r="O1688" s="124">
        <v>917</v>
      </c>
      <c r="P1688" s="124">
        <v>687</v>
      </c>
      <c r="Q1688" s="127">
        <v>0</v>
      </c>
      <c r="R1688" s="127">
        <v>0</v>
      </c>
      <c r="S1688" s="127">
        <v>0</v>
      </c>
      <c r="T1688" s="127">
        <v>0</v>
      </c>
      <c r="U1688" s="124">
        <v>0</v>
      </c>
      <c r="V1688" s="139">
        <v>0</v>
      </c>
      <c r="W1688" s="128">
        <v>0</v>
      </c>
    </row>
    <row r="1689" spans="1:23" ht="20.100000000000001" customHeight="1">
      <c r="A1689" s="135" t="s">
        <v>1589</v>
      </c>
      <c r="B1689" s="135" t="s">
        <v>1558</v>
      </c>
      <c r="C1689" s="136" t="s">
        <v>1558</v>
      </c>
      <c r="D1689" s="123" t="s">
        <v>1623</v>
      </c>
      <c r="E1689" s="92" t="s">
        <v>829</v>
      </c>
      <c r="F1689" s="127">
        <v>45826</v>
      </c>
      <c r="G1689" s="137">
        <v>0</v>
      </c>
      <c r="H1689" s="127">
        <v>0</v>
      </c>
      <c r="I1689" s="128">
        <v>0</v>
      </c>
      <c r="J1689" s="128">
        <v>0</v>
      </c>
      <c r="K1689" s="137">
        <v>45826</v>
      </c>
      <c r="L1689" s="124">
        <v>45826</v>
      </c>
      <c r="M1689" s="124">
        <v>0</v>
      </c>
      <c r="N1689" s="124">
        <v>0</v>
      </c>
      <c r="O1689" s="124">
        <v>0</v>
      </c>
      <c r="P1689" s="124">
        <v>0</v>
      </c>
      <c r="Q1689" s="127">
        <v>0</v>
      </c>
      <c r="R1689" s="127">
        <v>0</v>
      </c>
      <c r="S1689" s="127">
        <v>0</v>
      </c>
      <c r="T1689" s="127">
        <v>0</v>
      </c>
      <c r="U1689" s="124">
        <v>0</v>
      </c>
      <c r="V1689" s="139">
        <v>0</v>
      </c>
      <c r="W1689" s="128">
        <v>0</v>
      </c>
    </row>
    <row r="1690" spans="1:23" ht="20.100000000000001" customHeight="1">
      <c r="A1690" s="135" t="s">
        <v>1591</v>
      </c>
      <c r="B1690" s="135" t="s">
        <v>1559</v>
      </c>
      <c r="C1690" s="136" t="s">
        <v>1550</v>
      </c>
      <c r="D1690" s="123" t="s">
        <v>1623</v>
      </c>
      <c r="E1690" s="92" t="s">
        <v>942</v>
      </c>
      <c r="F1690" s="127">
        <v>17329</v>
      </c>
      <c r="G1690" s="137">
        <v>0</v>
      </c>
      <c r="H1690" s="127">
        <v>0</v>
      </c>
      <c r="I1690" s="128">
        <v>0</v>
      </c>
      <c r="J1690" s="128">
        <v>0</v>
      </c>
      <c r="K1690" s="137">
        <v>17329</v>
      </c>
      <c r="L1690" s="124">
        <v>0</v>
      </c>
      <c r="M1690" s="124">
        <v>17185</v>
      </c>
      <c r="N1690" s="124">
        <v>0</v>
      </c>
      <c r="O1690" s="124">
        <v>0</v>
      </c>
      <c r="P1690" s="124">
        <v>0</v>
      </c>
      <c r="Q1690" s="127">
        <v>144</v>
      </c>
      <c r="R1690" s="127">
        <v>0</v>
      </c>
      <c r="S1690" s="127">
        <v>0</v>
      </c>
      <c r="T1690" s="127">
        <v>0</v>
      </c>
      <c r="U1690" s="124">
        <v>0</v>
      </c>
      <c r="V1690" s="139">
        <v>0</v>
      </c>
      <c r="W1690" s="128">
        <v>0</v>
      </c>
    </row>
    <row r="1691" spans="1:23" ht="20.100000000000001" customHeight="1">
      <c r="A1691" s="135" t="s">
        <v>1591</v>
      </c>
      <c r="B1691" s="135" t="s">
        <v>1559</v>
      </c>
      <c r="C1691" s="136" t="s">
        <v>1552</v>
      </c>
      <c r="D1691" s="123" t="s">
        <v>1623</v>
      </c>
      <c r="E1691" s="92" t="s">
        <v>944</v>
      </c>
      <c r="F1691" s="127">
        <v>16040</v>
      </c>
      <c r="G1691" s="137">
        <v>0</v>
      </c>
      <c r="H1691" s="127">
        <v>0</v>
      </c>
      <c r="I1691" s="128">
        <v>0</v>
      </c>
      <c r="J1691" s="128">
        <v>0</v>
      </c>
      <c r="K1691" s="137">
        <v>16040</v>
      </c>
      <c r="L1691" s="124">
        <v>0</v>
      </c>
      <c r="M1691" s="124">
        <v>0</v>
      </c>
      <c r="N1691" s="124">
        <v>0</v>
      </c>
      <c r="O1691" s="124">
        <v>0</v>
      </c>
      <c r="P1691" s="124">
        <v>0</v>
      </c>
      <c r="Q1691" s="127">
        <v>0</v>
      </c>
      <c r="R1691" s="127">
        <v>0</v>
      </c>
      <c r="S1691" s="127">
        <v>0</v>
      </c>
      <c r="T1691" s="127">
        <v>0</v>
      </c>
      <c r="U1691" s="124">
        <v>0</v>
      </c>
      <c r="V1691" s="139">
        <v>0</v>
      </c>
      <c r="W1691" s="128">
        <v>0</v>
      </c>
    </row>
    <row r="1692" spans="1:23" ht="20.100000000000001" customHeight="1">
      <c r="A1692" s="135" t="s">
        <v>1616</v>
      </c>
      <c r="B1692" s="135" t="s">
        <v>1551</v>
      </c>
      <c r="C1692" s="136" t="s">
        <v>1550</v>
      </c>
      <c r="D1692" s="123" t="s">
        <v>1623</v>
      </c>
      <c r="E1692" s="92" t="s">
        <v>1425</v>
      </c>
      <c r="F1692" s="127">
        <v>27496</v>
      </c>
      <c r="G1692" s="137">
        <v>0</v>
      </c>
      <c r="H1692" s="127">
        <v>0</v>
      </c>
      <c r="I1692" s="128">
        <v>0</v>
      </c>
      <c r="J1692" s="128">
        <v>0</v>
      </c>
      <c r="K1692" s="137">
        <v>0</v>
      </c>
      <c r="L1692" s="124">
        <v>0</v>
      </c>
      <c r="M1692" s="124">
        <v>0</v>
      </c>
      <c r="N1692" s="124">
        <v>0</v>
      </c>
      <c r="O1692" s="124">
        <v>0</v>
      </c>
      <c r="P1692" s="124">
        <v>0</v>
      </c>
      <c r="Q1692" s="127">
        <v>0</v>
      </c>
      <c r="R1692" s="127">
        <v>0</v>
      </c>
      <c r="S1692" s="127">
        <v>27496</v>
      </c>
      <c r="T1692" s="127">
        <v>0</v>
      </c>
      <c r="U1692" s="124">
        <v>0</v>
      </c>
      <c r="V1692" s="139">
        <v>0</v>
      </c>
      <c r="W1692" s="128">
        <v>0</v>
      </c>
    </row>
    <row r="1693" spans="1:23" ht="20.100000000000001" customHeight="1">
      <c r="A1693" s="135"/>
      <c r="B1693" s="135"/>
      <c r="C1693" s="136"/>
      <c r="D1693" s="123" t="s">
        <v>2340</v>
      </c>
      <c r="E1693" s="92" t="s">
        <v>2341</v>
      </c>
      <c r="F1693" s="127">
        <v>645114</v>
      </c>
      <c r="G1693" s="137">
        <v>382026</v>
      </c>
      <c r="H1693" s="127">
        <v>184824</v>
      </c>
      <c r="I1693" s="128">
        <v>181800</v>
      </c>
      <c r="J1693" s="128">
        <v>15402</v>
      </c>
      <c r="K1693" s="137">
        <v>196293</v>
      </c>
      <c r="L1693" s="124">
        <v>111325</v>
      </c>
      <c r="M1693" s="124">
        <v>41747</v>
      </c>
      <c r="N1693" s="124">
        <v>0</v>
      </c>
      <c r="O1693" s="124">
        <v>2227</v>
      </c>
      <c r="P1693" s="124">
        <v>1670</v>
      </c>
      <c r="Q1693" s="127">
        <v>360</v>
      </c>
      <c r="R1693" s="127">
        <v>0</v>
      </c>
      <c r="S1693" s="127">
        <v>66795</v>
      </c>
      <c r="T1693" s="127">
        <v>0</v>
      </c>
      <c r="U1693" s="124">
        <v>0</v>
      </c>
      <c r="V1693" s="139">
        <v>0</v>
      </c>
      <c r="W1693" s="128">
        <v>0</v>
      </c>
    </row>
    <row r="1694" spans="1:23" ht="20.100000000000001" customHeight="1">
      <c r="A1694" s="135" t="s">
        <v>1549</v>
      </c>
      <c r="B1694" s="135" t="s">
        <v>1564</v>
      </c>
      <c r="C1694" s="136" t="s">
        <v>1550</v>
      </c>
      <c r="D1694" s="123" t="s">
        <v>1623</v>
      </c>
      <c r="E1694" s="92" t="s">
        <v>251</v>
      </c>
      <c r="F1694" s="127">
        <v>385923</v>
      </c>
      <c r="G1694" s="137">
        <v>382026</v>
      </c>
      <c r="H1694" s="127">
        <v>184824</v>
      </c>
      <c r="I1694" s="128">
        <v>181800</v>
      </c>
      <c r="J1694" s="128">
        <v>15402</v>
      </c>
      <c r="K1694" s="137">
        <v>3897</v>
      </c>
      <c r="L1694" s="124">
        <v>0</v>
      </c>
      <c r="M1694" s="124">
        <v>0</v>
      </c>
      <c r="N1694" s="124">
        <v>0</v>
      </c>
      <c r="O1694" s="124">
        <v>2227</v>
      </c>
      <c r="P1694" s="124">
        <v>1670</v>
      </c>
      <c r="Q1694" s="127">
        <v>0</v>
      </c>
      <c r="R1694" s="127">
        <v>0</v>
      </c>
      <c r="S1694" s="127">
        <v>0</v>
      </c>
      <c r="T1694" s="127">
        <v>0</v>
      </c>
      <c r="U1694" s="124">
        <v>0</v>
      </c>
      <c r="V1694" s="139">
        <v>0</v>
      </c>
      <c r="W1694" s="128">
        <v>0</v>
      </c>
    </row>
    <row r="1695" spans="1:23" ht="20.100000000000001" customHeight="1">
      <c r="A1695" s="135" t="s">
        <v>1589</v>
      </c>
      <c r="B1695" s="135" t="s">
        <v>1558</v>
      </c>
      <c r="C1695" s="136" t="s">
        <v>1558</v>
      </c>
      <c r="D1695" s="123" t="s">
        <v>1623</v>
      </c>
      <c r="E1695" s="92" t="s">
        <v>829</v>
      </c>
      <c r="F1695" s="127">
        <v>111325</v>
      </c>
      <c r="G1695" s="137">
        <v>0</v>
      </c>
      <c r="H1695" s="127">
        <v>0</v>
      </c>
      <c r="I1695" s="128">
        <v>0</v>
      </c>
      <c r="J1695" s="128">
        <v>0</v>
      </c>
      <c r="K1695" s="137">
        <v>111325</v>
      </c>
      <c r="L1695" s="124">
        <v>111325</v>
      </c>
      <c r="M1695" s="124">
        <v>0</v>
      </c>
      <c r="N1695" s="124">
        <v>0</v>
      </c>
      <c r="O1695" s="124">
        <v>0</v>
      </c>
      <c r="P1695" s="124">
        <v>0</v>
      </c>
      <c r="Q1695" s="127">
        <v>0</v>
      </c>
      <c r="R1695" s="127">
        <v>0</v>
      </c>
      <c r="S1695" s="127">
        <v>0</v>
      </c>
      <c r="T1695" s="127">
        <v>0</v>
      </c>
      <c r="U1695" s="124">
        <v>0</v>
      </c>
      <c r="V1695" s="139">
        <v>0</v>
      </c>
      <c r="W1695" s="128">
        <v>0</v>
      </c>
    </row>
    <row r="1696" spans="1:23" ht="20.100000000000001" customHeight="1">
      <c r="A1696" s="135" t="s">
        <v>1591</v>
      </c>
      <c r="B1696" s="135" t="s">
        <v>1559</v>
      </c>
      <c r="C1696" s="136" t="s">
        <v>1550</v>
      </c>
      <c r="D1696" s="123" t="s">
        <v>1623</v>
      </c>
      <c r="E1696" s="92" t="s">
        <v>942</v>
      </c>
      <c r="F1696" s="127">
        <v>42107</v>
      </c>
      <c r="G1696" s="137">
        <v>0</v>
      </c>
      <c r="H1696" s="127">
        <v>0</v>
      </c>
      <c r="I1696" s="128">
        <v>0</v>
      </c>
      <c r="J1696" s="128">
        <v>0</v>
      </c>
      <c r="K1696" s="137">
        <v>42107</v>
      </c>
      <c r="L1696" s="124">
        <v>0</v>
      </c>
      <c r="M1696" s="124">
        <v>41747</v>
      </c>
      <c r="N1696" s="124">
        <v>0</v>
      </c>
      <c r="O1696" s="124">
        <v>0</v>
      </c>
      <c r="P1696" s="124">
        <v>0</v>
      </c>
      <c r="Q1696" s="127">
        <v>360</v>
      </c>
      <c r="R1696" s="127">
        <v>0</v>
      </c>
      <c r="S1696" s="127">
        <v>0</v>
      </c>
      <c r="T1696" s="127">
        <v>0</v>
      </c>
      <c r="U1696" s="124">
        <v>0</v>
      </c>
      <c r="V1696" s="139">
        <v>0</v>
      </c>
      <c r="W1696" s="128">
        <v>0</v>
      </c>
    </row>
    <row r="1697" spans="1:23" ht="20.100000000000001" customHeight="1">
      <c r="A1697" s="135" t="s">
        <v>1591</v>
      </c>
      <c r="B1697" s="135" t="s">
        <v>1559</v>
      </c>
      <c r="C1697" s="136" t="s">
        <v>1552</v>
      </c>
      <c r="D1697" s="123" t="s">
        <v>1623</v>
      </c>
      <c r="E1697" s="92" t="s">
        <v>944</v>
      </c>
      <c r="F1697" s="127">
        <v>38964</v>
      </c>
      <c r="G1697" s="137">
        <v>0</v>
      </c>
      <c r="H1697" s="127">
        <v>0</v>
      </c>
      <c r="I1697" s="128">
        <v>0</v>
      </c>
      <c r="J1697" s="128">
        <v>0</v>
      </c>
      <c r="K1697" s="137">
        <v>38964</v>
      </c>
      <c r="L1697" s="124">
        <v>0</v>
      </c>
      <c r="M1697" s="124">
        <v>0</v>
      </c>
      <c r="N1697" s="124">
        <v>0</v>
      </c>
      <c r="O1697" s="124">
        <v>0</v>
      </c>
      <c r="P1697" s="124">
        <v>0</v>
      </c>
      <c r="Q1697" s="127">
        <v>0</v>
      </c>
      <c r="R1697" s="127">
        <v>0</v>
      </c>
      <c r="S1697" s="127">
        <v>0</v>
      </c>
      <c r="T1697" s="127">
        <v>0</v>
      </c>
      <c r="U1697" s="124">
        <v>0</v>
      </c>
      <c r="V1697" s="139">
        <v>0</v>
      </c>
      <c r="W1697" s="128">
        <v>0</v>
      </c>
    </row>
    <row r="1698" spans="1:23" ht="20.100000000000001" customHeight="1">
      <c r="A1698" s="135" t="s">
        <v>1616</v>
      </c>
      <c r="B1698" s="135" t="s">
        <v>1551</v>
      </c>
      <c r="C1698" s="136" t="s">
        <v>1550</v>
      </c>
      <c r="D1698" s="123" t="s">
        <v>1623</v>
      </c>
      <c r="E1698" s="92" t="s">
        <v>1425</v>
      </c>
      <c r="F1698" s="127">
        <v>66795</v>
      </c>
      <c r="G1698" s="137">
        <v>0</v>
      </c>
      <c r="H1698" s="127">
        <v>0</v>
      </c>
      <c r="I1698" s="128">
        <v>0</v>
      </c>
      <c r="J1698" s="128">
        <v>0</v>
      </c>
      <c r="K1698" s="137">
        <v>0</v>
      </c>
      <c r="L1698" s="124">
        <v>0</v>
      </c>
      <c r="M1698" s="124">
        <v>0</v>
      </c>
      <c r="N1698" s="124">
        <v>0</v>
      </c>
      <c r="O1698" s="124">
        <v>0</v>
      </c>
      <c r="P1698" s="124">
        <v>0</v>
      </c>
      <c r="Q1698" s="127">
        <v>0</v>
      </c>
      <c r="R1698" s="127">
        <v>0</v>
      </c>
      <c r="S1698" s="127">
        <v>66795</v>
      </c>
      <c r="T1698" s="127">
        <v>0</v>
      </c>
      <c r="U1698" s="124">
        <v>0</v>
      </c>
      <c r="V1698" s="139">
        <v>0</v>
      </c>
      <c r="W1698" s="128">
        <v>0</v>
      </c>
    </row>
    <row r="1699" spans="1:23" ht="20.100000000000001" customHeight="1">
      <c r="A1699" s="135"/>
      <c r="B1699" s="135"/>
      <c r="C1699" s="136"/>
      <c r="D1699" s="123" t="s">
        <v>2342</v>
      </c>
      <c r="E1699" s="92" t="s">
        <v>2343</v>
      </c>
      <c r="F1699" s="127">
        <v>450286</v>
      </c>
      <c r="G1699" s="137">
        <v>223476</v>
      </c>
      <c r="H1699" s="127">
        <v>146556</v>
      </c>
      <c r="I1699" s="128">
        <v>76920</v>
      </c>
      <c r="J1699" s="128">
        <v>0</v>
      </c>
      <c r="K1699" s="137">
        <v>102278</v>
      </c>
      <c r="L1699" s="124">
        <v>68538</v>
      </c>
      <c r="M1699" s="124">
        <v>25702</v>
      </c>
      <c r="N1699" s="124">
        <v>5965</v>
      </c>
      <c r="O1699" s="124">
        <v>685</v>
      </c>
      <c r="P1699" s="124">
        <v>1028</v>
      </c>
      <c r="Q1699" s="127">
        <v>360</v>
      </c>
      <c r="R1699" s="127">
        <v>0</v>
      </c>
      <c r="S1699" s="127">
        <v>41123</v>
      </c>
      <c r="T1699" s="127">
        <v>0</v>
      </c>
      <c r="U1699" s="124">
        <v>0</v>
      </c>
      <c r="V1699" s="139">
        <v>83409</v>
      </c>
      <c r="W1699" s="128">
        <v>0</v>
      </c>
    </row>
    <row r="1700" spans="1:23" ht="20.100000000000001" customHeight="1">
      <c r="A1700" s="135" t="s">
        <v>1589</v>
      </c>
      <c r="B1700" s="135" t="s">
        <v>1558</v>
      </c>
      <c r="C1700" s="136" t="s">
        <v>1558</v>
      </c>
      <c r="D1700" s="123" t="s">
        <v>1623</v>
      </c>
      <c r="E1700" s="92" t="s">
        <v>829</v>
      </c>
      <c r="F1700" s="127">
        <v>68538</v>
      </c>
      <c r="G1700" s="137">
        <v>0</v>
      </c>
      <c r="H1700" s="127">
        <v>0</v>
      </c>
      <c r="I1700" s="128">
        <v>0</v>
      </c>
      <c r="J1700" s="128">
        <v>0</v>
      </c>
      <c r="K1700" s="137">
        <v>68538</v>
      </c>
      <c r="L1700" s="124">
        <v>68538</v>
      </c>
      <c r="M1700" s="124">
        <v>0</v>
      </c>
      <c r="N1700" s="124">
        <v>0</v>
      </c>
      <c r="O1700" s="124">
        <v>0</v>
      </c>
      <c r="P1700" s="124">
        <v>0</v>
      </c>
      <c r="Q1700" s="127">
        <v>0</v>
      </c>
      <c r="R1700" s="127">
        <v>0</v>
      </c>
      <c r="S1700" s="127">
        <v>0</v>
      </c>
      <c r="T1700" s="127">
        <v>0</v>
      </c>
      <c r="U1700" s="124">
        <v>0</v>
      </c>
      <c r="V1700" s="139">
        <v>0</v>
      </c>
      <c r="W1700" s="128">
        <v>0</v>
      </c>
    </row>
    <row r="1701" spans="1:23" ht="20.100000000000001" customHeight="1">
      <c r="A1701" s="135" t="s">
        <v>1591</v>
      </c>
      <c r="B1701" s="135" t="s">
        <v>1559</v>
      </c>
      <c r="C1701" s="136" t="s">
        <v>1551</v>
      </c>
      <c r="D1701" s="123" t="s">
        <v>1623</v>
      </c>
      <c r="E1701" s="92" t="s">
        <v>943</v>
      </c>
      <c r="F1701" s="127">
        <v>26062</v>
      </c>
      <c r="G1701" s="137">
        <v>0</v>
      </c>
      <c r="H1701" s="127">
        <v>0</v>
      </c>
      <c r="I1701" s="128">
        <v>0</v>
      </c>
      <c r="J1701" s="128">
        <v>0</v>
      </c>
      <c r="K1701" s="137">
        <v>26062</v>
      </c>
      <c r="L1701" s="124">
        <v>0</v>
      </c>
      <c r="M1701" s="124">
        <v>25702</v>
      </c>
      <c r="N1701" s="124">
        <v>0</v>
      </c>
      <c r="O1701" s="124">
        <v>0</v>
      </c>
      <c r="P1701" s="124">
        <v>0</v>
      </c>
      <c r="Q1701" s="127">
        <v>360</v>
      </c>
      <c r="R1701" s="127">
        <v>0</v>
      </c>
      <c r="S1701" s="127">
        <v>0</v>
      </c>
      <c r="T1701" s="127">
        <v>0</v>
      </c>
      <c r="U1701" s="124">
        <v>0</v>
      </c>
      <c r="V1701" s="139">
        <v>0</v>
      </c>
      <c r="W1701" s="128">
        <v>0</v>
      </c>
    </row>
    <row r="1702" spans="1:23" ht="20.100000000000001" customHeight="1">
      <c r="A1702" s="135" t="s">
        <v>1604</v>
      </c>
      <c r="B1702" s="135" t="s">
        <v>1550</v>
      </c>
      <c r="C1702" s="136" t="s">
        <v>1572</v>
      </c>
      <c r="D1702" s="123" t="s">
        <v>1623</v>
      </c>
      <c r="E1702" s="92" t="s">
        <v>1097</v>
      </c>
      <c r="F1702" s="127">
        <v>314563</v>
      </c>
      <c r="G1702" s="137">
        <v>223476</v>
      </c>
      <c r="H1702" s="127">
        <v>146556</v>
      </c>
      <c r="I1702" s="128">
        <v>76920</v>
      </c>
      <c r="J1702" s="128">
        <v>0</v>
      </c>
      <c r="K1702" s="137">
        <v>7678</v>
      </c>
      <c r="L1702" s="124">
        <v>0</v>
      </c>
      <c r="M1702" s="124">
        <v>0</v>
      </c>
      <c r="N1702" s="124">
        <v>5965</v>
      </c>
      <c r="O1702" s="124">
        <v>685</v>
      </c>
      <c r="P1702" s="124">
        <v>1028</v>
      </c>
      <c r="Q1702" s="127">
        <v>0</v>
      </c>
      <c r="R1702" s="127">
        <v>0</v>
      </c>
      <c r="S1702" s="127">
        <v>0</v>
      </c>
      <c r="T1702" s="127">
        <v>0</v>
      </c>
      <c r="U1702" s="124">
        <v>0</v>
      </c>
      <c r="V1702" s="139">
        <v>83409</v>
      </c>
      <c r="W1702" s="128">
        <v>0</v>
      </c>
    </row>
    <row r="1703" spans="1:23" ht="20.100000000000001" customHeight="1">
      <c r="A1703" s="135" t="s">
        <v>1616</v>
      </c>
      <c r="B1703" s="135" t="s">
        <v>1551</v>
      </c>
      <c r="C1703" s="136" t="s">
        <v>1550</v>
      </c>
      <c r="D1703" s="123" t="s">
        <v>1623</v>
      </c>
      <c r="E1703" s="92" t="s">
        <v>1425</v>
      </c>
      <c r="F1703" s="127">
        <v>41123</v>
      </c>
      <c r="G1703" s="137">
        <v>0</v>
      </c>
      <c r="H1703" s="127">
        <v>0</v>
      </c>
      <c r="I1703" s="128">
        <v>0</v>
      </c>
      <c r="J1703" s="128">
        <v>0</v>
      </c>
      <c r="K1703" s="137">
        <v>0</v>
      </c>
      <c r="L1703" s="124">
        <v>0</v>
      </c>
      <c r="M1703" s="124">
        <v>0</v>
      </c>
      <c r="N1703" s="124">
        <v>0</v>
      </c>
      <c r="O1703" s="124">
        <v>0</v>
      </c>
      <c r="P1703" s="124">
        <v>0</v>
      </c>
      <c r="Q1703" s="127">
        <v>0</v>
      </c>
      <c r="R1703" s="127">
        <v>0</v>
      </c>
      <c r="S1703" s="127">
        <v>41123</v>
      </c>
      <c r="T1703" s="127">
        <v>0</v>
      </c>
      <c r="U1703" s="124">
        <v>0</v>
      </c>
      <c r="V1703" s="139">
        <v>0</v>
      </c>
      <c r="W1703" s="128">
        <v>0</v>
      </c>
    </row>
    <row r="1704" spans="1:23" ht="20.100000000000001" customHeight="1">
      <c r="A1704" s="135"/>
      <c r="B1704" s="135"/>
      <c r="C1704" s="136"/>
      <c r="D1704" s="123" t="s">
        <v>2344</v>
      </c>
      <c r="E1704" s="92" t="s">
        <v>2345</v>
      </c>
      <c r="F1704" s="127">
        <v>6288918</v>
      </c>
      <c r="G1704" s="137">
        <v>3771230</v>
      </c>
      <c r="H1704" s="127">
        <v>1715628</v>
      </c>
      <c r="I1704" s="128">
        <v>1339092</v>
      </c>
      <c r="J1704" s="128">
        <v>716510</v>
      </c>
      <c r="K1704" s="137">
        <v>1481382</v>
      </c>
      <c r="L1704" s="124">
        <v>920492</v>
      </c>
      <c r="M1704" s="124">
        <v>345185</v>
      </c>
      <c r="N1704" s="124">
        <v>29796</v>
      </c>
      <c r="O1704" s="124">
        <v>14743</v>
      </c>
      <c r="P1704" s="124">
        <v>13810</v>
      </c>
      <c r="Q1704" s="127">
        <v>3456</v>
      </c>
      <c r="R1704" s="127">
        <v>0</v>
      </c>
      <c r="S1704" s="127">
        <v>552296</v>
      </c>
      <c r="T1704" s="127">
        <v>0</v>
      </c>
      <c r="U1704" s="124">
        <v>0</v>
      </c>
      <c r="V1704" s="139">
        <v>305760</v>
      </c>
      <c r="W1704" s="128">
        <v>178250</v>
      </c>
    </row>
    <row r="1705" spans="1:23" ht="20.100000000000001" customHeight="1">
      <c r="A1705" s="135"/>
      <c r="B1705" s="135"/>
      <c r="C1705" s="136"/>
      <c r="D1705" s="123" t="s">
        <v>2346</v>
      </c>
      <c r="E1705" s="92" t="s">
        <v>2347</v>
      </c>
      <c r="F1705" s="127">
        <v>2253957</v>
      </c>
      <c r="G1705" s="137">
        <v>1483398</v>
      </c>
      <c r="H1705" s="127">
        <v>496872</v>
      </c>
      <c r="I1705" s="128">
        <v>498720</v>
      </c>
      <c r="J1705" s="128">
        <v>487806</v>
      </c>
      <c r="K1705" s="137">
        <v>550688</v>
      </c>
      <c r="L1705" s="124">
        <v>305518</v>
      </c>
      <c r="M1705" s="124">
        <v>114569</v>
      </c>
      <c r="N1705" s="124">
        <v>0</v>
      </c>
      <c r="O1705" s="124">
        <v>6110</v>
      </c>
      <c r="P1705" s="124">
        <v>4583</v>
      </c>
      <c r="Q1705" s="127">
        <v>1008</v>
      </c>
      <c r="R1705" s="127">
        <v>0</v>
      </c>
      <c r="S1705" s="127">
        <v>183311</v>
      </c>
      <c r="T1705" s="127">
        <v>0</v>
      </c>
      <c r="U1705" s="124">
        <v>0</v>
      </c>
      <c r="V1705" s="139">
        <v>0</v>
      </c>
      <c r="W1705" s="128">
        <v>36560</v>
      </c>
    </row>
    <row r="1706" spans="1:23" ht="20.100000000000001" customHeight="1">
      <c r="A1706" s="135" t="s">
        <v>1549</v>
      </c>
      <c r="B1706" s="135" t="s">
        <v>1552</v>
      </c>
      <c r="C1706" s="136" t="s">
        <v>1550</v>
      </c>
      <c r="D1706" s="123" t="s">
        <v>1623</v>
      </c>
      <c r="E1706" s="92" t="s">
        <v>251</v>
      </c>
      <c r="F1706" s="127">
        <v>1084251</v>
      </c>
      <c r="G1706" s="137">
        <v>1036998</v>
      </c>
      <c r="H1706" s="127">
        <v>496872</v>
      </c>
      <c r="I1706" s="128">
        <v>498720</v>
      </c>
      <c r="J1706" s="128">
        <v>41406</v>
      </c>
      <c r="K1706" s="137">
        <v>10693</v>
      </c>
      <c r="L1706" s="124">
        <v>0</v>
      </c>
      <c r="M1706" s="124">
        <v>0</v>
      </c>
      <c r="N1706" s="124">
        <v>0</v>
      </c>
      <c r="O1706" s="124">
        <v>6110</v>
      </c>
      <c r="P1706" s="124">
        <v>4583</v>
      </c>
      <c r="Q1706" s="127">
        <v>0</v>
      </c>
      <c r="R1706" s="127">
        <v>0</v>
      </c>
      <c r="S1706" s="127">
        <v>0</v>
      </c>
      <c r="T1706" s="127">
        <v>0</v>
      </c>
      <c r="U1706" s="124">
        <v>0</v>
      </c>
      <c r="V1706" s="139">
        <v>0</v>
      </c>
      <c r="W1706" s="128">
        <v>36560</v>
      </c>
    </row>
    <row r="1707" spans="1:23" ht="20.100000000000001" customHeight="1">
      <c r="A1707" s="135" t="s">
        <v>1589</v>
      </c>
      <c r="B1707" s="135" t="s">
        <v>1558</v>
      </c>
      <c r="C1707" s="136" t="s">
        <v>1558</v>
      </c>
      <c r="D1707" s="123" t="s">
        <v>1623</v>
      </c>
      <c r="E1707" s="92" t="s">
        <v>829</v>
      </c>
      <c r="F1707" s="127">
        <v>305518</v>
      </c>
      <c r="G1707" s="137">
        <v>0</v>
      </c>
      <c r="H1707" s="127">
        <v>0</v>
      </c>
      <c r="I1707" s="128">
        <v>0</v>
      </c>
      <c r="J1707" s="128">
        <v>0</v>
      </c>
      <c r="K1707" s="137">
        <v>305518</v>
      </c>
      <c r="L1707" s="124">
        <v>305518</v>
      </c>
      <c r="M1707" s="124">
        <v>0</v>
      </c>
      <c r="N1707" s="124">
        <v>0</v>
      </c>
      <c r="O1707" s="124">
        <v>0</v>
      </c>
      <c r="P1707" s="124">
        <v>0</v>
      </c>
      <c r="Q1707" s="127">
        <v>0</v>
      </c>
      <c r="R1707" s="127">
        <v>0</v>
      </c>
      <c r="S1707" s="127">
        <v>0</v>
      </c>
      <c r="T1707" s="127">
        <v>0</v>
      </c>
      <c r="U1707" s="124">
        <v>0</v>
      </c>
      <c r="V1707" s="139">
        <v>0</v>
      </c>
      <c r="W1707" s="128">
        <v>0</v>
      </c>
    </row>
    <row r="1708" spans="1:23" ht="20.100000000000001" customHeight="1">
      <c r="A1708" s="135" t="s">
        <v>1591</v>
      </c>
      <c r="B1708" s="135" t="s">
        <v>1559</v>
      </c>
      <c r="C1708" s="136" t="s">
        <v>1550</v>
      </c>
      <c r="D1708" s="123" t="s">
        <v>1623</v>
      </c>
      <c r="E1708" s="92" t="s">
        <v>942</v>
      </c>
      <c r="F1708" s="127">
        <v>115577</v>
      </c>
      <c r="G1708" s="137">
        <v>0</v>
      </c>
      <c r="H1708" s="127">
        <v>0</v>
      </c>
      <c r="I1708" s="128">
        <v>0</v>
      </c>
      <c r="J1708" s="128">
        <v>0</v>
      </c>
      <c r="K1708" s="137">
        <v>115577</v>
      </c>
      <c r="L1708" s="124">
        <v>0</v>
      </c>
      <c r="M1708" s="124">
        <v>114569</v>
      </c>
      <c r="N1708" s="124">
        <v>0</v>
      </c>
      <c r="O1708" s="124">
        <v>0</v>
      </c>
      <c r="P1708" s="124">
        <v>0</v>
      </c>
      <c r="Q1708" s="127">
        <v>1008</v>
      </c>
      <c r="R1708" s="127">
        <v>0</v>
      </c>
      <c r="S1708" s="127">
        <v>0</v>
      </c>
      <c r="T1708" s="127">
        <v>0</v>
      </c>
      <c r="U1708" s="124">
        <v>0</v>
      </c>
      <c r="V1708" s="139">
        <v>0</v>
      </c>
      <c r="W1708" s="128">
        <v>0</v>
      </c>
    </row>
    <row r="1709" spans="1:23" ht="20.100000000000001" customHeight="1">
      <c r="A1709" s="135" t="s">
        <v>1591</v>
      </c>
      <c r="B1709" s="135" t="s">
        <v>1559</v>
      </c>
      <c r="C1709" s="136" t="s">
        <v>1552</v>
      </c>
      <c r="D1709" s="123" t="s">
        <v>1623</v>
      </c>
      <c r="E1709" s="92" t="s">
        <v>944</v>
      </c>
      <c r="F1709" s="127">
        <v>118900</v>
      </c>
      <c r="G1709" s="137">
        <v>0</v>
      </c>
      <c r="H1709" s="127">
        <v>0</v>
      </c>
      <c r="I1709" s="128">
        <v>0</v>
      </c>
      <c r="J1709" s="128">
        <v>0</v>
      </c>
      <c r="K1709" s="137">
        <v>118900</v>
      </c>
      <c r="L1709" s="124">
        <v>0</v>
      </c>
      <c r="M1709" s="124">
        <v>0</v>
      </c>
      <c r="N1709" s="124">
        <v>0</v>
      </c>
      <c r="O1709" s="124">
        <v>0</v>
      </c>
      <c r="P1709" s="124">
        <v>0</v>
      </c>
      <c r="Q1709" s="127">
        <v>0</v>
      </c>
      <c r="R1709" s="127">
        <v>0</v>
      </c>
      <c r="S1709" s="127">
        <v>0</v>
      </c>
      <c r="T1709" s="127">
        <v>0</v>
      </c>
      <c r="U1709" s="124">
        <v>0</v>
      </c>
      <c r="V1709" s="139">
        <v>0</v>
      </c>
      <c r="W1709" s="128">
        <v>0</v>
      </c>
    </row>
    <row r="1710" spans="1:23" ht="20.100000000000001" customHeight="1">
      <c r="A1710" s="135" t="s">
        <v>1604</v>
      </c>
      <c r="B1710" s="135" t="s">
        <v>1550</v>
      </c>
      <c r="C1710" s="136" t="s">
        <v>1550</v>
      </c>
      <c r="D1710" s="123" t="s">
        <v>1623</v>
      </c>
      <c r="E1710" s="92" t="s">
        <v>251</v>
      </c>
      <c r="F1710" s="127">
        <v>446400</v>
      </c>
      <c r="G1710" s="137">
        <v>446400</v>
      </c>
      <c r="H1710" s="127">
        <v>0</v>
      </c>
      <c r="I1710" s="128">
        <v>0</v>
      </c>
      <c r="J1710" s="128">
        <v>446400</v>
      </c>
      <c r="K1710" s="137">
        <v>0</v>
      </c>
      <c r="L1710" s="124">
        <v>0</v>
      </c>
      <c r="M1710" s="124">
        <v>0</v>
      </c>
      <c r="N1710" s="124">
        <v>0</v>
      </c>
      <c r="O1710" s="124">
        <v>0</v>
      </c>
      <c r="P1710" s="124">
        <v>0</v>
      </c>
      <c r="Q1710" s="127">
        <v>0</v>
      </c>
      <c r="R1710" s="127">
        <v>0</v>
      </c>
      <c r="S1710" s="127">
        <v>0</v>
      </c>
      <c r="T1710" s="127">
        <v>0</v>
      </c>
      <c r="U1710" s="124">
        <v>0</v>
      </c>
      <c r="V1710" s="139">
        <v>0</v>
      </c>
      <c r="W1710" s="128">
        <v>0</v>
      </c>
    </row>
    <row r="1711" spans="1:23" ht="20.100000000000001" customHeight="1">
      <c r="A1711" s="135" t="s">
        <v>1616</v>
      </c>
      <c r="B1711" s="135" t="s">
        <v>1551</v>
      </c>
      <c r="C1711" s="136" t="s">
        <v>1550</v>
      </c>
      <c r="D1711" s="123" t="s">
        <v>1623</v>
      </c>
      <c r="E1711" s="92" t="s">
        <v>1425</v>
      </c>
      <c r="F1711" s="127">
        <v>183311</v>
      </c>
      <c r="G1711" s="137">
        <v>0</v>
      </c>
      <c r="H1711" s="127">
        <v>0</v>
      </c>
      <c r="I1711" s="128">
        <v>0</v>
      </c>
      <c r="J1711" s="128">
        <v>0</v>
      </c>
      <c r="K1711" s="137">
        <v>0</v>
      </c>
      <c r="L1711" s="124">
        <v>0</v>
      </c>
      <c r="M1711" s="124">
        <v>0</v>
      </c>
      <c r="N1711" s="124">
        <v>0</v>
      </c>
      <c r="O1711" s="124">
        <v>0</v>
      </c>
      <c r="P1711" s="124">
        <v>0</v>
      </c>
      <c r="Q1711" s="127">
        <v>0</v>
      </c>
      <c r="R1711" s="127">
        <v>0</v>
      </c>
      <c r="S1711" s="127">
        <v>183311</v>
      </c>
      <c r="T1711" s="127">
        <v>0</v>
      </c>
      <c r="U1711" s="124">
        <v>0</v>
      </c>
      <c r="V1711" s="139">
        <v>0</v>
      </c>
      <c r="W1711" s="128">
        <v>0</v>
      </c>
    </row>
    <row r="1712" spans="1:23" ht="20.100000000000001" customHeight="1">
      <c r="A1712" s="135"/>
      <c r="B1712" s="135"/>
      <c r="C1712" s="136"/>
      <c r="D1712" s="123" t="s">
        <v>2348</v>
      </c>
      <c r="E1712" s="92" t="s">
        <v>2349</v>
      </c>
      <c r="F1712" s="127">
        <v>626517</v>
      </c>
      <c r="G1712" s="137">
        <v>367602</v>
      </c>
      <c r="H1712" s="127">
        <v>157608</v>
      </c>
      <c r="I1712" s="128">
        <v>139260</v>
      </c>
      <c r="J1712" s="128">
        <v>70734</v>
      </c>
      <c r="K1712" s="137">
        <v>166865</v>
      </c>
      <c r="L1712" s="124">
        <v>89774</v>
      </c>
      <c r="M1712" s="124">
        <v>33665</v>
      </c>
      <c r="N1712" s="124">
        <v>5893</v>
      </c>
      <c r="O1712" s="124">
        <v>898</v>
      </c>
      <c r="P1712" s="124">
        <v>1347</v>
      </c>
      <c r="Q1712" s="127">
        <v>288</v>
      </c>
      <c r="R1712" s="127">
        <v>0</v>
      </c>
      <c r="S1712" s="127">
        <v>53864</v>
      </c>
      <c r="T1712" s="127">
        <v>0</v>
      </c>
      <c r="U1712" s="124">
        <v>0</v>
      </c>
      <c r="V1712" s="139">
        <v>0</v>
      </c>
      <c r="W1712" s="128">
        <v>38186</v>
      </c>
    </row>
    <row r="1713" spans="1:23" ht="20.100000000000001" customHeight="1">
      <c r="A1713" s="135" t="s">
        <v>1549</v>
      </c>
      <c r="B1713" s="135" t="s">
        <v>1554</v>
      </c>
      <c r="C1713" s="136" t="s">
        <v>1550</v>
      </c>
      <c r="D1713" s="123" t="s">
        <v>1623</v>
      </c>
      <c r="E1713" s="92" t="s">
        <v>251</v>
      </c>
      <c r="F1713" s="127">
        <v>448926</v>
      </c>
      <c r="G1713" s="137">
        <v>367602</v>
      </c>
      <c r="H1713" s="127">
        <v>157608</v>
      </c>
      <c r="I1713" s="128">
        <v>139260</v>
      </c>
      <c r="J1713" s="128">
        <v>70734</v>
      </c>
      <c r="K1713" s="137">
        <v>43138</v>
      </c>
      <c r="L1713" s="124">
        <v>0</v>
      </c>
      <c r="M1713" s="124">
        <v>0</v>
      </c>
      <c r="N1713" s="124">
        <v>5893</v>
      </c>
      <c r="O1713" s="124">
        <v>898</v>
      </c>
      <c r="P1713" s="124">
        <v>1347</v>
      </c>
      <c r="Q1713" s="127">
        <v>0</v>
      </c>
      <c r="R1713" s="127">
        <v>0</v>
      </c>
      <c r="S1713" s="127">
        <v>0</v>
      </c>
      <c r="T1713" s="127">
        <v>0</v>
      </c>
      <c r="U1713" s="124">
        <v>0</v>
      </c>
      <c r="V1713" s="139">
        <v>0</v>
      </c>
      <c r="W1713" s="128">
        <v>38186</v>
      </c>
    </row>
    <row r="1714" spans="1:23" ht="20.100000000000001" customHeight="1">
      <c r="A1714" s="135" t="s">
        <v>1589</v>
      </c>
      <c r="B1714" s="135" t="s">
        <v>1558</v>
      </c>
      <c r="C1714" s="136" t="s">
        <v>1558</v>
      </c>
      <c r="D1714" s="123" t="s">
        <v>1623</v>
      </c>
      <c r="E1714" s="92" t="s">
        <v>829</v>
      </c>
      <c r="F1714" s="127">
        <v>89774</v>
      </c>
      <c r="G1714" s="137">
        <v>0</v>
      </c>
      <c r="H1714" s="127">
        <v>0</v>
      </c>
      <c r="I1714" s="128">
        <v>0</v>
      </c>
      <c r="J1714" s="128">
        <v>0</v>
      </c>
      <c r="K1714" s="137">
        <v>89774</v>
      </c>
      <c r="L1714" s="124">
        <v>89774</v>
      </c>
      <c r="M1714" s="124">
        <v>0</v>
      </c>
      <c r="N1714" s="124">
        <v>0</v>
      </c>
      <c r="O1714" s="124">
        <v>0</v>
      </c>
      <c r="P1714" s="124">
        <v>0</v>
      </c>
      <c r="Q1714" s="127">
        <v>0</v>
      </c>
      <c r="R1714" s="127">
        <v>0</v>
      </c>
      <c r="S1714" s="127">
        <v>0</v>
      </c>
      <c r="T1714" s="127">
        <v>0</v>
      </c>
      <c r="U1714" s="124">
        <v>0</v>
      </c>
      <c r="V1714" s="139">
        <v>0</v>
      </c>
      <c r="W1714" s="128">
        <v>0</v>
      </c>
    </row>
    <row r="1715" spans="1:23" ht="20.100000000000001" customHeight="1">
      <c r="A1715" s="135" t="s">
        <v>1591</v>
      </c>
      <c r="B1715" s="135" t="s">
        <v>1559</v>
      </c>
      <c r="C1715" s="136" t="s">
        <v>1551</v>
      </c>
      <c r="D1715" s="123" t="s">
        <v>1623</v>
      </c>
      <c r="E1715" s="92" t="s">
        <v>943</v>
      </c>
      <c r="F1715" s="127">
        <v>33953</v>
      </c>
      <c r="G1715" s="137">
        <v>0</v>
      </c>
      <c r="H1715" s="127">
        <v>0</v>
      </c>
      <c r="I1715" s="128">
        <v>0</v>
      </c>
      <c r="J1715" s="128">
        <v>0</v>
      </c>
      <c r="K1715" s="137">
        <v>33953</v>
      </c>
      <c r="L1715" s="124">
        <v>0</v>
      </c>
      <c r="M1715" s="124">
        <v>33665</v>
      </c>
      <c r="N1715" s="124">
        <v>0</v>
      </c>
      <c r="O1715" s="124">
        <v>0</v>
      </c>
      <c r="P1715" s="124">
        <v>0</v>
      </c>
      <c r="Q1715" s="127">
        <v>288</v>
      </c>
      <c r="R1715" s="127">
        <v>0</v>
      </c>
      <c r="S1715" s="127">
        <v>0</v>
      </c>
      <c r="T1715" s="127">
        <v>0</v>
      </c>
      <c r="U1715" s="124">
        <v>0</v>
      </c>
      <c r="V1715" s="139">
        <v>0</v>
      </c>
      <c r="W1715" s="128">
        <v>0</v>
      </c>
    </row>
    <row r="1716" spans="1:23" ht="20.100000000000001" customHeight="1">
      <c r="A1716" s="135" t="s">
        <v>1616</v>
      </c>
      <c r="B1716" s="135" t="s">
        <v>1551</v>
      </c>
      <c r="C1716" s="136" t="s">
        <v>1550</v>
      </c>
      <c r="D1716" s="123" t="s">
        <v>1623</v>
      </c>
      <c r="E1716" s="92" t="s">
        <v>1425</v>
      </c>
      <c r="F1716" s="127">
        <v>53864</v>
      </c>
      <c r="G1716" s="137">
        <v>0</v>
      </c>
      <c r="H1716" s="127">
        <v>0</v>
      </c>
      <c r="I1716" s="128">
        <v>0</v>
      </c>
      <c r="J1716" s="128">
        <v>0</v>
      </c>
      <c r="K1716" s="137">
        <v>0</v>
      </c>
      <c r="L1716" s="124">
        <v>0</v>
      </c>
      <c r="M1716" s="124">
        <v>0</v>
      </c>
      <c r="N1716" s="124">
        <v>0</v>
      </c>
      <c r="O1716" s="124">
        <v>0</v>
      </c>
      <c r="P1716" s="124">
        <v>0</v>
      </c>
      <c r="Q1716" s="127">
        <v>0</v>
      </c>
      <c r="R1716" s="127">
        <v>0</v>
      </c>
      <c r="S1716" s="127">
        <v>53864</v>
      </c>
      <c r="T1716" s="127">
        <v>0</v>
      </c>
      <c r="U1716" s="124">
        <v>0</v>
      </c>
      <c r="V1716" s="139">
        <v>0</v>
      </c>
      <c r="W1716" s="128">
        <v>0</v>
      </c>
    </row>
    <row r="1717" spans="1:23" ht="20.100000000000001" customHeight="1">
      <c r="A1717" s="135"/>
      <c r="B1717" s="135"/>
      <c r="C1717" s="136"/>
      <c r="D1717" s="123" t="s">
        <v>2350</v>
      </c>
      <c r="E1717" s="92" t="s">
        <v>2351</v>
      </c>
      <c r="F1717" s="127">
        <v>675058</v>
      </c>
      <c r="G1717" s="137">
        <v>346944</v>
      </c>
      <c r="H1717" s="127">
        <v>218784</v>
      </c>
      <c r="I1717" s="128">
        <v>92160</v>
      </c>
      <c r="J1717" s="128">
        <v>36000</v>
      </c>
      <c r="K1717" s="137">
        <v>136095</v>
      </c>
      <c r="L1717" s="124">
        <v>91303</v>
      </c>
      <c r="M1717" s="124">
        <v>34239</v>
      </c>
      <c r="N1717" s="124">
        <v>7838</v>
      </c>
      <c r="O1717" s="124">
        <v>913</v>
      </c>
      <c r="P1717" s="124">
        <v>1370</v>
      </c>
      <c r="Q1717" s="127">
        <v>432</v>
      </c>
      <c r="R1717" s="127">
        <v>0</v>
      </c>
      <c r="S1717" s="127">
        <v>54782</v>
      </c>
      <c r="T1717" s="127">
        <v>0</v>
      </c>
      <c r="U1717" s="124">
        <v>0</v>
      </c>
      <c r="V1717" s="139">
        <v>103957</v>
      </c>
      <c r="W1717" s="128">
        <v>33280</v>
      </c>
    </row>
    <row r="1718" spans="1:23" ht="20.100000000000001" customHeight="1">
      <c r="A1718" s="135" t="s">
        <v>1589</v>
      </c>
      <c r="B1718" s="135" t="s">
        <v>1558</v>
      </c>
      <c r="C1718" s="136" t="s">
        <v>1558</v>
      </c>
      <c r="D1718" s="123" t="s">
        <v>1623</v>
      </c>
      <c r="E1718" s="92" t="s">
        <v>829</v>
      </c>
      <c r="F1718" s="127">
        <v>91303</v>
      </c>
      <c r="G1718" s="137">
        <v>0</v>
      </c>
      <c r="H1718" s="127">
        <v>0</v>
      </c>
      <c r="I1718" s="128">
        <v>0</v>
      </c>
      <c r="J1718" s="128">
        <v>0</v>
      </c>
      <c r="K1718" s="137">
        <v>91303</v>
      </c>
      <c r="L1718" s="124">
        <v>91303</v>
      </c>
      <c r="M1718" s="124">
        <v>0</v>
      </c>
      <c r="N1718" s="124">
        <v>0</v>
      </c>
      <c r="O1718" s="124">
        <v>0</v>
      </c>
      <c r="P1718" s="124">
        <v>0</v>
      </c>
      <c r="Q1718" s="127">
        <v>0</v>
      </c>
      <c r="R1718" s="127">
        <v>0</v>
      </c>
      <c r="S1718" s="127">
        <v>0</v>
      </c>
      <c r="T1718" s="127">
        <v>0</v>
      </c>
      <c r="U1718" s="124">
        <v>0</v>
      </c>
      <c r="V1718" s="139">
        <v>0</v>
      </c>
      <c r="W1718" s="128">
        <v>0</v>
      </c>
    </row>
    <row r="1719" spans="1:23" ht="20.100000000000001" customHeight="1">
      <c r="A1719" s="135" t="s">
        <v>1591</v>
      </c>
      <c r="B1719" s="135" t="s">
        <v>1580</v>
      </c>
      <c r="C1719" s="136" t="s">
        <v>1572</v>
      </c>
      <c r="D1719" s="123" t="s">
        <v>1623</v>
      </c>
      <c r="E1719" s="92" t="s">
        <v>957</v>
      </c>
      <c r="F1719" s="127">
        <v>494302</v>
      </c>
      <c r="G1719" s="137">
        <v>346944</v>
      </c>
      <c r="H1719" s="127">
        <v>218784</v>
      </c>
      <c r="I1719" s="128">
        <v>92160</v>
      </c>
      <c r="J1719" s="128">
        <v>36000</v>
      </c>
      <c r="K1719" s="137">
        <v>10121</v>
      </c>
      <c r="L1719" s="124">
        <v>0</v>
      </c>
      <c r="M1719" s="124">
        <v>0</v>
      </c>
      <c r="N1719" s="124">
        <v>7838</v>
      </c>
      <c r="O1719" s="124">
        <v>913</v>
      </c>
      <c r="P1719" s="124">
        <v>1370</v>
      </c>
      <c r="Q1719" s="127">
        <v>0</v>
      </c>
      <c r="R1719" s="127">
        <v>0</v>
      </c>
      <c r="S1719" s="127">
        <v>0</v>
      </c>
      <c r="T1719" s="127">
        <v>0</v>
      </c>
      <c r="U1719" s="124">
        <v>0</v>
      </c>
      <c r="V1719" s="139">
        <v>103957</v>
      </c>
      <c r="W1719" s="128">
        <v>33280</v>
      </c>
    </row>
    <row r="1720" spans="1:23" ht="20.100000000000001" customHeight="1">
      <c r="A1720" s="135" t="s">
        <v>1591</v>
      </c>
      <c r="B1720" s="135" t="s">
        <v>1559</v>
      </c>
      <c r="C1720" s="136" t="s">
        <v>1551</v>
      </c>
      <c r="D1720" s="123" t="s">
        <v>1623</v>
      </c>
      <c r="E1720" s="92" t="s">
        <v>943</v>
      </c>
      <c r="F1720" s="127">
        <v>34671</v>
      </c>
      <c r="G1720" s="137">
        <v>0</v>
      </c>
      <c r="H1720" s="127">
        <v>0</v>
      </c>
      <c r="I1720" s="128">
        <v>0</v>
      </c>
      <c r="J1720" s="128">
        <v>0</v>
      </c>
      <c r="K1720" s="137">
        <v>34671</v>
      </c>
      <c r="L1720" s="124">
        <v>0</v>
      </c>
      <c r="M1720" s="124">
        <v>34239</v>
      </c>
      <c r="N1720" s="124">
        <v>0</v>
      </c>
      <c r="O1720" s="124">
        <v>0</v>
      </c>
      <c r="P1720" s="124">
        <v>0</v>
      </c>
      <c r="Q1720" s="127">
        <v>432</v>
      </c>
      <c r="R1720" s="127">
        <v>0</v>
      </c>
      <c r="S1720" s="127">
        <v>0</v>
      </c>
      <c r="T1720" s="127">
        <v>0</v>
      </c>
      <c r="U1720" s="124">
        <v>0</v>
      </c>
      <c r="V1720" s="139">
        <v>0</v>
      </c>
      <c r="W1720" s="128">
        <v>0</v>
      </c>
    </row>
    <row r="1721" spans="1:23" ht="20.100000000000001" customHeight="1">
      <c r="A1721" s="135" t="s">
        <v>1616</v>
      </c>
      <c r="B1721" s="135" t="s">
        <v>1551</v>
      </c>
      <c r="C1721" s="136" t="s">
        <v>1550</v>
      </c>
      <c r="D1721" s="123" t="s">
        <v>1623</v>
      </c>
      <c r="E1721" s="92" t="s">
        <v>1425</v>
      </c>
      <c r="F1721" s="127">
        <v>54782</v>
      </c>
      <c r="G1721" s="137">
        <v>0</v>
      </c>
      <c r="H1721" s="127">
        <v>0</v>
      </c>
      <c r="I1721" s="128">
        <v>0</v>
      </c>
      <c r="J1721" s="128">
        <v>0</v>
      </c>
      <c r="K1721" s="137">
        <v>0</v>
      </c>
      <c r="L1721" s="124">
        <v>0</v>
      </c>
      <c r="M1721" s="124">
        <v>0</v>
      </c>
      <c r="N1721" s="124">
        <v>0</v>
      </c>
      <c r="O1721" s="124">
        <v>0</v>
      </c>
      <c r="P1721" s="124">
        <v>0</v>
      </c>
      <c r="Q1721" s="127">
        <v>0</v>
      </c>
      <c r="R1721" s="127">
        <v>0</v>
      </c>
      <c r="S1721" s="127">
        <v>54782</v>
      </c>
      <c r="T1721" s="127">
        <v>0</v>
      </c>
      <c r="U1721" s="124">
        <v>0</v>
      </c>
      <c r="V1721" s="139">
        <v>0</v>
      </c>
      <c r="W1721" s="128">
        <v>0</v>
      </c>
    </row>
    <row r="1722" spans="1:23" ht="20.100000000000001" customHeight="1">
      <c r="A1722" s="135"/>
      <c r="B1722" s="135"/>
      <c r="C1722" s="136"/>
      <c r="D1722" s="123" t="s">
        <v>2352</v>
      </c>
      <c r="E1722" s="92" t="s">
        <v>2353</v>
      </c>
      <c r="F1722" s="127">
        <v>118490</v>
      </c>
      <c r="G1722" s="137">
        <v>66972</v>
      </c>
      <c r="H1722" s="127">
        <v>44376</v>
      </c>
      <c r="I1722" s="128">
        <v>16596</v>
      </c>
      <c r="J1722" s="128">
        <v>6000</v>
      </c>
      <c r="K1722" s="137">
        <v>25168</v>
      </c>
      <c r="L1722" s="124">
        <v>16902</v>
      </c>
      <c r="M1722" s="124">
        <v>6338</v>
      </c>
      <c r="N1722" s="124">
        <v>1433</v>
      </c>
      <c r="O1722" s="124">
        <v>169</v>
      </c>
      <c r="P1722" s="124">
        <v>254</v>
      </c>
      <c r="Q1722" s="127">
        <v>72</v>
      </c>
      <c r="R1722" s="127">
        <v>0</v>
      </c>
      <c r="S1722" s="127">
        <v>10141</v>
      </c>
      <c r="T1722" s="127">
        <v>0</v>
      </c>
      <c r="U1722" s="124">
        <v>0</v>
      </c>
      <c r="V1722" s="139">
        <v>16209</v>
      </c>
      <c r="W1722" s="128">
        <v>0</v>
      </c>
    </row>
    <row r="1723" spans="1:23" ht="20.100000000000001" customHeight="1">
      <c r="A1723" s="135" t="s">
        <v>1582</v>
      </c>
      <c r="B1723" s="135" t="s">
        <v>1550</v>
      </c>
      <c r="C1723" s="136" t="s">
        <v>1585</v>
      </c>
      <c r="D1723" s="123" t="s">
        <v>1623</v>
      </c>
      <c r="E1723" s="92" t="s">
        <v>758</v>
      </c>
      <c r="F1723" s="127">
        <v>85037</v>
      </c>
      <c r="G1723" s="137">
        <v>66972</v>
      </c>
      <c r="H1723" s="127">
        <v>44376</v>
      </c>
      <c r="I1723" s="128">
        <v>16596</v>
      </c>
      <c r="J1723" s="128">
        <v>6000</v>
      </c>
      <c r="K1723" s="137">
        <v>1856</v>
      </c>
      <c r="L1723" s="124">
        <v>0</v>
      </c>
      <c r="M1723" s="124">
        <v>0</v>
      </c>
      <c r="N1723" s="124">
        <v>1433</v>
      </c>
      <c r="O1723" s="124">
        <v>169</v>
      </c>
      <c r="P1723" s="124">
        <v>254</v>
      </c>
      <c r="Q1723" s="127">
        <v>0</v>
      </c>
      <c r="R1723" s="127">
        <v>0</v>
      </c>
      <c r="S1723" s="127">
        <v>0</v>
      </c>
      <c r="T1723" s="127">
        <v>0</v>
      </c>
      <c r="U1723" s="124">
        <v>0</v>
      </c>
      <c r="V1723" s="139">
        <v>16209</v>
      </c>
      <c r="W1723" s="128">
        <v>0</v>
      </c>
    </row>
    <row r="1724" spans="1:23" ht="20.100000000000001" customHeight="1">
      <c r="A1724" s="135" t="s">
        <v>1589</v>
      </c>
      <c r="B1724" s="135" t="s">
        <v>1558</v>
      </c>
      <c r="C1724" s="136" t="s">
        <v>1558</v>
      </c>
      <c r="D1724" s="123" t="s">
        <v>1623</v>
      </c>
      <c r="E1724" s="92" t="s">
        <v>829</v>
      </c>
      <c r="F1724" s="127">
        <v>16902</v>
      </c>
      <c r="G1724" s="137">
        <v>0</v>
      </c>
      <c r="H1724" s="127">
        <v>0</v>
      </c>
      <c r="I1724" s="128">
        <v>0</v>
      </c>
      <c r="J1724" s="128">
        <v>0</v>
      </c>
      <c r="K1724" s="137">
        <v>16902</v>
      </c>
      <c r="L1724" s="124">
        <v>16902</v>
      </c>
      <c r="M1724" s="124">
        <v>0</v>
      </c>
      <c r="N1724" s="124">
        <v>0</v>
      </c>
      <c r="O1724" s="124">
        <v>0</v>
      </c>
      <c r="P1724" s="124">
        <v>0</v>
      </c>
      <c r="Q1724" s="127">
        <v>0</v>
      </c>
      <c r="R1724" s="127">
        <v>0</v>
      </c>
      <c r="S1724" s="127">
        <v>0</v>
      </c>
      <c r="T1724" s="127">
        <v>0</v>
      </c>
      <c r="U1724" s="124">
        <v>0</v>
      </c>
      <c r="V1724" s="139">
        <v>0</v>
      </c>
      <c r="W1724" s="128">
        <v>0</v>
      </c>
    </row>
    <row r="1725" spans="1:23" ht="20.100000000000001" customHeight="1">
      <c r="A1725" s="135" t="s">
        <v>1591</v>
      </c>
      <c r="B1725" s="135" t="s">
        <v>1559</v>
      </c>
      <c r="C1725" s="136" t="s">
        <v>1551</v>
      </c>
      <c r="D1725" s="123" t="s">
        <v>1623</v>
      </c>
      <c r="E1725" s="92" t="s">
        <v>943</v>
      </c>
      <c r="F1725" s="127">
        <v>6410</v>
      </c>
      <c r="G1725" s="137">
        <v>0</v>
      </c>
      <c r="H1725" s="127">
        <v>0</v>
      </c>
      <c r="I1725" s="128">
        <v>0</v>
      </c>
      <c r="J1725" s="128">
        <v>0</v>
      </c>
      <c r="K1725" s="137">
        <v>6410</v>
      </c>
      <c r="L1725" s="124">
        <v>0</v>
      </c>
      <c r="M1725" s="124">
        <v>6338</v>
      </c>
      <c r="N1725" s="124">
        <v>0</v>
      </c>
      <c r="O1725" s="124">
        <v>0</v>
      </c>
      <c r="P1725" s="124">
        <v>0</v>
      </c>
      <c r="Q1725" s="127">
        <v>72</v>
      </c>
      <c r="R1725" s="127">
        <v>0</v>
      </c>
      <c r="S1725" s="127">
        <v>0</v>
      </c>
      <c r="T1725" s="127">
        <v>0</v>
      </c>
      <c r="U1725" s="124">
        <v>0</v>
      </c>
      <c r="V1725" s="139">
        <v>0</v>
      </c>
      <c r="W1725" s="128">
        <v>0</v>
      </c>
    </row>
    <row r="1726" spans="1:23" ht="20.100000000000001" customHeight="1">
      <c r="A1726" s="135" t="s">
        <v>1616</v>
      </c>
      <c r="B1726" s="135" t="s">
        <v>1551</v>
      </c>
      <c r="C1726" s="136" t="s">
        <v>1550</v>
      </c>
      <c r="D1726" s="123" t="s">
        <v>1623</v>
      </c>
      <c r="E1726" s="92" t="s">
        <v>1425</v>
      </c>
      <c r="F1726" s="127">
        <v>10141</v>
      </c>
      <c r="G1726" s="137">
        <v>0</v>
      </c>
      <c r="H1726" s="127">
        <v>0</v>
      </c>
      <c r="I1726" s="128">
        <v>0</v>
      </c>
      <c r="J1726" s="128">
        <v>0</v>
      </c>
      <c r="K1726" s="137">
        <v>0</v>
      </c>
      <c r="L1726" s="124">
        <v>0</v>
      </c>
      <c r="M1726" s="124">
        <v>0</v>
      </c>
      <c r="N1726" s="124">
        <v>0</v>
      </c>
      <c r="O1726" s="124">
        <v>0</v>
      </c>
      <c r="P1726" s="124">
        <v>0</v>
      </c>
      <c r="Q1726" s="127">
        <v>0</v>
      </c>
      <c r="R1726" s="127">
        <v>0</v>
      </c>
      <c r="S1726" s="127">
        <v>10141</v>
      </c>
      <c r="T1726" s="127">
        <v>0</v>
      </c>
      <c r="U1726" s="124">
        <v>0</v>
      </c>
      <c r="V1726" s="139">
        <v>0</v>
      </c>
      <c r="W1726" s="128">
        <v>0</v>
      </c>
    </row>
    <row r="1727" spans="1:23" ht="20.100000000000001" customHeight="1">
      <c r="A1727" s="135"/>
      <c r="B1727" s="135"/>
      <c r="C1727" s="136"/>
      <c r="D1727" s="123" t="s">
        <v>2354</v>
      </c>
      <c r="E1727" s="92" t="s">
        <v>2355</v>
      </c>
      <c r="F1727" s="127">
        <v>315337</v>
      </c>
      <c r="G1727" s="137">
        <v>165912</v>
      </c>
      <c r="H1727" s="127">
        <v>101472</v>
      </c>
      <c r="I1727" s="128">
        <v>46440</v>
      </c>
      <c r="J1727" s="128">
        <v>18000</v>
      </c>
      <c r="K1727" s="137">
        <v>66594</v>
      </c>
      <c r="L1727" s="124">
        <v>44666</v>
      </c>
      <c r="M1727" s="124">
        <v>16750</v>
      </c>
      <c r="N1727" s="124">
        <v>3845</v>
      </c>
      <c r="O1727" s="124">
        <v>447</v>
      </c>
      <c r="P1727" s="124">
        <v>670</v>
      </c>
      <c r="Q1727" s="127">
        <v>216</v>
      </c>
      <c r="R1727" s="127">
        <v>0</v>
      </c>
      <c r="S1727" s="127">
        <v>26800</v>
      </c>
      <c r="T1727" s="127">
        <v>0</v>
      </c>
      <c r="U1727" s="124">
        <v>0</v>
      </c>
      <c r="V1727" s="139">
        <v>56031</v>
      </c>
      <c r="W1727" s="128">
        <v>0</v>
      </c>
    </row>
    <row r="1728" spans="1:23" ht="20.100000000000001" customHeight="1">
      <c r="A1728" s="135" t="s">
        <v>1589</v>
      </c>
      <c r="B1728" s="135" t="s">
        <v>1550</v>
      </c>
      <c r="C1728" s="136" t="s">
        <v>1585</v>
      </c>
      <c r="D1728" s="123" t="s">
        <v>1623</v>
      </c>
      <c r="E1728" s="92" t="s">
        <v>801</v>
      </c>
      <c r="F1728" s="127">
        <v>226905</v>
      </c>
      <c r="G1728" s="137">
        <v>165912</v>
      </c>
      <c r="H1728" s="127">
        <v>101472</v>
      </c>
      <c r="I1728" s="128">
        <v>46440</v>
      </c>
      <c r="J1728" s="128">
        <v>18000</v>
      </c>
      <c r="K1728" s="137">
        <v>4962</v>
      </c>
      <c r="L1728" s="124">
        <v>0</v>
      </c>
      <c r="M1728" s="124">
        <v>0</v>
      </c>
      <c r="N1728" s="124">
        <v>3845</v>
      </c>
      <c r="O1728" s="124">
        <v>447</v>
      </c>
      <c r="P1728" s="124">
        <v>670</v>
      </c>
      <c r="Q1728" s="127">
        <v>0</v>
      </c>
      <c r="R1728" s="127">
        <v>0</v>
      </c>
      <c r="S1728" s="127">
        <v>0</v>
      </c>
      <c r="T1728" s="127">
        <v>0</v>
      </c>
      <c r="U1728" s="124">
        <v>0</v>
      </c>
      <c r="V1728" s="139">
        <v>56031</v>
      </c>
      <c r="W1728" s="128">
        <v>0</v>
      </c>
    </row>
    <row r="1729" spans="1:23" ht="20.100000000000001" customHeight="1">
      <c r="A1729" s="135" t="s">
        <v>1589</v>
      </c>
      <c r="B1729" s="135" t="s">
        <v>1558</v>
      </c>
      <c r="C1729" s="136" t="s">
        <v>1558</v>
      </c>
      <c r="D1729" s="123" t="s">
        <v>1623</v>
      </c>
      <c r="E1729" s="92" t="s">
        <v>829</v>
      </c>
      <c r="F1729" s="127">
        <v>44666</v>
      </c>
      <c r="G1729" s="137">
        <v>0</v>
      </c>
      <c r="H1729" s="127">
        <v>0</v>
      </c>
      <c r="I1729" s="128">
        <v>0</v>
      </c>
      <c r="J1729" s="128">
        <v>0</v>
      </c>
      <c r="K1729" s="137">
        <v>44666</v>
      </c>
      <c r="L1729" s="124">
        <v>44666</v>
      </c>
      <c r="M1729" s="124">
        <v>0</v>
      </c>
      <c r="N1729" s="124">
        <v>0</v>
      </c>
      <c r="O1729" s="124">
        <v>0</v>
      </c>
      <c r="P1729" s="124">
        <v>0</v>
      </c>
      <c r="Q1729" s="127">
        <v>0</v>
      </c>
      <c r="R1729" s="127">
        <v>0</v>
      </c>
      <c r="S1729" s="127">
        <v>0</v>
      </c>
      <c r="T1729" s="127">
        <v>0</v>
      </c>
      <c r="U1729" s="124">
        <v>0</v>
      </c>
      <c r="V1729" s="139">
        <v>0</v>
      </c>
      <c r="W1729" s="128">
        <v>0</v>
      </c>
    </row>
    <row r="1730" spans="1:23" ht="20.100000000000001" customHeight="1">
      <c r="A1730" s="135" t="s">
        <v>1591</v>
      </c>
      <c r="B1730" s="135" t="s">
        <v>1559</v>
      </c>
      <c r="C1730" s="136" t="s">
        <v>1551</v>
      </c>
      <c r="D1730" s="123" t="s">
        <v>1623</v>
      </c>
      <c r="E1730" s="92" t="s">
        <v>943</v>
      </c>
      <c r="F1730" s="127">
        <v>16966</v>
      </c>
      <c r="G1730" s="137">
        <v>0</v>
      </c>
      <c r="H1730" s="127">
        <v>0</v>
      </c>
      <c r="I1730" s="128">
        <v>0</v>
      </c>
      <c r="J1730" s="128">
        <v>0</v>
      </c>
      <c r="K1730" s="137">
        <v>16966</v>
      </c>
      <c r="L1730" s="124">
        <v>0</v>
      </c>
      <c r="M1730" s="124">
        <v>16750</v>
      </c>
      <c r="N1730" s="124">
        <v>0</v>
      </c>
      <c r="O1730" s="124">
        <v>0</v>
      </c>
      <c r="P1730" s="124">
        <v>0</v>
      </c>
      <c r="Q1730" s="127">
        <v>216</v>
      </c>
      <c r="R1730" s="127">
        <v>0</v>
      </c>
      <c r="S1730" s="127">
        <v>0</v>
      </c>
      <c r="T1730" s="127">
        <v>0</v>
      </c>
      <c r="U1730" s="124">
        <v>0</v>
      </c>
      <c r="V1730" s="139">
        <v>0</v>
      </c>
      <c r="W1730" s="128">
        <v>0</v>
      </c>
    </row>
    <row r="1731" spans="1:23" ht="20.100000000000001" customHeight="1">
      <c r="A1731" s="135" t="s">
        <v>1616</v>
      </c>
      <c r="B1731" s="135" t="s">
        <v>1551</v>
      </c>
      <c r="C1731" s="136" t="s">
        <v>1550</v>
      </c>
      <c r="D1731" s="123" t="s">
        <v>1623</v>
      </c>
      <c r="E1731" s="92" t="s">
        <v>1425</v>
      </c>
      <c r="F1731" s="127">
        <v>26800</v>
      </c>
      <c r="G1731" s="137">
        <v>0</v>
      </c>
      <c r="H1731" s="127">
        <v>0</v>
      </c>
      <c r="I1731" s="128">
        <v>0</v>
      </c>
      <c r="J1731" s="128">
        <v>0</v>
      </c>
      <c r="K1731" s="137">
        <v>0</v>
      </c>
      <c r="L1731" s="124">
        <v>0</v>
      </c>
      <c r="M1731" s="124">
        <v>0</v>
      </c>
      <c r="N1731" s="124">
        <v>0</v>
      </c>
      <c r="O1731" s="124">
        <v>0</v>
      </c>
      <c r="P1731" s="124">
        <v>0</v>
      </c>
      <c r="Q1731" s="127">
        <v>0</v>
      </c>
      <c r="R1731" s="127">
        <v>0</v>
      </c>
      <c r="S1731" s="127">
        <v>26800</v>
      </c>
      <c r="T1731" s="127">
        <v>0</v>
      </c>
      <c r="U1731" s="124">
        <v>0</v>
      </c>
      <c r="V1731" s="139">
        <v>0</v>
      </c>
      <c r="W1731" s="128">
        <v>0</v>
      </c>
    </row>
    <row r="1732" spans="1:23" ht="20.100000000000001" customHeight="1">
      <c r="A1732" s="135"/>
      <c r="B1732" s="135"/>
      <c r="C1732" s="136"/>
      <c r="D1732" s="123" t="s">
        <v>2356</v>
      </c>
      <c r="E1732" s="92" t="s">
        <v>2357</v>
      </c>
      <c r="F1732" s="127">
        <v>265195</v>
      </c>
      <c r="G1732" s="137">
        <v>103776</v>
      </c>
      <c r="H1732" s="127">
        <v>66696</v>
      </c>
      <c r="I1732" s="128">
        <v>25080</v>
      </c>
      <c r="J1732" s="128">
        <v>12000</v>
      </c>
      <c r="K1732" s="137">
        <v>41537</v>
      </c>
      <c r="L1732" s="124">
        <v>27839</v>
      </c>
      <c r="M1732" s="124">
        <v>10440</v>
      </c>
      <c r="N1732" s="124">
        <v>2418</v>
      </c>
      <c r="O1732" s="124">
        <v>278</v>
      </c>
      <c r="P1732" s="124">
        <v>418</v>
      </c>
      <c r="Q1732" s="127">
        <v>144</v>
      </c>
      <c r="R1732" s="127">
        <v>0</v>
      </c>
      <c r="S1732" s="127">
        <v>16704</v>
      </c>
      <c r="T1732" s="127">
        <v>0</v>
      </c>
      <c r="U1732" s="124">
        <v>0</v>
      </c>
      <c r="V1732" s="139">
        <v>32954</v>
      </c>
      <c r="W1732" s="128">
        <v>70224</v>
      </c>
    </row>
    <row r="1733" spans="1:23" ht="20.100000000000001" customHeight="1">
      <c r="A1733" s="135" t="s">
        <v>1589</v>
      </c>
      <c r="B1733" s="135" t="s">
        <v>1558</v>
      </c>
      <c r="C1733" s="136" t="s">
        <v>1558</v>
      </c>
      <c r="D1733" s="123" t="s">
        <v>1623</v>
      </c>
      <c r="E1733" s="92" t="s">
        <v>829</v>
      </c>
      <c r="F1733" s="127">
        <v>27839</v>
      </c>
      <c r="G1733" s="137">
        <v>0</v>
      </c>
      <c r="H1733" s="127">
        <v>0</v>
      </c>
      <c r="I1733" s="128">
        <v>0</v>
      </c>
      <c r="J1733" s="128">
        <v>0</v>
      </c>
      <c r="K1733" s="137">
        <v>27839</v>
      </c>
      <c r="L1733" s="124">
        <v>27839</v>
      </c>
      <c r="M1733" s="124">
        <v>0</v>
      </c>
      <c r="N1733" s="124">
        <v>0</v>
      </c>
      <c r="O1733" s="124">
        <v>0</v>
      </c>
      <c r="P1733" s="124">
        <v>0</v>
      </c>
      <c r="Q1733" s="127">
        <v>0</v>
      </c>
      <c r="R1733" s="127">
        <v>0</v>
      </c>
      <c r="S1733" s="127">
        <v>0</v>
      </c>
      <c r="T1733" s="127">
        <v>0</v>
      </c>
      <c r="U1733" s="124">
        <v>0</v>
      </c>
      <c r="V1733" s="139">
        <v>0</v>
      </c>
      <c r="W1733" s="128">
        <v>0</v>
      </c>
    </row>
    <row r="1734" spans="1:23" ht="20.100000000000001" customHeight="1">
      <c r="A1734" s="135" t="s">
        <v>1591</v>
      </c>
      <c r="B1734" s="135" t="s">
        <v>1559</v>
      </c>
      <c r="C1734" s="136" t="s">
        <v>1551</v>
      </c>
      <c r="D1734" s="123" t="s">
        <v>1623</v>
      </c>
      <c r="E1734" s="92" t="s">
        <v>943</v>
      </c>
      <c r="F1734" s="127">
        <v>10584</v>
      </c>
      <c r="G1734" s="137">
        <v>0</v>
      </c>
      <c r="H1734" s="127">
        <v>0</v>
      </c>
      <c r="I1734" s="128">
        <v>0</v>
      </c>
      <c r="J1734" s="128">
        <v>0</v>
      </c>
      <c r="K1734" s="137">
        <v>10584</v>
      </c>
      <c r="L1734" s="124">
        <v>0</v>
      </c>
      <c r="M1734" s="124">
        <v>10440</v>
      </c>
      <c r="N1734" s="124">
        <v>0</v>
      </c>
      <c r="O1734" s="124">
        <v>0</v>
      </c>
      <c r="P1734" s="124">
        <v>0</v>
      </c>
      <c r="Q1734" s="127">
        <v>144</v>
      </c>
      <c r="R1734" s="127">
        <v>0</v>
      </c>
      <c r="S1734" s="127">
        <v>0</v>
      </c>
      <c r="T1734" s="127">
        <v>0</v>
      </c>
      <c r="U1734" s="124">
        <v>0</v>
      </c>
      <c r="V1734" s="139">
        <v>0</v>
      </c>
      <c r="W1734" s="128">
        <v>0</v>
      </c>
    </row>
    <row r="1735" spans="1:23" ht="20.100000000000001" customHeight="1">
      <c r="A1735" s="135" t="s">
        <v>1604</v>
      </c>
      <c r="B1735" s="135" t="s">
        <v>1550</v>
      </c>
      <c r="C1735" s="136" t="s">
        <v>1557</v>
      </c>
      <c r="D1735" s="123" t="s">
        <v>1623</v>
      </c>
      <c r="E1735" s="92" t="s">
        <v>260</v>
      </c>
      <c r="F1735" s="127">
        <v>139844</v>
      </c>
      <c r="G1735" s="137">
        <v>103776</v>
      </c>
      <c r="H1735" s="127">
        <v>66696</v>
      </c>
      <c r="I1735" s="128">
        <v>25080</v>
      </c>
      <c r="J1735" s="128">
        <v>12000</v>
      </c>
      <c r="K1735" s="137">
        <v>3114</v>
      </c>
      <c r="L1735" s="124">
        <v>0</v>
      </c>
      <c r="M1735" s="124">
        <v>0</v>
      </c>
      <c r="N1735" s="124">
        <v>2418</v>
      </c>
      <c r="O1735" s="124">
        <v>278</v>
      </c>
      <c r="P1735" s="124">
        <v>418</v>
      </c>
      <c r="Q1735" s="127">
        <v>0</v>
      </c>
      <c r="R1735" s="127">
        <v>0</v>
      </c>
      <c r="S1735" s="127">
        <v>0</v>
      </c>
      <c r="T1735" s="127">
        <v>0</v>
      </c>
      <c r="U1735" s="124">
        <v>0</v>
      </c>
      <c r="V1735" s="139">
        <v>32954</v>
      </c>
      <c r="W1735" s="128">
        <v>0</v>
      </c>
    </row>
    <row r="1736" spans="1:23" ht="20.100000000000001" customHeight="1">
      <c r="A1736" s="135" t="s">
        <v>1604</v>
      </c>
      <c r="B1736" s="135" t="s">
        <v>1550</v>
      </c>
      <c r="C1736" s="136" t="s">
        <v>1605</v>
      </c>
      <c r="D1736" s="123" t="s">
        <v>1623</v>
      </c>
      <c r="E1736" s="92" t="s">
        <v>1096</v>
      </c>
      <c r="F1736" s="127">
        <v>70224</v>
      </c>
      <c r="G1736" s="137">
        <v>0</v>
      </c>
      <c r="H1736" s="127">
        <v>0</v>
      </c>
      <c r="I1736" s="128">
        <v>0</v>
      </c>
      <c r="J1736" s="128">
        <v>0</v>
      </c>
      <c r="K1736" s="137">
        <v>0</v>
      </c>
      <c r="L1736" s="124">
        <v>0</v>
      </c>
      <c r="M1736" s="124">
        <v>0</v>
      </c>
      <c r="N1736" s="124">
        <v>0</v>
      </c>
      <c r="O1736" s="124">
        <v>0</v>
      </c>
      <c r="P1736" s="124">
        <v>0</v>
      </c>
      <c r="Q1736" s="127">
        <v>0</v>
      </c>
      <c r="R1736" s="127">
        <v>0</v>
      </c>
      <c r="S1736" s="127">
        <v>0</v>
      </c>
      <c r="T1736" s="127">
        <v>0</v>
      </c>
      <c r="U1736" s="124">
        <v>0</v>
      </c>
      <c r="V1736" s="139">
        <v>0</v>
      </c>
      <c r="W1736" s="128">
        <v>70224</v>
      </c>
    </row>
    <row r="1737" spans="1:23" ht="20.100000000000001" customHeight="1">
      <c r="A1737" s="135" t="s">
        <v>1616</v>
      </c>
      <c r="B1737" s="135" t="s">
        <v>1551</v>
      </c>
      <c r="C1737" s="136" t="s">
        <v>1550</v>
      </c>
      <c r="D1737" s="123" t="s">
        <v>1623</v>
      </c>
      <c r="E1737" s="92" t="s">
        <v>1425</v>
      </c>
      <c r="F1737" s="127">
        <v>16704</v>
      </c>
      <c r="G1737" s="137">
        <v>0</v>
      </c>
      <c r="H1737" s="127">
        <v>0</v>
      </c>
      <c r="I1737" s="128">
        <v>0</v>
      </c>
      <c r="J1737" s="128">
        <v>0</v>
      </c>
      <c r="K1737" s="137">
        <v>0</v>
      </c>
      <c r="L1737" s="124">
        <v>0</v>
      </c>
      <c r="M1737" s="124">
        <v>0</v>
      </c>
      <c r="N1737" s="124">
        <v>0</v>
      </c>
      <c r="O1737" s="124">
        <v>0</v>
      </c>
      <c r="P1737" s="124">
        <v>0</v>
      </c>
      <c r="Q1737" s="127">
        <v>0</v>
      </c>
      <c r="R1737" s="127">
        <v>0</v>
      </c>
      <c r="S1737" s="127">
        <v>16704</v>
      </c>
      <c r="T1737" s="127">
        <v>0</v>
      </c>
      <c r="U1737" s="124">
        <v>0</v>
      </c>
      <c r="V1737" s="139">
        <v>0</v>
      </c>
      <c r="W1737" s="128">
        <v>0</v>
      </c>
    </row>
    <row r="1738" spans="1:23" ht="20.100000000000001" customHeight="1">
      <c r="A1738" s="135"/>
      <c r="B1738" s="135"/>
      <c r="C1738" s="136"/>
      <c r="D1738" s="123" t="s">
        <v>2358</v>
      </c>
      <c r="E1738" s="92" t="s">
        <v>2359</v>
      </c>
      <c r="F1738" s="127">
        <v>381765</v>
      </c>
      <c r="G1738" s="137">
        <v>242366</v>
      </c>
      <c r="H1738" s="127">
        <v>121704</v>
      </c>
      <c r="I1738" s="128">
        <v>110520</v>
      </c>
      <c r="J1738" s="128">
        <v>10142</v>
      </c>
      <c r="K1738" s="137">
        <v>97852</v>
      </c>
      <c r="L1738" s="124">
        <v>69245</v>
      </c>
      <c r="M1738" s="124">
        <v>25967</v>
      </c>
      <c r="N1738" s="124">
        <v>0</v>
      </c>
      <c r="O1738" s="124">
        <v>1385</v>
      </c>
      <c r="P1738" s="124">
        <v>1039</v>
      </c>
      <c r="Q1738" s="127">
        <v>216</v>
      </c>
      <c r="R1738" s="127">
        <v>0</v>
      </c>
      <c r="S1738" s="127">
        <v>41547</v>
      </c>
      <c r="T1738" s="127">
        <v>0</v>
      </c>
      <c r="U1738" s="124">
        <v>0</v>
      </c>
      <c r="V1738" s="139">
        <v>0</v>
      </c>
      <c r="W1738" s="128">
        <v>0</v>
      </c>
    </row>
    <row r="1739" spans="1:23" ht="20.100000000000001" customHeight="1">
      <c r="A1739" s="135" t="s">
        <v>1549</v>
      </c>
      <c r="B1739" s="135" t="s">
        <v>1550</v>
      </c>
      <c r="C1739" s="136" t="s">
        <v>1550</v>
      </c>
      <c r="D1739" s="123" t="s">
        <v>1623</v>
      </c>
      <c r="E1739" s="92" t="s">
        <v>251</v>
      </c>
      <c r="F1739" s="127">
        <v>244790</v>
      </c>
      <c r="G1739" s="137">
        <v>242366</v>
      </c>
      <c r="H1739" s="127">
        <v>121704</v>
      </c>
      <c r="I1739" s="128">
        <v>110520</v>
      </c>
      <c r="J1739" s="128">
        <v>10142</v>
      </c>
      <c r="K1739" s="137">
        <v>2424</v>
      </c>
      <c r="L1739" s="124">
        <v>0</v>
      </c>
      <c r="M1739" s="124">
        <v>0</v>
      </c>
      <c r="N1739" s="124">
        <v>0</v>
      </c>
      <c r="O1739" s="124">
        <v>1385</v>
      </c>
      <c r="P1739" s="124">
        <v>1039</v>
      </c>
      <c r="Q1739" s="127">
        <v>0</v>
      </c>
      <c r="R1739" s="127">
        <v>0</v>
      </c>
      <c r="S1739" s="127">
        <v>0</v>
      </c>
      <c r="T1739" s="127">
        <v>0</v>
      </c>
      <c r="U1739" s="124">
        <v>0</v>
      </c>
      <c r="V1739" s="139">
        <v>0</v>
      </c>
      <c r="W1739" s="128">
        <v>0</v>
      </c>
    </row>
    <row r="1740" spans="1:23" ht="20.100000000000001" customHeight="1">
      <c r="A1740" s="135" t="s">
        <v>1589</v>
      </c>
      <c r="B1740" s="135" t="s">
        <v>1558</v>
      </c>
      <c r="C1740" s="136" t="s">
        <v>1558</v>
      </c>
      <c r="D1740" s="123" t="s">
        <v>1623</v>
      </c>
      <c r="E1740" s="92" t="s">
        <v>829</v>
      </c>
      <c r="F1740" s="127">
        <v>69245</v>
      </c>
      <c r="G1740" s="137">
        <v>0</v>
      </c>
      <c r="H1740" s="127">
        <v>0</v>
      </c>
      <c r="I1740" s="128">
        <v>0</v>
      </c>
      <c r="J1740" s="128">
        <v>0</v>
      </c>
      <c r="K1740" s="137">
        <v>69245</v>
      </c>
      <c r="L1740" s="124">
        <v>69245</v>
      </c>
      <c r="M1740" s="124">
        <v>0</v>
      </c>
      <c r="N1740" s="124">
        <v>0</v>
      </c>
      <c r="O1740" s="124">
        <v>0</v>
      </c>
      <c r="P1740" s="124">
        <v>0</v>
      </c>
      <c r="Q1740" s="127">
        <v>0</v>
      </c>
      <c r="R1740" s="127">
        <v>0</v>
      </c>
      <c r="S1740" s="127">
        <v>0</v>
      </c>
      <c r="T1740" s="127">
        <v>0</v>
      </c>
      <c r="U1740" s="124">
        <v>0</v>
      </c>
      <c r="V1740" s="139">
        <v>0</v>
      </c>
      <c r="W1740" s="128">
        <v>0</v>
      </c>
    </row>
    <row r="1741" spans="1:23" ht="20.100000000000001" customHeight="1">
      <c r="A1741" s="135" t="s">
        <v>1591</v>
      </c>
      <c r="B1741" s="135" t="s">
        <v>1559</v>
      </c>
      <c r="C1741" s="136" t="s">
        <v>1550</v>
      </c>
      <c r="D1741" s="123" t="s">
        <v>1623</v>
      </c>
      <c r="E1741" s="92" t="s">
        <v>942</v>
      </c>
      <c r="F1741" s="127">
        <v>26183</v>
      </c>
      <c r="G1741" s="137">
        <v>0</v>
      </c>
      <c r="H1741" s="127">
        <v>0</v>
      </c>
      <c r="I1741" s="128">
        <v>0</v>
      </c>
      <c r="J1741" s="128">
        <v>0</v>
      </c>
      <c r="K1741" s="137">
        <v>26183</v>
      </c>
      <c r="L1741" s="124">
        <v>0</v>
      </c>
      <c r="M1741" s="124">
        <v>25967</v>
      </c>
      <c r="N1741" s="124">
        <v>0</v>
      </c>
      <c r="O1741" s="124">
        <v>0</v>
      </c>
      <c r="P1741" s="124">
        <v>0</v>
      </c>
      <c r="Q1741" s="127">
        <v>216</v>
      </c>
      <c r="R1741" s="127">
        <v>0</v>
      </c>
      <c r="S1741" s="127">
        <v>0</v>
      </c>
      <c r="T1741" s="127">
        <v>0</v>
      </c>
      <c r="U1741" s="124">
        <v>0</v>
      </c>
      <c r="V1741" s="139">
        <v>0</v>
      </c>
      <c r="W1741" s="128">
        <v>0</v>
      </c>
    </row>
    <row r="1742" spans="1:23" ht="20.100000000000001" customHeight="1">
      <c r="A1742" s="135" t="s">
        <v>1616</v>
      </c>
      <c r="B1742" s="135" t="s">
        <v>1551</v>
      </c>
      <c r="C1742" s="136" t="s">
        <v>1550</v>
      </c>
      <c r="D1742" s="123" t="s">
        <v>1623</v>
      </c>
      <c r="E1742" s="92" t="s">
        <v>1425</v>
      </c>
      <c r="F1742" s="127">
        <v>41547</v>
      </c>
      <c r="G1742" s="137">
        <v>0</v>
      </c>
      <c r="H1742" s="127">
        <v>0</v>
      </c>
      <c r="I1742" s="128">
        <v>0</v>
      </c>
      <c r="J1742" s="128">
        <v>0</v>
      </c>
      <c r="K1742" s="137">
        <v>0</v>
      </c>
      <c r="L1742" s="124">
        <v>0</v>
      </c>
      <c r="M1742" s="124">
        <v>0</v>
      </c>
      <c r="N1742" s="124">
        <v>0</v>
      </c>
      <c r="O1742" s="124">
        <v>0</v>
      </c>
      <c r="P1742" s="124">
        <v>0</v>
      </c>
      <c r="Q1742" s="127">
        <v>0</v>
      </c>
      <c r="R1742" s="127">
        <v>0</v>
      </c>
      <c r="S1742" s="127">
        <v>41547</v>
      </c>
      <c r="T1742" s="127">
        <v>0</v>
      </c>
      <c r="U1742" s="124">
        <v>0</v>
      </c>
      <c r="V1742" s="139">
        <v>0</v>
      </c>
      <c r="W1742" s="128">
        <v>0</v>
      </c>
    </row>
    <row r="1743" spans="1:23" ht="20.100000000000001" customHeight="1">
      <c r="A1743" s="135"/>
      <c r="B1743" s="135"/>
      <c r="C1743" s="136"/>
      <c r="D1743" s="123" t="s">
        <v>2360</v>
      </c>
      <c r="E1743" s="92" t="s">
        <v>2361</v>
      </c>
      <c r="F1743" s="127">
        <v>853950</v>
      </c>
      <c r="G1743" s="137">
        <v>538668</v>
      </c>
      <c r="H1743" s="127">
        <v>259632</v>
      </c>
      <c r="I1743" s="128">
        <v>257400</v>
      </c>
      <c r="J1743" s="128">
        <v>21636</v>
      </c>
      <c r="K1743" s="137">
        <v>221318</v>
      </c>
      <c r="L1743" s="124">
        <v>156606</v>
      </c>
      <c r="M1743" s="124">
        <v>58727</v>
      </c>
      <c r="N1743" s="124">
        <v>0</v>
      </c>
      <c r="O1743" s="124">
        <v>3132</v>
      </c>
      <c r="P1743" s="124">
        <v>2349</v>
      </c>
      <c r="Q1743" s="127">
        <v>504</v>
      </c>
      <c r="R1743" s="127">
        <v>0</v>
      </c>
      <c r="S1743" s="127">
        <v>93964</v>
      </c>
      <c r="T1743" s="127">
        <v>0</v>
      </c>
      <c r="U1743" s="124">
        <v>0</v>
      </c>
      <c r="V1743" s="139">
        <v>0</v>
      </c>
      <c r="W1743" s="128">
        <v>0</v>
      </c>
    </row>
    <row r="1744" spans="1:23" ht="20.100000000000001" customHeight="1">
      <c r="A1744" s="135" t="s">
        <v>1549</v>
      </c>
      <c r="B1744" s="135" t="s">
        <v>1564</v>
      </c>
      <c r="C1744" s="136" t="s">
        <v>1550</v>
      </c>
      <c r="D1744" s="123" t="s">
        <v>1623</v>
      </c>
      <c r="E1744" s="92" t="s">
        <v>251</v>
      </c>
      <c r="F1744" s="127">
        <v>544149</v>
      </c>
      <c r="G1744" s="137">
        <v>538668</v>
      </c>
      <c r="H1744" s="127">
        <v>259632</v>
      </c>
      <c r="I1744" s="128">
        <v>257400</v>
      </c>
      <c r="J1744" s="128">
        <v>21636</v>
      </c>
      <c r="K1744" s="137">
        <v>5481</v>
      </c>
      <c r="L1744" s="124">
        <v>0</v>
      </c>
      <c r="M1744" s="124">
        <v>0</v>
      </c>
      <c r="N1744" s="124">
        <v>0</v>
      </c>
      <c r="O1744" s="124">
        <v>3132</v>
      </c>
      <c r="P1744" s="124">
        <v>2349</v>
      </c>
      <c r="Q1744" s="127">
        <v>0</v>
      </c>
      <c r="R1744" s="127">
        <v>0</v>
      </c>
      <c r="S1744" s="127">
        <v>0</v>
      </c>
      <c r="T1744" s="127">
        <v>0</v>
      </c>
      <c r="U1744" s="124">
        <v>0</v>
      </c>
      <c r="V1744" s="139">
        <v>0</v>
      </c>
      <c r="W1744" s="128">
        <v>0</v>
      </c>
    </row>
    <row r="1745" spans="1:23" ht="20.100000000000001" customHeight="1">
      <c r="A1745" s="135" t="s">
        <v>1589</v>
      </c>
      <c r="B1745" s="135" t="s">
        <v>1558</v>
      </c>
      <c r="C1745" s="136" t="s">
        <v>1558</v>
      </c>
      <c r="D1745" s="123" t="s">
        <v>1623</v>
      </c>
      <c r="E1745" s="92" t="s">
        <v>829</v>
      </c>
      <c r="F1745" s="127">
        <v>156606</v>
      </c>
      <c r="G1745" s="137">
        <v>0</v>
      </c>
      <c r="H1745" s="127">
        <v>0</v>
      </c>
      <c r="I1745" s="128">
        <v>0</v>
      </c>
      <c r="J1745" s="128">
        <v>0</v>
      </c>
      <c r="K1745" s="137">
        <v>156606</v>
      </c>
      <c r="L1745" s="124">
        <v>156606</v>
      </c>
      <c r="M1745" s="124">
        <v>0</v>
      </c>
      <c r="N1745" s="124">
        <v>0</v>
      </c>
      <c r="O1745" s="124">
        <v>0</v>
      </c>
      <c r="P1745" s="124">
        <v>0</v>
      </c>
      <c r="Q1745" s="127">
        <v>0</v>
      </c>
      <c r="R1745" s="127">
        <v>0</v>
      </c>
      <c r="S1745" s="127">
        <v>0</v>
      </c>
      <c r="T1745" s="127">
        <v>0</v>
      </c>
      <c r="U1745" s="124">
        <v>0</v>
      </c>
      <c r="V1745" s="139">
        <v>0</v>
      </c>
      <c r="W1745" s="128">
        <v>0</v>
      </c>
    </row>
    <row r="1746" spans="1:23" ht="20.100000000000001" customHeight="1">
      <c r="A1746" s="135" t="s">
        <v>1591</v>
      </c>
      <c r="B1746" s="135" t="s">
        <v>1559</v>
      </c>
      <c r="C1746" s="136" t="s">
        <v>1550</v>
      </c>
      <c r="D1746" s="123" t="s">
        <v>1623</v>
      </c>
      <c r="E1746" s="92" t="s">
        <v>942</v>
      </c>
      <c r="F1746" s="127">
        <v>59231</v>
      </c>
      <c r="G1746" s="137">
        <v>0</v>
      </c>
      <c r="H1746" s="127">
        <v>0</v>
      </c>
      <c r="I1746" s="128">
        <v>0</v>
      </c>
      <c r="J1746" s="128">
        <v>0</v>
      </c>
      <c r="K1746" s="137">
        <v>59231</v>
      </c>
      <c r="L1746" s="124">
        <v>0</v>
      </c>
      <c r="M1746" s="124">
        <v>58727</v>
      </c>
      <c r="N1746" s="124">
        <v>0</v>
      </c>
      <c r="O1746" s="124">
        <v>0</v>
      </c>
      <c r="P1746" s="124">
        <v>0</v>
      </c>
      <c r="Q1746" s="127">
        <v>504</v>
      </c>
      <c r="R1746" s="127">
        <v>0</v>
      </c>
      <c r="S1746" s="127">
        <v>0</v>
      </c>
      <c r="T1746" s="127">
        <v>0</v>
      </c>
      <c r="U1746" s="124">
        <v>0</v>
      </c>
      <c r="V1746" s="139">
        <v>0</v>
      </c>
      <c r="W1746" s="128">
        <v>0</v>
      </c>
    </row>
    <row r="1747" spans="1:23" ht="20.100000000000001" customHeight="1">
      <c r="A1747" s="135" t="s">
        <v>1616</v>
      </c>
      <c r="B1747" s="135" t="s">
        <v>1551</v>
      </c>
      <c r="C1747" s="136" t="s">
        <v>1550</v>
      </c>
      <c r="D1747" s="123" t="s">
        <v>1623</v>
      </c>
      <c r="E1747" s="92" t="s">
        <v>1425</v>
      </c>
      <c r="F1747" s="127">
        <v>93964</v>
      </c>
      <c r="G1747" s="137">
        <v>0</v>
      </c>
      <c r="H1747" s="127">
        <v>0</v>
      </c>
      <c r="I1747" s="128">
        <v>0</v>
      </c>
      <c r="J1747" s="128">
        <v>0</v>
      </c>
      <c r="K1747" s="137">
        <v>0</v>
      </c>
      <c r="L1747" s="124">
        <v>0</v>
      </c>
      <c r="M1747" s="124">
        <v>0</v>
      </c>
      <c r="N1747" s="124">
        <v>0</v>
      </c>
      <c r="O1747" s="124">
        <v>0</v>
      </c>
      <c r="P1747" s="124">
        <v>0</v>
      </c>
      <c r="Q1747" s="127">
        <v>0</v>
      </c>
      <c r="R1747" s="127">
        <v>0</v>
      </c>
      <c r="S1747" s="127">
        <v>93964</v>
      </c>
      <c r="T1747" s="127">
        <v>0</v>
      </c>
      <c r="U1747" s="124">
        <v>0</v>
      </c>
      <c r="V1747" s="139">
        <v>0</v>
      </c>
      <c r="W1747" s="128">
        <v>0</v>
      </c>
    </row>
    <row r="1748" spans="1:23" ht="20.100000000000001" customHeight="1">
      <c r="A1748" s="135"/>
      <c r="B1748" s="135"/>
      <c r="C1748" s="136"/>
      <c r="D1748" s="123" t="s">
        <v>2362</v>
      </c>
      <c r="E1748" s="92" t="s">
        <v>2363</v>
      </c>
      <c r="F1748" s="127">
        <v>122721</v>
      </c>
      <c r="G1748" s="137">
        <v>77508</v>
      </c>
      <c r="H1748" s="127">
        <v>38592</v>
      </c>
      <c r="I1748" s="128">
        <v>35700</v>
      </c>
      <c r="J1748" s="128">
        <v>3216</v>
      </c>
      <c r="K1748" s="137">
        <v>31738</v>
      </c>
      <c r="L1748" s="124">
        <v>22458</v>
      </c>
      <c r="M1748" s="124">
        <v>8422</v>
      </c>
      <c r="N1748" s="124">
        <v>0</v>
      </c>
      <c r="O1748" s="124">
        <v>449</v>
      </c>
      <c r="P1748" s="124">
        <v>337</v>
      </c>
      <c r="Q1748" s="127">
        <v>72</v>
      </c>
      <c r="R1748" s="127">
        <v>0</v>
      </c>
      <c r="S1748" s="127">
        <v>13475</v>
      </c>
      <c r="T1748" s="127">
        <v>0</v>
      </c>
      <c r="U1748" s="124">
        <v>0</v>
      </c>
      <c r="V1748" s="139">
        <v>0</v>
      </c>
      <c r="W1748" s="128">
        <v>0</v>
      </c>
    </row>
    <row r="1749" spans="1:23" ht="20.100000000000001" customHeight="1">
      <c r="A1749" s="135" t="s">
        <v>1549</v>
      </c>
      <c r="B1749" s="135" t="s">
        <v>1563</v>
      </c>
      <c r="C1749" s="136" t="s">
        <v>1550</v>
      </c>
      <c r="D1749" s="123" t="s">
        <v>1623</v>
      </c>
      <c r="E1749" s="92" t="s">
        <v>251</v>
      </c>
      <c r="F1749" s="127">
        <v>78294</v>
      </c>
      <c r="G1749" s="137">
        <v>77508</v>
      </c>
      <c r="H1749" s="127">
        <v>38592</v>
      </c>
      <c r="I1749" s="128">
        <v>35700</v>
      </c>
      <c r="J1749" s="128">
        <v>3216</v>
      </c>
      <c r="K1749" s="137">
        <v>786</v>
      </c>
      <c r="L1749" s="124">
        <v>0</v>
      </c>
      <c r="M1749" s="124">
        <v>0</v>
      </c>
      <c r="N1749" s="124">
        <v>0</v>
      </c>
      <c r="O1749" s="124">
        <v>449</v>
      </c>
      <c r="P1749" s="124">
        <v>337</v>
      </c>
      <c r="Q1749" s="127">
        <v>0</v>
      </c>
      <c r="R1749" s="127">
        <v>0</v>
      </c>
      <c r="S1749" s="127">
        <v>0</v>
      </c>
      <c r="T1749" s="127">
        <v>0</v>
      </c>
      <c r="U1749" s="124">
        <v>0</v>
      </c>
      <c r="V1749" s="139">
        <v>0</v>
      </c>
      <c r="W1749" s="128">
        <v>0</v>
      </c>
    </row>
    <row r="1750" spans="1:23" ht="20.100000000000001" customHeight="1">
      <c r="A1750" s="135" t="s">
        <v>1589</v>
      </c>
      <c r="B1750" s="135" t="s">
        <v>1558</v>
      </c>
      <c r="C1750" s="136" t="s">
        <v>1558</v>
      </c>
      <c r="D1750" s="123" t="s">
        <v>1623</v>
      </c>
      <c r="E1750" s="92" t="s">
        <v>829</v>
      </c>
      <c r="F1750" s="127">
        <v>22458</v>
      </c>
      <c r="G1750" s="137">
        <v>0</v>
      </c>
      <c r="H1750" s="127">
        <v>0</v>
      </c>
      <c r="I1750" s="128">
        <v>0</v>
      </c>
      <c r="J1750" s="128">
        <v>0</v>
      </c>
      <c r="K1750" s="137">
        <v>22458</v>
      </c>
      <c r="L1750" s="124">
        <v>22458</v>
      </c>
      <c r="M1750" s="124">
        <v>0</v>
      </c>
      <c r="N1750" s="124">
        <v>0</v>
      </c>
      <c r="O1750" s="124">
        <v>0</v>
      </c>
      <c r="P1750" s="124">
        <v>0</v>
      </c>
      <c r="Q1750" s="127">
        <v>0</v>
      </c>
      <c r="R1750" s="127">
        <v>0</v>
      </c>
      <c r="S1750" s="127">
        <v>0</v>
      </c>
      <c r="T1750" s="127">
        <v>0</v>
      </c>
      <c r="U1750" s="124">
        <v>0</v>
      </c>
      <c r="V1750" s="139">
        <v>0</v>
      </c>
      <c r="W1750" s="128">
        <v>0</v>
      </c>
    </row>
    <row r="1751" spans="1:23" ht="20.100000000000001" customHeight="1">
      <c r="A1751" s="135" t="s">
        <v>1591</v>
      </c>
      <c r="B1751" s="135" t="s">
        <v>1559</v>
      </c>
      <c r="C1751" s="136" t="s">
        <v>1550</v>
      </c>
      <c r="D1751" s="123" t="s">
        <v>1623</v>
      </c>
      <c r="E1751" s="92" t="s">
        <v>942</v>
      </c>
      <c r="F1751" s="127">
        <v>8494</v>
      </c>
      <c r="G1751" s="137">
        <v>0</v>
      </c>
      <c r="H1751" s="127">
        <v>0</v>
      </c>
      <c r="I1751" s="128">
        <v>0</v>
      </c>
      <c r="J1751" s="128">
        <v>0</v>
      </c>
      <c r="K1751" s="137">
        <v>8494</v>
      </c>
      <c r="L1751" s="124">
        <v>0</v>
      </c>
      <c r="M1751" s="124">
        <v>8422</v>
      </c>
      <c r="N1751" s="124">
        <v>0</v>
      </c>
      <c r="O1751" s="124">
        <v>0</v>
      </c>
      <c r="P1751" s="124">
        <v>0</v>
      </c>
      <c r="Q1751" s="127">
        <v>72</v>
      </c>
      <c r="R1751" s="127">
        <v>0</v>
      </c>
      <c r="S1751" s="127">
        <v>0</v>
      </c>
      <c r="T1751" s="127">
        <v>0</v>
      </c>
      <c r="U1751" s="124">
        <v>0</v>
      </c>
      <c r="V1751" s="139">
        <v>0</v>
      </c>
      <c r="W1751" s="128">
        <v>0</v>
      </c>
    </row>
    <row r="1752" spans="1:23" ht="20.100000000000001" customHeight="1">
      <c r="A1752" s="135" t="s">
        <v>1616</v>
      </c>
      <c r="B1752" s="135" t="s">
        <v>1551</v>
      </c>
      <c r="C1752" s="136" t="s">
        <v>1550</v>
      </c>
      <c r="D1752" s="123" t="s">
        <v>1623</v>
      </c>
      <c r="E1752" s="92" t="s">
        <v>1425</v>
      </c>
      <c r="F1752" s="127">
        <v>13475</v>
      </c>
      <c r="G1752" s="137">
        <v>0</v>
      </c>
      <c r="H1752" s="127">
        <v>0</v>
      </c>
      <c r="I1752" s="128">
        <v>0</v>
      </c>
      <c r="J1752" s="128">
        <v>0</v>
      </c>
      <c r="K1752" s="137">
        <v>0</v>
      </c>
      <c r="L1752" s="124">
        <v>0</v>
      </c>
      <c r="M1752" s="124">
        <v>0</v>
      </c>
      <c r="N1752" s="124">
        <v>0</v>
      </c>
      <c r="O1752" s="124">
        <v>0</v>
      </c>
      <c r="P1752" s="124">
        <v>0</v>
      </c>
      <c r="Q1752" s="127">
        <v>0</v>
      </c>
      <c r="R1752" s="127">
        <v>0</v>
      </c>
      <c r="S1752" s="127">
        <v>13475</v>
      </c>
      <c r="T1752" s="127">
        <v>0</v>
      </c>
      <c r="U1752" s="124">
        <v>0</v>
      </c>
      <c r="V1752" s="139">
        <v>0</v>
      </c>
      <c r="W1752" s="128">
        <v>0</v>
      </c>
    </row>
    <row r="1753" spans="1:23" ht="20.100000000000001" customHeight="1">
      <c r="A1753" s="135"/>
      <c r="B1753" s="135"/>
      <c r="C1753" s="136"/>
      <c r="D1753" s="123" t="s">
        <v>2364</v>
      </c>
      <c r="E1753" s="92" t="s">
        <v>2365</v>
      </c>
      <c r="F1753" s="127">
        <v>675928</v>
      </c>
      <c r="G1753" s="137">
        <v>378084</v>
      </c>
      <c r="H1753" s="127">
        <v>209892</v>
      </c>
      <c r="I1753" s="128">
        <v>117216</v>
      </c>
      <c r="J1753" s="128">
        <v>50976</v>
      </c>
      <c r="K1753" s="137">
        <v>143527</v>
      </c>
      <c r="L1753" s="124">
        <v>96181</v>
      </c>
      <c r="M1753" s="124">
        <v>36068</v>
      </c>
      <c r="N1753" s="124">
        <v>8369</v>
      </c>
      <c r="O1753" s="124">
        <v>962</v>
      </c>
      <c r="P1753" s="124">
        <v>1443</v>
      </c>
      <c r="Q1753" s="127">
        <v>504</v>
      </c>
      <c r="R1753" s="127">
        <v>0</v>
      </c>
      <c r="S1753" s="127">
        <v>57708</v>
      </c>
      <c r="T1753" s="127">
        <v>0</v>
      </c>
      <c r="U1753" s="124">
        <v>0</v>
      </c>
      <c r="V1753" s="139">
        <v>96609</v>
      </c>
      <c r="W1753" s="128">
        <v>0</v>
      </c>
    </row>
    <row r="1754" spans="1:23" ht="20.100000000000001" customHeight="1">
      <c r="A1754" s="135" t="s">
        <v>1589</v>
      </c>
      <c r="B1754" s="135" t="s">
        <v>1558</v>
      </c>
      <c r="C1754" s="136" t="s">
        <v>1558</v>
      </c>
      <c r="D1754" s="123" t="s">
        <v>1623</v>
      </c>
      <c r="E1754" s="92" t="s">
        <v>829</v>
      </c>
      <c r="F1754" s="127">
        <v>96181</v>
      </c>
      <c r="G1754" s="137">
        <v>0</v>
      </c>
      <c r="H1754" s="127">
        <v>0</v>
      </c>
      <c r="I1754" s="128">
        <v>0</v>
      </c>
      <c r="J1754" s="128">
        <v>0</v>
      </c>
      <c r="K1754" s="137">
        <v>96181</v>
      </c>
      <c r="L1754" s="124">
        <v>96181</v>
      </c>
      <c r="M1754" s="124">
        <v>0</v>
      </c>
      <c r="N1754" s="124">
        <v>0</v>
      </c>
      <c r="O1754" s="124">
        <v>0</v>
      </c>
      <c r="P1754" s="124">
        <v>0</v>
      </c>
      <c r="Q1754" s="127">
        <v>0</v>
      </c>
      <c r="R1754" s="127">
        <v>0</v>
      </c>
      <c r="S1754" s="127">
        <v>0</v>
      </c>
      <c r="T1754" s="127">
        <v>0</v>
      </c>
      <c r="U1754" s="124">
        <v>0</v>
      </c>
      <c r="V1754" s="139">
        <v>0</v>
      </c>
      <c r="W1754" s="128">
        <v>0</v>
      </c>
    </row>
    <row r="1755" spans="1:23" ht="20.100000000000001" customHeight="1">
      <c r="A1755" s="135" t="s">
        <v>1591</v>
      </c>
      <c r="B1755" s="135" t="s">
        <v>1559</v>
      </c>
      <c r="C1755" s="136" t="s">
        <v>1551</v>
      </c>
      <c r="D1755" s="123" t="s">
        <v>1623</v>
      </c>
      <c r="E1755" s="92" t="s">
        <v>943</v>
      </c>
      <c r="F1755" s="127">
        <v>36572</v>
      </c>
      <c r="G1755" s="137">
        <v>0</v>
      </c>
      <c r="H1755" s="127">
        <v>0</v>
      </c>
      <c r="I1755" s="128">
        <v>0</v>
      </c>
      <c r="J1755" s="128">
        <v>0</v>
      </c>
      <c r="K1755" s="137">
        <v>36572</v>
      </c>
      <c r="L1755" s="124">
        <v>0</v>
      </c>
      <c r="M1755" s="124">
        <v>36068</v>
      </c>
      <c r="N1755" s="124">
        <v>0</v>
      </c>
      <c r="O1755" s="124">
        <v>0</v>
      </c>
      <c r="P1755" s="124">
        <v>0</v>
      </c>
      <c r="Q1755" s="127">
        <v>504</v>
      </c>
      <c r="R1755" s="127">
        <v>0</v>
      </c>
      <c r="S1755" s="127">
        <v>0</v>
      </c>
      <c r="T1755" s="127">
        <v>0</v>
      </c>
      <c r="U1755" s="124">
        <v>0</v>
      </c>
      <c r="V1755" s="139">
        <v>0</v>
      </c>
      <c r="W1755" s="128">
        <v>0</v>
      </c>
    </row>
    <row r="1756" spans="1:23" ht="20.100000000000001" customHeight="1">
      <c r="A1756" s="135" t="s">
        <v>1604</v>
      </c>
      <c r="B1756" s="135" t="s">
        <v>1550</v>
      </c>
      <c r="C1756" s="136" t="s">
        <v>1572</v>
      </c>
      <c r="D1756" s="123" t="s">
        <v>1623</v>
      </c>
      <c r="E1756" s="92" t="s">
        <v>1097</v>
      </c>
      <c r="F1756" s="127">
        <v>485467</v>
      </c>
      <c r="G1756" s="137">
        <v>378084</v>
      </c>
      <c r="H1756" s="127">
        <v>209892</v>
      </c>
      <c r="I1756" s="128">
        <v>117216</v>
      </c>
      <c r="J1756" s="128">
        <v>50976</v>
      </c>
      <c r="K1756" s="137">
        <v>10774</v>
      </c>
      <c r="L1756" s="124">
        <v>0</v>
      </c>
      <c r="M1756" s="124">
        <v>0</v>
      </c>
      <c r="N1756" s="124">
        <v>8369</v>
      </c>
      <c r="O1756" s="124">
        <v>962</v>
      </c>
      <c r="P1756" s="124">
        <v>1443</v>
      </c>
      <c r="Q1756" s="127">
        <v>0</v>
      </c>
      <c r="R1756" s="127">
        <v>0</v>
      </c>
      <c r="S1756" s="127">
        <v>0</v>
      </c>
      <c r="T1756" s="127">
        <v>0</v>
      </c>
      <c r="U1756" s="124">
        <v>0</v>
      </c>
      <c r="V1756" s="139">
        <v>96609</v>
      </c>
      <c r="W1756" s="128">
        <v>0</v>
      </c>
    </row>
    <row r="1757" spans="1:23" ht="20.100000000000001" customHeight="1">
      <c r="A1757" s="135" t="s">
        <v>1616</v>
      </c>
      <c r="B1757" s="135" t="s">
        <v>1551</v>
      </c>
      <c r="C1757" s="136" t="s">
        <v>1550</v>
      </c>
      <c r="D1757" s="123" t="s">
        <v>1623</v>
      </c>
      <c r="E1757" s="92" t="s">
        <v>1425</v>
      </c>
      <c r="F1757" s="127">
        <v>57708</v>
      </c>
      <c r="G1757" s="137">
        <v>0</v>
      </c>
      <c r="H1757" s="127">
        <v>0</v>
      </c>
      <c r="I1757" s="128">
        <v>0</v>
      </c>
      <c r="J1757" s="128">
        <v>0</v>
      </c>
      <c r="K1757" s="137">
        <v>0</v>
      </c>
      <c r="L1757" s="124">
        <v>0</v>
      </c>
      <c r="M1757" s="124">
        <v>0</v>
      </c>
      <c r="N1757" s="124">
        <v>0</v>
      </c>
      <c r="O1757" s="124">
        <v>0</v>
      </c>
      <c r="P1757" s="124">
        <v>0</v>
      </c>
      <c r="Q1757" s="127">
        <v>0</v>
      </c>
      <c r="R1757" s="127">
        <v>0</v>
      </c>
      <c r="S1757" s="127">
        <v>57708</v>
      </c>
      <c r="T1757" s="127">
        <v>0</v>
      </c>
      <c r="U1757" s="124">
        <v>0</v>
      </c>
      <c r="V1757" s="139">
        <v>0</v>
      </c>
      <c r="W1757" s="128">
        <v>0</v>
      </c>
    </row>
    <row r="1758" spans="1:23" ht="20.100000000000001" customHeight="1">
      <c r="A1758" s="135"/>
      <c r="B1758" s="135"/>
      <c r="C1758" s="136"/>
      <c r="D1758" s="123" t="s">
        <v>2366</v>
      </c>
      <c r="E1758" s="92" t="s">
        <v>2367</v>
      </c>
      <c r="F1758" s="127">
        <v>7024544</v>
      </c>
      <c r="G1758" s="137">
        <v>4083826</v>
      </c>
      <c r="H1758" s="127">
        <v>1819548</v>
      </c>
      <c r="I1758" s="128">
        <v>1487760</v>
      </c>
      <c r="J1758" s="128">
        <v>776518</v>
      </c>
      <c r="K1758" s="137">
        <v>1718525</v>
      </c>
      <c r="L1758" s="124">
        <v>1010862</v>
      </c>
      <c r="M1758" s="124">
        <v>379073</v>
      </c>
      <c r="N1758" s="124">
        <v>34325</v>
      </c>
      <c r="O1758" s="124">
        <v>16057</v>
      </c>
      <c r="P1758" s="124">
        <v>15163</v>
      </c>
      <c r="Q1758" s="127">
        <v>3960</v>
      </c>
      <c r="R1758" s="127">
        <v>0</v>
      </c>
      <c r="S1758" s="127">
        <v>606517</v>
      </c>
      <c r="T1758" s="127">
        <v>0</v>
      </c>
      <c r="U1758" s="124">
        <v>0</v>
      </c>
      <c r="V1758" s="139">
        <v>415032</v>
      </c>
      <c r="W1758" s="128">
        <v>200644</v>
      </c>
    </row>
    <row r="1759" spans="1:23" ht="20.100000000000001" customHeight="1">
      <c r="A1759" s="135"/>
      <c r="B1759" s="135"/>
      <c r="C1759" s="136"/>
      <c r="D1759" s="123" t="s">
        <v>2368</v>
      </c>
      <c r="E1759" s="92" t="s">
        <v>2369</v>
      </c>
      <c r="F1759" s="127">
        <v>2660631</v>
      </c>
      <c r="G1759" s="137">
        <v>1605946</v>
      </c>
      <c r="H1759" s="127">
        <v>630984</v>
      </c>
      <c r="I1759" s="128">
        <v>641580</v>
      </c>
      <c r="J1759" s="128">
        <v>333382</v>
      </c>
      <c r="K1759" s="137">
        <v>710006</v>
      </c>
      <c r="L1759" s="124">
        <v>391313</v>
      </c>
      <c r="M1759" s="124">
        <v>146742</v>
      </c>
      <c r="N1759" s="124">
        <v>0</v>
      </c>
      <c r="O1759" s="124">
        <v>7826</v>
      </c>
      <c r="P1759" s="124">
        <v>5870</v>
      </c>
      <c r="Q1759" s="127">
        <v>1296</v>
      </c>
      <c r="R1759" s="127">
        <v>0</v>
      </c>
      <c r="S1759" s="127">
        <v>234788</v>
      </c>
      <c r="T1759" s="127">
        <v>0</v>
      </c>
      <c r="U1759" s="124">
        <v>0</v>
      </c>
      <c r="V1759" s="139">
        <v>0</v>
      </c>
      <c r="W1759" s="128">
        <v>109891</v>
      </c>
    </row>
    <row r="1760" spans="1:23" ht="20.100000000000001" customHeight="1">
      <c r="A1760" s="135" t="s">
        <v>1549</v>
      </c>
      <c r="B1760" s="135" t="s">
        <v>1552</v>
      </c>
      <c r="C1760" s="136" t="s">
        <v>1550</v>
      </c>
      <c r="D1760" s="123" t="s">
        <v>1623</v>
      </c>
      <c r="E1760" s="92" t="s">
        <v>251</v>
      </c>
      <c r="F1760" s="127">
        <v>1729533</v>
      </c>
      <c r="G1760" s="137">
        <v>1605946</v>
      </c>
      <c r="H1760" s="127">
        <v>630984</v>
      </c>
      <c r="I1760" s="128">
        <v>641580</v>
      </c>
      <c r="J1760" s="128">
        <v>333382</v>
      </c>
      <c r="K1760" s="137">
        <v>13696</v>
      </c>
      <c r="L1760" s="124">
        <v>0</v>
      </c>
      <c r="M1760" s="124">
        <v>0</v>
      </c>
      <c r="N1760" s="124">
        <v>0</v>
      </c>
      <c r="O1760" s="124">
        <v>7826</v>
      </c>
      <c r="P1760" s="124">
        <v>5870</v>
      </c>
      <c r="Q1760" s="127">
        <v>0</v>
      </c>
      <c r="R1760" s="127">
        <v>0</v>
      </c>
      <c r="S1760" s="127">
        <v>0</v>
      </c>
      <c r="T1760" s="127">
        <v>0</v>
      </c>
      <c r="U1760" s="124">
        <v>0</v>
      </c>
      <c r="V1760" s="139">
        <v>0</v>
      </c>
      <c r="W1760" s="128">
        <v>109891</v>
      </c>
    </row>
    <row r="1761" spans="1:23" ht="20.100000000000001" customHeight="1">
      <c r="A1761" s="135" t="s">
        <v>1589</v>
      </c>
      <c r="B1761" s="135" t="s">
        <v>1558</v>
      </c>
      <c r="C1761" s="136" t="s">
        <v>1558</v>
      </c>
      <c r="D1761" s="123" t="s">
        <v>1623</v>
      </c>
      <c r="E1761" s="92" t="s">
        <v>829</v>
      </c>
      <c r="F1761" s="127">
        <v>391313</v>
      </c>
      <c r="G1761" s="137">
        <v>0</v>
      </c>
      <c r="H1761" s="127">
        <v>0</v>
      </c>
      <c r="I1761" s="128">
        <v>0</v>
      </c>
      <c r="J1761" s="128">
        <v>0</v>
      </c>
      <c r="K1761" s="137">
        <v>391313</v>
      </c>
      <c r="L1761" s="124">
        <v>391313</v>
      </c>
      <c r="M1761" s="124">
        <v>0</v>
      </c>
      <c r="N1761" s="124">
        <v>0</v>
      </c>
      <c r="O1761" s="124">
        <v>0</v>
      </c>
      <c r="P1761" s="124">
        <v>0</v>
      </c>
      <c r="Q1761" s="127">
        <v>0</v>
      </c>
      <c r="R1761" s="127">
        <v>0</v>
      </c>
      <c r="S1761" s="127">
        <v>0</v>
      </c>
      <c r="T1761" s="127">
        <v>0</v>
      </c>
      <c r="U1761" s="124">
        <v>0</v>
      </c>
      <c r="V1761" s="139">
        <v>0</v>
      </c>
      <c r="W1761" s="128">
        <v>0</v>
      </c>
    </row>
    <row r="1762" spans="1:23" ht="20.100000000000001" customHeight="1">
      <c r="A1762" s="135" t="s">
        <v>1591</v>
      </c>
      <c r="B1762" s="135" t="s">
        <v>1559</v>
      </c>
      <c r="C1762" s="136" t="s">
        <v>1550</v>
      </c>
      <c r="D1762" s="123" t="s">
        <v>1623</v>
      </c>
      <c r="E1762" s="92" t="s">
        <v>942</v>
      </c>
      <c r="F1762" s="127">
        <v>148038</v>
      </c>
      <c r="G1762" s="137">
        <v>0</v>
      </c>
      <c r="H1762" s="127">
        <v>0</v>
      </c>
      <c r="I1762" s="128">
        <v>0</v>
      </c>
      <c r="J1762" s="128">
        <v>0</v>
      </c>
      <c r="K1762" s="137">
        <v>148038</v>
      </c>
      <c r="L1762" s="124">
        <v>0</v>
      </c>
      <c r="M1762" s="124">
        <v>146742</v>
      </c>
      <c r="N1762" s="124">
        <v>0</v>
      </c>
      <c r="O1762" s="124">
        <v>0</v>
      </c>
      <c r="P1762" s="124">
        <v>0</v>
      </c>
      <c r="Q1762" s="127">
        <v>1296</v>
      </c>
      <c r="R1762" s="127">
        <v>0</v>
      </c>
      <c r="S1762" s="127">
        <v>0</v>
      </c>
      <c r="T1762" s="127">
        <v>0</v>
      </c>
      <c r="U1762" s="124">
        <v>0</v>
      </c>
      <c r="V1762" s="139">
        <v>0</v>
      </c>
      <c r="W1762" s="128">
        <v>0</v>
      </c>
    </row>
    <row r="1763" spans="1:23" ht="20.100000000000001" customHeight="1">
      <c r="A1763" s="135" t="s">
        <v>1591</v>
      </c>
      <c r="B1763" s="135" t="s">
        <v>1559</v>
      </c>
      <c r="C1763" s="136" t="s">
        <v>1552</v>
      </c>
      <c r="D1763" s="123" t="s">
        <v>1623</v>
      </c>
      <c r="E1763" s="92" t="s">
        <v>944</v>
      </c>
      <c r="F1763" s="127">
        <v>156959</v>
      </c>
      <c r="G1763" s="137">
        <v>0</v>
      </c>
      <c r="H1763" s="127">
        <v>0</v>
      </c>
      <c r="I1763" s="128">
        <v>0</v>
      </c>
      <c r="J1763" s="128">
        <v>0</v>
      </c>
      <c r="K1763" s="137">
        <v>156959</v>
      </c>
      <c r="L1763" s="124">
        <v>0</v>
      </c>
      <c r="M1763" s="124">
        <v>0</v>
      </c>
      <c r="N1763" s="124">
        <v>0</v>
      </c>
      <c r="O1763" s="124">
        <v>0</v>
      </c>
      <c r="P1763" s="124">
        <v>0</v>
      </c>
      <c r="Q1763" s="127">
        <v>0</v>
      </c>
      <c r="R1763" s="127">
        <v>0</v>
      </c>
      <c r="S1763" s="127">
        <v>0</v>
      </c>
      <c r="T1763" s="127">
        <v>0</v>
      </c>
      <c r="U1763" s="124">
        <v>0</v>
      </c>
      <c r="V1763" s="139">
        <v>0</v>
      </c>
      <c r="W1763" s="128">
        <v>0</v>
      </c>
    </row>
    <row r="1764" spans="1:23" ht="20.100000000000001" customHeight="1">
      <c r="A1764" s="135" t="s">
        <v>1616</v>
      </c>
      <c r="B1764" s="135" t="s">
        <v>1551</v>
      </c>
      <c r="C1764" s="136" t="s">
        <v>1550</v>
      </c>
      <c r="D1764" s="123" t="s">
        <v>1623</v>
      </c>
      <c r="E1764" s="92" t="s">
        <v>1425</v>
      </c>
      <c r="F1764" s="127">
        <v>234788</v>
      </c>
      <c r="G1764" s="137">
        <v>0</v>
      </c>
      <c r="H1764" s="127">
        <v>0</v>
      </c>
      <c r="I1764" s="128">
        <v>0</v>
      </c>
      <c r="J1764" s="128">
        <v>0</v>
      </c>
      <c r="K1764" s="137">
        <v>0</v>
      </c>
      <c r="L1764" s="124">
        <v>0</v>
      </c>
      <c r="M1764" s="124">
        <v>0</v>
      </c>
      <c r="N1764" s="124">
        <v>0</v>
      </c>
      <c r="O1764" s="124">
        <v>0</v>
      </c>
      <c r="P1764" s="124">
        <v>0</v>
      </c>
      <c r="Q1764" s="127">
        <v>0</v>
      </c>
      <c r="R1764" s="127">
        <v>0</v>
      </c>
      <c r="S1764" s="127">
        <v>234788</v>
      </c>
      <c r="T1764" s="127">
        <v>0</v>
      </c>
      <c r="U1764" s="124">
        <v>0</v>
      </c>
      <c r="V1764" s="139">
        <v>0</v>
      </c>
      <c r="W1764" s="128">
        <v>0</v>
      </c>
    </row>
    <row r="1765" spans="1:23" ht="20.100000000000001" customHeight="1">
      <c r="A1765" s="135"/>
      <c r="B1765" s="135"/>
      <c r="C1765" s="136"/>
      <c r="D1765" s="123" t="s">
        <v>2370</v>
      </c>
      <c r="E1765" s="92" t="s">
        <v>2371</v>
      </c>
      <c r="F1765" s="127">
        <v>628453</v>
      </c>
      <c r="G1765" s="137">
        <v>359944</v>
      </c>
      <c r="H1765" s="127">
        <v>154416</v>
      </c>
      <c r="I1765" s="128">
        <v>135060</v>
      </c>
      <c r="J1765" s="128">
        <v>70468</v>
      </c>
      <c r="K1765" s="137">
        <v>160586</v>
      </c>
      <c r="L1765" s="124">
        <v>88295</v>
      </c>
      <c r="M1765" s="124">
        <v>33111</v>
      </c>
      <c r="N1765" s="124">
        <v>5782</v>
      </c>
      <c r="O1765" s="124">
        <v>883</v>
      </c>
      <c r="P1765" s="124">
        <v>1324</v>
      </c>
      <c r="Q1765" s="127">
        <v>288</v>
      </c>
      <c r="R1765" s="127">
        <v>0</v>
      </c>
      <c r="S1765" s="127">
        <v>52977</v>
      </c>
      <c r="T1765" s="127">
        <v>0</v>
      </c>
      <c r="U1765" s="124">
        <v>0</v>
      </c>
      <c r="V1765" s="139">
        <v>0</v>
      </c>
      <c r="W1765" s="128">
        <v>54946</v>
      </c>
    </row>
    <row r="1766" spans="1:23" ht="20.100000000000001" customHeight="1">
      <c r="A1766" s="135" t="s">
        <v>1549</v>
      </c>
      <c r="B1766" s="135" t="s">
        <v>1554</v>
      </c>
      <c r="C1766" s="136" t="s">
        <v>1550</v>
      </c>
      <c r="D1766" s="123" t="s">
        <v>1623</v>
      </c>
      <c r="E1766" s="92" t="s">
        <v>251</v>
      </c>
      <c r="F1766" s="127">
        <v>422879</v>
      </c>
      <c r="G1766" s="137">
        <v>359944</v>
      </c>
      <c r="H1766" s="127">
        <v>154416</v>
      </c>
      <c r="I1766" s="128">
        <v>135060</v>
      </c>
      <c r="J1766" s="128">
        <v>70468</v>
      </c>
      <c r="K1766" s="137">
        <v>7989</v>
      </c>
      <c r="L1766" s="124">
        <v>0</v>
      </c>
      <c r="M1766" s="124">
        <v>0</v>
      </c>
      <c r="N1766" s="124">
        <v>5782</v>
      </c>
      <c r="O1766" s="124">
        <v>883</v>
      </c>
      <c r="P1766" s="124">
        <v>1324</v>
      </c>
      <c r="Q1766" s="127">
        <v>0</v>
      </c>
      <c r="R1766" s="127">
        <v>0</v>
      </c>
      <c r="S1766" s="127">
        <v>0</v>
      </c>
      <c r="T1766" s="127">
        <v>0</v>
      </c>
      <c r="U1766" s="124">
        <v>0</v>
      </c>
      <c r="V1766" s="139">
        <v>0</v>
      </c>
      <c r="W1766" s="128">
        <v>54946</v>
      </c>
    </row>
    <row r="1767" spans="1:23" ht="20.100000000000001" customHeight="1">
      <c r="A1767" s="135" t="s">
        <v>1589</v>
      </c>
      <c r="B1767" s="135" t="s">
        <v>1558</v>
      </c>
      <c r="C1767" s="136" t="s">
        <v>1558</v>
      </c>
      <c r="D1767" s="123" t="s">
        <v>1623</v>
      </c>
      <c r="E1767" s="92" t="s">
        <v>829</v>
      </c>
      <c r="F1767" s="127">
        <v>88295</v>
      </c>
      <c r="G1767" s="137">
        <v>0</v>
      </c>
      <c r="H1767" s="127">
        <v>0</v>
      </c>
      <c r="I1767" s="128">
        <v>0</v>
      </c>
      <c r="J1767" s="128">
        <v>0</v>
      </c>
      <c r="K1767" s="137">
        <v>88295</v>
      </c>
      <c r="L1767" s="124">
        <v>88295</v>
      </c>
      <c r="M1767" s="124">
        <v>0</v>
      </c>
      <c r="N1767" s="124">
        <v>0</v>
      </c>
      <c r="O1767" s="124">
        <v>0</v>
      </c>
      <c r="P1767" s="124">
        <v>0</v>
      </c>
      <c r="Q1767" s="127">
        <v>0</v>
      </c>
      <c r="R1767" s="127">
        <v>0</v>
      </c>
      <c r="S1767" s="127">
        <v>0</v>
      </c>
      <c r="T1767" s="127">
        <v>0</v>
      </c>
      <c r="U1767" s="124">
        <v>0</v>
      </c>
      <c r="V1767" s="139">
        <v>0</v>
      </c>
      <c r="W1767" s="128">
        <v>0</v>
      </c>
    </row>
    <row r="1768" spans="1:23" ht="20.100000000000001" customHeight="1">
      <c r="A1768" s="135" t="s">
        <v>1591</v>
      </c>
      <c r="B1768" s="135" t="s">
        <v>1559</v>
      </c>
      <c r="C1768" s="136" t="s">
        <v>1551</v>
      </c>
      <c r="D1768" s="123" t="s">
        <v>1623</v>
      </c>
      <c r="E1768" s="92" t="s">
        <v>943</v>
      </c>
      <c r="F1768" s="127">
        <v>33399</v>
      </c>
      <c r="G1768" s="137">
        <v>0</v>
      </c>
      <c r="H1768" s="127">
        <v>0</v>
      </c>
      <c r="I1768" s="128">
        <v>0</v>
      </c>
      <c r="J1768" s="128">
        <v>0</v>
      </c>
      <c r="K1768" s="137">
        <v>33399</v>
      </c>
      <c r="L1768" s="124">
        <v>0</v>
      </c>
      <c r="M1768" s="124">
        <v>33111</v>
      </c>
      <c r="N1768" s="124">
        <v>0</v>
      </c>
      <c r="O1768" s="124">
        <v>0</v>
      </c>
      <c r="P1768" s="124">
        <v>0</v>
      </c>
      <c r="Q1768" s="127">
        <v>288</v>
      </c>
      <c r="R1768" s="127">
        <v>0</v>
      </c>
      <c r="S1768" s="127">
        <v>0</v>
      </c>
      <c r="T1768" s="127">
        <v>0</v>
      </c>
      <c r="U1768" s="124">
        <v>0</v>
      </c>
      <c r="V1768" s="139">
        <v>0</v>
      </c>
      <c r="W1768" s="128">
        <v>0</v>
      </c>
    </row>
    <row r="1769" spans="1:23" ht="20.100000000000001" customHeight="1">
      <c r="A1769" s="135" t="s">
        <v>1591</v>
      </c>
      <c r="B1769" s="135" t="s">
        <v>1559</v>
      </c>
      <c r="C1769" s="136" t="s">
        <v>1552</v>
      </c>
      <c r="D1769" s="123" t="s">
        <v>1623</v>
      </c>
      <c r="E1769" s="92" t="s">
        <v>944</v>
      </c>
      <c r="F1769" s="127">
        <v>30903</v>
      </c>
      <c r="G1769" s="137">
        <v>0</v>
      </c>
      <c r="H1769" s="127">
        <v>0</v>
      </c>
      <c r="I1769" s="128">
        <v>0</v>
      </c>
      <c r="J1769" s="128">
        <v>0</v>
      </c>
      <c r="K1769" s="137">
        <v>30903</v>
      </c>
      <c r="L1769" s="124">
        <v>0</v>
      </c>
      <c r="M1769" s="124">
        <v>0</v>
      </c>
      <c r="N1769" s="124">
        <v>0</v>
      </c>
      <c r="O1769" s="124">
        <v>0</v>
      </c>
      <c r="P1769" s="124">
        <v>0</v>
      </c>
      <c r="Q1769" s="127">
        <v>0</v>
      </c>
      <c r="R1769" s="127">
        <v>0</v>
      </c>
      <c r="S1769" s="127">
        <v>0</v>
      </c>
      <c r="T1769" s="127">
        <v>0</v>
      </c>
      <c r="U1769" s="124">
        <v>0</v>
      </c>
      <c r="V1769" s="139">
        <v>0</v>
      </c>
      <c r="W1769" s="128">
        <v>0</v>
      </c>
    </row>
    <row r="1770" spans="1:23" ht="20.100000000000001" customHeight="1">
      <c r="A1770" s="135" t="s">
        <v>1616</v>
      </c>
      <c r="B1770" s="135" t="s">
        <v>1551</v>
      </c>
      <c r="C1770" s="136" t="s">
        <v>1550</v>
      </c>
      <c r="D1770" s="123" t="s">
        <v>1623</v>
      </c>
      <c r="E1770" s="92" t="s">
        <v>1425</v>
      </c>
      <c r="F1770" s="127">
        <v>52977</v>
      </c>
      <c r="G1770" s="137">
        <v>0</v>
      </c>
      <c r="H1770" s="127">
        <v>0</v>
      </c>
      <c r="I1770" s="128">
        <v>0</v>
      </c>
      <c r="J1770" s="128">
        <v>0</v>
      </c>
      <c r="K1770" s="137">
        <v>0</v>
      </c>
      <c r="L1770" s="124">
        <v>0</v>
      </c>
      <c r="M1770" s="124">
        <v>0</v>
      </c>
      <c r="N1770" s="124">
        <v>0</v>
      </c>
      <c r="O1770" s="124">
        <v>0</v>
      </c>
      <c r="P1770" s="124">
        <v>0</v>
      </c>
      <c r="Q1770" s="127">
        <v>0</v>
      </c>
      <c r="R1770" s="127">
        <v>0</v>
      </c>
      <c r="S1770" s="127">
        <v>52977</v>
      </c>
      <c r="T1770" s="127">
        <v>0</v>
      </c>
      <c r="U1770" s="124">
        <v>0</v>
      </c>
      <c r="V1770" s="139">
        <v>0</v>
      </c>
      <c r="W1770" s="128">
        <v>0</v>
      </c>
    </row>
    <row r="1771" spans="1:23" ht="20.100000000000001" customHeight="1">
      <c r="A1771" s="135"/>
      <c r="B1771" s="135"/>
      <c r="C1771" s="136"/>
      <c r="D1771" s="123" t="s">
        <v>2372</v>
      </c>
      <c r="E1771" s="92" t="s">
        <v>2373</v>
      </c>
      <c r="F1771" s="127">
        <v>835611</v>
      </c>
      <c r="G1771" s="137">
        <v>422064</v>
      </c>
      <c r="H1771" s="127">
        <v>252624</v>
      </c>
      <c r="I1771" s="128">
        <v>121440</v>
      </c>
      <c r="J1771" s="128">
        <v>48000</v>
      </c>
      <c r="K1771" s="137">
        <v>168603</v>
      </c>
      <c r="L1771" s="124">
        <v>113022</v>
      </c>
      <c r="M1771" s="124">
        <v>42383</v>
      </c>
      <c r="N1771" s="124">
        <v>9797</v>
      </c>
      <c r="O1771" s="124">
        <v>1130</v>
      </c>
      <c r="P1771" s="124">
        <v>1695</v>
      </c>
      <c r="Q1771" s="127">
        <v>576</v>
      </c>
      <c r="R1771" s="127">
        <v>0</v>
      </c>
      <c r="S1771" s="127">
        <v>67813</v>
      </c>
      <c r="T1771" s="127">
        <v>0</v>
      </c>
      <c r="U1771" s="124">
        <v>0</v>
      </c>
      <c r="V1771" s="139">
        <v>141324</v>
      </c>
      <c r="W1771" s="128">
        <v>35807</v>
      </c>
    </row>
    <row r="1772" spans="1:23" ht="20.100000000000001" customHeight="1">
      <c r="A1772" s="135" t="s">
        <v>1589</v>
      </c>
      <c r="B1772" s="135" t="s">
        <v>1558</v>
      </c>
      <c r="C1772" s="136" t="s">
        <v>1558</v>
      </c>
      <c r="D1772" s="123" t="s">
        <v>1623</v>
      </c>
      <c r="E1772" s="92" t="s">
        <v>829</v>
      </c>
      <c r="F1772" s="127">
        <v>113022</v>
      </c>
      <c r="G1772" s="137">
        <v>0</v>
      </c>
      <c r="H1772" s="127">
        <v>0</v>
      </c>
      <c r="I1772" s="128">
        <v>0</v>
      </c>
      <c r="J1772" s="128">
        <v>0</v>
      </c>
      <c r="K1772" s="137">
        <v>113022</v>
      </c>
      <c r="L1772" s="124">
        <v>113022</v>
      </c>
      <c r="M1772" s="124">
        <v>0</v>
      </c>
      <c r="N1772" s="124">
        <v>0</v>
      </c>
      <c r="O1772" s="124">
        <v>0</v>
      </c>
      <c r="P1772" s="124">
        <v>0</v>
      </c>
      <c r="Q1772" s="127">
        <v>0</v>
      </c>
      <c r="R1772" s="127">
        <v>0</v>
      </c>
      <c r="S1772" s="127">
        <v>0</v>
      </c>
      <c r="T1772" s="127">
        <v>0</v>
      </c>
      <c r="U1772" s="124">
        <v>0</v>
      </c>
      <c r="V1772" s="139">
        <v>0</v>
      </c>
      <c r="W1772" s="128">
        <v>0</v>
      </c>
    </row>
    <row r="1773" spans="1:23" ht="20.100000000000001" customHeight="1">
      <c r="A1773" s="135" t="s">
        <v>1591</v>
      </c>
      <c r="B1773" s="135" t="s">
        <v>1580</v>
      </c>
      <c r="C1773" s="136" t="s">
        <v>1572</v>
      </c>
      <c r="D1773" s="123" t="s">
        <v>1623</v>
      </c>
      <c r="E1773" s="92" t="s">
        <v>957</v>
      </c>
      <c r="F1773" s="127">
        <v>611817</v>
      </c>
      <c r="G1773" s="137">
        <v>422064</v>
      </c>
      <c r="H1773" s="127">
        <v>252624</v>
      </c>
      <c r="I1773" s="128">
        <v>121440</v>
      </c>
      <c r="J1773" s="128">
        <v>48000</v>
      </c>
      <c r="K1773" s="137">
        <v>12622</v>
      </c>
      <c r="L1773" s="124">
        <v>0</v>
      </c>
      <c r="M1773" s="124">
        <v>0</v>
      </c>
      <c r="N1773" s="124">
        <v>9797</v>
      </c>
      <c r="O1773" s="124">
        <v>1130</v>
      </c>
      <c r="P1773" s="124">
        <v>1695</v>
      </c>
      <c r="Q1773" s="127">
        <v>0</v>
      </c>
      <c r="R1773" s="127">
        <v>0</v>
      </c>
      <c r="S1773" s="127">
        <v>0</v>
      </c>
      <c r="T1773" s="127">
        <v>0</v>
      </c>
      <c r="U1773" s="124">
        <v>0</v>
      </c>
      <c r="V1773" s="139">
        <v>141324</v>
      </c>
      <c r="W1773" s="128">
        <v>35807</v>
      </c>
    </row>
    <row r="1774" spans="1:23" ht="20.100000000000001" customHeight="1">
      <c r="A1774" s="135" t="s">
        <v>1591</v>
      </c>
      <c r="B1774" s="135" t="s">
        <v>1559</v>
      </c>
      <c r="C1774" s="136" t="s">
        <v>1551</v>
      </c>
      <c r="D1774" s="123" t="s">
        <v>1623</v>
      </c>
      <c r="E1774" s="92" t="s">
        <v>943</v>
      </c>
      <c r="F1774" s="127">
        <v>42959</v>
      </c>
      <c r="G1774" s="137">
        <v>0</v>
      </c>
      <c r="H1774" s="127">
        <v>0</v>
      </c>
      <c r="I1774" s="128">
        <v>0</v>
      </c>
      <c r="J1774" s="128">
        <v>0</v>
      </c>
      <c r="K1774" s="137">
        <v>42959</v>
      </c>
      <c r="L1774" s="124">
        <v>0</v>
      </c>
      <c r="M1774" s="124">
        <v>42383</v>
      </c>
      <c r="N1774" s="124">
        <v>0</v>
      </c>
      <c r="O1774" s="124">
        <v>0</v>
      </c>
      <c r="P1774" s="124">
        <v>0</v>
      </c>
      <c r="Q1774" s="127">
        <v>576</v>
      </c>
      <c r="R1774" s="127">
        <v>0</v>
      </c>
      <c r="S1774" s="127">
        <v>0</v>
      </c>
      <c r="T1774" s="127">
        <v>0</v>
      </c>
      <c r="U1774" s="124">
        <v>0</v>
      </c>
      <c r="V1774" s="139">
        <v>0</v>
      </c>
      <c r="W1774" s="128">
        <v>0</v>
      </c>
    </row>
    <row r="1775" spans="1:23" ht="20.100000000000001" customHeight="1">
      <c r="A1775" s="135" t="s">
        <v>1616</v>
      </c>
      <c r="B1775" s="135" t="s">
        <v>1551</v>
      </c>
      <c r="C1775" s="136" t="s">
        <v>1550</v>
      </c>
      <c r="D1775" s="123" t="s">
        <v>1623</v>
      </c>
      <c r="E1775" s="92" t="s">
        <v>1425</v>
      </c>
      <c r="F1775" s="127">
        <v>67813</v>
      </c>
      <c r="G1775" s="137">
        <v>0</v>
      </c>
      <c r="H1775" s="127">
        <v>0</v>
      </c>
      <c r="I1775" s="128">
        <v>0</v>
      </c>
      <c r="J1775" s="128">
        <v>0</v>
      </c>
      <c r="K1775" s="137">
        <v>0</v>
      </c>
      <c r="L1775" s="124">
        <v>0</v>
      </c>
      <c r="M1775" s="124">
        <v>0</v>
      </c>
      <c r="N1775" s="124">
        <v>0</v>
      </c>
      <c r="O1775" s="124">
        <v>0</v>
      </c>
      <c r="P1775" s="124">
        <v>0</v>
      </c>
      <c r="Q1775" s="127">
        <v>0</v>
      </c>
      <c r="R1775" s="127">
        <v>0</v>
      </c>
      <c r="S1775" s="127">
        <v>67813</v>
      </c>
      <c r="T1775" s="127">
        <v>0</v>
      </c>
      <c r="U1775" s="124">
        <v>0</v>
      </c>
      <c r="V1775" s="139">
        <v>0</v>
      </c>
      <c r="W1775" s="128">
        <v>0</v>
      </c>
    </row>
    <row r="1776" spans="1:23" ht="20.100000000000001" customHeight="1">
      <c r="A1776" s="135"/>
      <c r="B1776" s="135"/>
      <c r="C1776" s="136"/>
      <c r="D1776" s="123" t="s">
        <v>2374</v>
      </c>
      <c r="E1776" s="92" t="s">
        <v>2375</v>
      </c>
      <c r="F1776" s="127">
        <v>200000</v>
      </c>
      <c r="G1776" s="137">
        <v>105096</v>
      </c>
      <c r="H1776" s="127">
        <v>61416</v>
      </c>
      <c r="I1776" s="128">
        <v>31680</v>
      </c>
      <c r="J1776" s="128">
        <v>12000</v>
      </c>
      <c r="K1776" s="137">
        <v>42128</v>
      </c>
      <c r="L1776" s="124">
        <v>28240</v>
      </c>
      <c r="M1776" s="124">
        <v>10590</v>
      </c>
      <c r="N1776" s="124">
        <v>2448</v>
      </c>
      <c r="O1776" s="124">
        <v>282</v>
      </c>
      <c r="P1776" s="124">
        <v>424</v>
      </c>
      <c r="Q1776" s="127">
        <v>144</v>
      </c>
      <c r="R1776" s="127">
        <v>0</v>
      </c>
      <c r="S1776" s="127">
        <v>16944</v>
      </c>
      <c r="T1776" s="127">
        <v>0</v>
      </c>
      <c r="U1776" s="124">
        <v>0</v>
      </c>
      <c r="V1776" s="139">
        <v>35832</v>
      </c>
      <c r="W1776" s="128">
        <v>0</v>
      </c>
    </row>
    <row r="1777" spans="1:23" ht="20.100000000000001" customHeight="1">
      <c r="A1777" s="135" t="s">
        <v>1582</v>
      </c>
      <c r="B1777" s="135" t="s">
        <v>1550</v>
      </c>
      <c r="C1777" s="136" t="s">
        <v>1585</v>
      </c>
      <c r="D1777" s="123" t="s">
        <v>1623</v>
      </c>
      <c r="E1777" s="92" t="s">
        <v>758</v>
      </c>
      <c r="F1777" s="127">
        <v>144082</v>
      </c>
      <c r="G1777" s="137">
        <v>105096</v>
      </c>
      <c r="H1777" s="127">
        <v>61416</v>
      </c>
      <c r="I1777" s="128">
        <v>31680</v>
      </c>
      <c r="J1777" s="128">
        <v>12000</v>
      </c>
      <c r="K1777" s="137">
        <v>3154</v>
      </c>
      <c r="L1777" s="124">
        <v>0</v>
      </c>
      <c r="M1777" s="124">
        <v>0</v>
      </c>
      <c r="N1777" s="124">
        <v>2448</v>
      </c>
      <c r="O1777" s="124">
        <v>282</v>
      </c>
      <c r="P1777" s="124">
        <v>424</v>
      </c>
      <c r="Q1777" s="127">
        <v>0</v>
      </c>
      <c r="R1777" s="127">
        <v>0</v>
      </c>
      <c r="S1777" s="127">
        <v>0</v>
      </c>
      <c r="T1777" s="127">
        <v>0</v>
      </c>
      <c r="U1777" s="124">
        <v>0</v>
      </c>
      <c r="V1777" s="139">
        <v>35832</v>
      </c>
      <c r="W1777" s="128">
        <v>0</v>
      </c>
    </row>
    <row r="1778" spans="1:23" ht="20.100000000000001" customHeight="1">
      <c r="A1778" s="135" t="s">
        <v>1589</v>
      </c>
      <c r="B1778" s="135" t="s">
        <v>1558</v>
      </c>
      <c r="C1778" s="136" t="s">
        <v>1558</v>
      </c>
      <c r="D1778" s="123" t="s">
        <v>1623</v>
      </c>
      <c r="E1778" s="92" t="s">
        <v>829</v>
      </c>
      <c r="F1778" s="127">
        <v>28240</v>
      </c>
      <c r="G1778" s="137">
        <v>0</v>
      </c>
      <c r="H1778" s="127">
        <v>0</v>
      </c>
      <c r="I1778" s="128">
        <v>0</v>
      </c>
      <c r="J1778" s="128">
        <v>0</v>
      </c>
      <c r="K1778" s="137">
        <v>28240</v>
      </c>
      <c r="L1778" s="124">
        <v>28240</v>
      </c>
      <c r="M1778" s="124">
        <v>0</v>
      </c>
      <c r="N1778" s="124">
        <v>0</v>
      </c>
      <c r="O1778" s="124">
        <v>0</v>
      </c>
      <c r="P1778" s="124">
        <v>0</v>
      </c>
      <c r="Q1778" s="127">
        <v>0</v>
      </c>
      <c r="R1778" s="127">
        <v>0</v>
      </c>
      <c r="S1778" s="127">
        <v>0</v>
      </c>
      <c r="T1778" s="127">
        <v>0</v>
      </c>
      <c r="U1778" s="124">
        <v>0</v>
      </c>
      <c r="V1778" s="139">
        <v>0</v>
      </c>
      <c r="W1778" s="128">
        <v>0</v>
      </c>
    </row>
    <row r="1779" spans="1:23" ht="20.100000000000001" customHeight="1">
      <c r="A1779" s="135" t="s">
        <v>1591</v>
      </c>
      <c r="B1779" s="135" t="s">
        <v>1559</v>
      </c>
      <c r="C1779" s="136" t="s">
        <v>1551</v>
      </c>
      <c r="D1779" s="123" t="s">
        <v>1623</v>
      </c>
      <c r="E1779" s="92" t="s">
        <v>943</v>
      </c>
      <c r="F1779" s="127">
        <v>10734</v>
      </c>
      <c r="G1779" s="137">
        <v>0</v>
      </c>
      <c r="H1779" s="127">
        <v>0</v>
      </c>
      <c r="I1779" s="128">
        <v>0</v>
      </c>
      <c r="J1779" s="128">
        <v>0</v>
      </c>
      <c r="K1779" s="137">
        <v>10734</v>
      </c>
      <c r="L1779" s="124">
        <v>0</v>
      </c>
      <c r="M1779" s="124">
        <v>10590</v>
      </c>
      <c r="N1779" s="124">
        <v>0</v>
      </c>
      <c r="O1779" s="124">
        <v>0</v>
      </c>
      <c r="P1779" s="124">
        <v>0</v>
      </c>
      <c r="Q1779" s="127">
        <v>144</v>
      </c>
      <c r="R1779" s="127">
        <v>0</v>
      </c>
      <c r="S1779" s="127">
        <v>0</v>
      </c>
      <c r="T1779" s="127">
        <v>0</v>
      </c>
      <c r="U1779" s="124">
        <v>0</v>
      </c>
      <c r="V1779" s="139">
        <v>0</v>
      </c>
      <c r="W1779" s="128">
        <v>0</v>
      </c>
    </row>
    <row r="1780" spans="1:23" ht="20.100000000000001" customHeight="1">
      <c r="A1780" s="135" t="s">
        <v>1616</v>
      </c>
      <c r="B1780" s="135" t="s">
        <v>1551</v>
      </c>
      <c r="C1780" s="136" t="s">
        <v>1550</v>
      </c>
      <c r="D1780" s="123" t="s">
        <v>1623</v>
      </c>
      <c r="E1780" s="92" t="s">
        <v>1425</v>
      </c>
      <c r="F1780" s="127">
        <v>16944</v>
      </c>
      <c r="G1780" s="137">
        <v>0</v>
      </c>
      <c r="H1780" s="127">
        <v>0</v>
      </c>
      <c r="I1780" s="128">
        <v>0</v>
      </c>
      <c r="J1780" s="128">
        <v>0</v>
      </c>
      <c r="K1780" s="137">
        <v>0</v>
      </c>
      <c r="L1780" s="124">
        <v>0</v>
      </c>
      <c r="M1780" s="124">
        <v>0</v>
      </c>
      <c r="N1780" s="124">
        <v>0</v>
      </c>
      <c r="O1780" s="124">
        <v>0</v>
      </c>
      <c r="P1780" s="124">
        <v>0</v>
      </c>
      <c r="Q1780" s="127">
        <v>0</v>
      </c>
      <c r="R1780" s="127">
        <v>0</v>
      </c>
      <c r="S1780" s="127">
        <v>16944</v>
      </c>
      <c r="T1780" s="127">
        <v>0</v>
      </c>
      <c r="U1780" s="124">
        <v>0</v>
      </c>
      <c r="V1780" s="139">
        <v>0</v>
      </c>
      <c r="W1780" s="128">
        <v>0</v>
      </c>
    </row>
    <row r="1781" spans="1:23" ht="20.100000000000001" customHeight="1">
      <c r="A1781" s="135"/>
      <c r="B1781" s="135"/>
      <c r="C1781" s="136"/>
      <c r="D1781" s="123" t="s">
        <v>2376</v>
      </c>
      <c r="E1781" s="92" t="s">
        <v>2377</v>
      </c>
      <c r="F1781" s="127">
        <v>296423</v>
      </c>
      <c r="G1781" s="137">
        <v>156876</v>
      </c>
      <c r="H1781" s="127">
        <v>91356</v>
      </c>
      <c r="I1781" s="128">
        <v>47520</v>
      </c>
      <c r="J1781" s="128">
        <v>18000</v>
      </c>
      <c r="K1781" s="137">
        <v>62611</v>
      </c>
      <c r="L1781" s="124">
        <v>41966</v>
      </c>
      <c r="M1781" s="124">
        <v>15737</v>
      </c>
      <c r="N1781" s="124">
        <v>3642</v>
      </c>
      <c r="O1781" s="124">
        <v>420</v>
      </c>
      <c r="P1781" s="124">
        <v>630</v>
      </c>
      <c r="Q1781" s="127">
        <v>216</v>
      </c>
      <c r="R1781" s="127">
        <v>0</v>
      </c>
      <c r="S1781" s="127">
        <v>25180</v>
      </c>
      <c r="T1781" s="127">
        <v>0</v>
      </c>
      <c r="U1781" s="124">
        <v>0</v>
      </c>
      <c r="V1781" s="139">
        <v>51756</v>
      </c>
      <c r="W1781" s="128">
        <v>0</v>
      </c>
    </row>
    <row r="1782" spans="1:23" ht="20.100000000000001" customHeight="1">
      <c r="A1782" s="135" t="s">
        <v>1589</v>
      </c>
      <c r="B1782" s="135" t="s">
        <v>1550</v>
      </c>
      <c r="C1782" s="136" t="s">
        <v>1585</v>
      </c>
      <c r="D1782" s="123" t="s">
        <v>1623</v>
      </c>
      <c r="E1782" s="92" t="s">
        <v>801</v>
      </c>
      <c r="F1782" s="127">
        <v>213324</v>
      </c>
      <c r="G1782" s="137">
        <v>156876</v>
      </c>
      <c r="H1782" s="127">
        <v>91356</v>
      </c>
      <c r="I1782" s="128">
        <v>47520</v>
      </c>
      <c r="J1782" s="128">
        <v>18000</v>
      </c>
      <c r="K1782" s="137">
        <v>4692</v>
      </c>
      <c r="L1782" s="124">
        <v>0</v>
      </c>
      <c r="M1782" s="124">
        <v>0</v>
      </c>
      <c r="N1782" s="124">
        <v>3642</v>
      </c>
      <c r="O1782" s="124">
        <v>420</v>
      </c>
      <c r="P1782" s="124">
        <v>630</v>
      </c>
      <c r="Q1782" s="127">
        <v>0</v>
      </c>
      <c r="R1782" s="127">
        <v>0</v>
      </c>
      <c r="S1782" s="127">
        <v>0</v>
      </c>
      <c r="T1782" s="127">
        <v>0</v>
      </c>
      <c r="U1782" s="124">
        <v>0</v>
      </c>
      <c r="V1782" s="139">
        <v>51756</v>
      </c>
      <c r="W1782" s="128">
        <v>0</v>
      </c>
    </row>
    <row r="1783" spans="1:23" ht="20.100000000000001" customHeight="1">
      <c r="A1783" s="135" t="s">
        <v>1589</v>
      </c>
      <c r="B1783" s="135" t="s">
        <v>1558</v>
      </c>
      <c r="C1783" s="136" t="s">
        <v>1558</v>
      </c>
      <c r="D1783" s="123" t="s">
        <v>1623</v>
      </c>
      <c r="E1783" s="92" t="s">
        <v>829</v>
      </c>
      <c r="F1783" s="127">
        <v>41966</v>
      </c>
      <c r="G1783" s="137">
        <v>0</v>
      </c>
      <c r="H1783" s="127">
        <v>0</v>
      </c>
      <c r="I1783" s="128">
        <v>0</v>
      </c>
      <c r="J1783" s="128">
        <v>0</v>
      </c>
      <c r="K1783" s="137">
        <v>41966</v>
      </c>
      <c r="L1783" s="124">
        <v>41966</v>
      </c>
      <c r="M1783" s="124">
        <v>0</v>
      </c>
      <c r="N1783" s="124">
        <v>0</v>
      </c>
      <c r="O1783" s="124">
        <v>0</v>
      </c>
      <c r="P1783" s="124">
        <v>0</v>
      </c>
      <c r="Q1783" s="127">
        <v>0</v>
      </c>
      <c r="R1783" s="127">
        <v>0</v>
      </c>
      <c r="S1783" s="127">
        <v>0</v>
      </c>
      <c r="T1783" s="127">
        <v>0</v>
      </c>
      <c r="U1783" s="124">
        <v>0</v>
      </c>
      <c r="V1783" s="139">
        <v>0</v>
      </c>
      <c r="W1783" s="128">
        <v>0</v>
      </c>
    </row>
    <row r="1784" spans="1:23" ht="20.100000000000001" customHeight="1">
      <c r="A1784" s="135" t="s">
        <v>1591</v>
      </c>
      <c r="B1784" s="135" t="s">
        <v>1559</v>
      </c>
      <c r="C1784" s="136" t="s">
        <v>1551</v>
      </c>
      <c r="D1784" s="123" t="s">
        <v>1623</v>
      </c>
      <c r="E1784" s="92" t="s">
        <v>943</v>
      </c>
      <c r="F1784" s="127">
        <v>15953</v>
      </c>
      <c r="G1784" s="137">
        <v>0</v>
      </c>
      <c r="H1784" s="127">
        <v>0</v>
      </c>
      <c r="I1784" s="128">
        <v>0</v>
      </c>
      <c r="J1784" s="128">
        <v>0</v>
      </c>
      <c r="K1784" s="137">
        <v>15953</v>
      </c>
      <c r="L1784" s="124">
        <v>0</v>
      </c>
      <c r="M1784" s="124">
        <v>15737</v>
      </c>
      <c r="N1784" s="124">
        <v>0</v>
      </c>
      <c r="O1784" s="124">
        <v>0</v>
      </c>
      <c r="P1784" s="124">
        <v>0</v>
      </c>
      <c r="Q1784" s="127">
        <v>216</v>
      </c>
      <c r="R1784" s="127">
        <v>0</v>
      </c>
      <c r="S1784" s="127">
        <v>0</v>
      </c>
      <c r="T1784" s="127">
        <v>0</v>
      </c>
      <c r="U1784" s="124">
        <v>0</v>
      </c>
      <c r="V1784" s="139">
        <v>0</v>
      </c>
      <c r="W1784" s="128">
        <v>0</v>
      </c>
    </row>
    <row r="1785" spans="1:23" ht="20.100000000000001" customHeight="1">
      <c r="A1785" s="135" t="s">
        <v>1616</v>
      </c>
      <c r="B1785" s="135" t="s">
        <v>1551</v>
      </c>
      <c r="C1785" s="136" t="s">
        <v>1550</v>
      </c>
      <c r="D1785" s="123" t="s">
        <v>1623</v>
      </c>
      <c r="E1785" s="92" t="s">
        <v>1425</v>
      </c>
      <c r="F1785" s="127">
        <v>25180</v>
      </c>
      <c r="G1785" s="137">
        <v>0</v>
      </c>
      <c r="H1785" s="127">
        <v>0</v>
      </c>
      <c r="I1785" s="128">
        <v>0</v>
      </c>
      <c r="J1785" s="128">
        <v>0</v>
      </c>
      <c r="K1785" s="137">
        <v>0</v>
      </c>
      <c r="L1785" s="124">
        <v>0</v>
      </c>
      <c r="M1785" s="124">
        <v>0</v>
      </c>
      <c r="N1785" s="124">
        <v>0</v>
      </c>
      <c r="O1785" s="124">
        <v>0</v>
      </c>
      <c r="P1785" s="124">
        <v>0</v>
      </c>
      <c r="Q1785" s="127">
        <v>0</v>
      </c>
      <c r="R1785" s="127">
        <v>0</v>
      </c>
      <c r="S1785" s="127">
        <v>25180</v>
      </c>
      <c r="T1785" s="127">
        <v>0</v>
      </c>
      <c r="U1785" s="124">
        <v>0</v>
      </c>
      <c r="V1785" s="139">
        <v>0</v>
      </c>
      <c r="W1785" s="128">
        <v>0</v>
      </c>
    </row>
    <row r="1786" spans="1:23" ht="20.100000000000001" customHeight="1">
      <c r="A1786" s="135"/>
      <c r="B1786" s="135"/>
      <c r="C1786" s="136"/>
      <c r="D1786" s="123" t="s">
        <v>2378</v>
      </c>
      <c r="E1786" s="92" t="s">
        <v>2379</v>
      </c>
      <c r="F1786" s="127">
        <v>185378</v>
      </c>
      <c r="G1786" s="137">
        <v>98232</v>
      </c>
      <c r="H1786" s="127">
        <v>48552</v>
      </c>
      <c r="I1786" s="128">
        <v>31680</v>
      </c>
      <c r="J1786" s="128">
        <v>18000</v>
      </c>
      <c r="K1786" s="137">
        <v>38030</v>
      </c>
      <c r="L1786" s="124">
        <v>25461</v>
      </c>
      <c r="M1786" s="124">
        <v>9548</v>
      </c>
      <c r="N1786" s="124">
        <v>2240</v>
      </c>
      <c r="O1786" s="124">
        <v>255</v>
      </c>
      <c r="P1786" s="124">
        <v>382</v>
      </c>
      <c r="Q1786" s="127">
        <v>144</v>
      </c>
      <c r="R1786" s="127">
        <v>0</v>
      </c>
      <c r="S1786" s="127">
        <v>15276</v>
      </c>
      <c r="T1786" s="127">
        <v>0</v>
      </c>
      <c r="U1786" s="124">
        <v>0</v>
      </c>
      <c r="V1786" s="139">
        <v>33840</v>
      </c>
      <c r="W1786" s="128">
        <v>0</v>
      </c>
    </row>
    <row r="1787" spans="1:23" ht="20.100000000000001" customHeight="1">
      <c r="A1787" s="135" t="s">
        <v>1589</v>
      </c>
      <c r="B1787" s="135" t="s">
        <v>1558</v>
      </c>
      <c r="C1787" s="136" t="s">
        <v>1558</v>
      </c>
      <c r="D1787" s="123" t="s">
        <v>1623</v>
      </c>
      <c r="E1787" s="92" t="s">
        <v>829</v>
      </c>
      <c r="F1787" s="127">
        <v>25461</v>
      </c>
      <c r="G1787" s="137">
        <v>0</v>
      </c>
      <c r="H1787" s="127">
        <v>0</v>
      </c>
      <c r="I1787" s="128">
        <v>0</v>
      </c>
      <c r="J1787" s="128">
        <v>0</v>
      </c>
      <c r="K1787" s="137">
        <v>25461</v>
      </c>
      <c r="L1787" s="124">
        <v>25461</v>
      </c>
      <c r="M1787" s="124">
        <v>0</v>
      </c>
      <c r="N1787" s="124">
        <v>0</v>
      </c>
      <c r="O1787" s="124">
        <v>0</v>
      </c>
      <c r="P1787" s="124">
        <v>0</v>
      </c>
      <c r="Q1787" s="127">
        <v>0</v>
      </c>
      <c r="R1787" s="127">
        <v>0</v>
      </c>
      <c r="S1787" s="127">
        <v>0</v>
      </c>
      <c r="T1787" s="127">
        <v>0</v>
      </c>
      <c r="U1787" s="124">
        <v>0</v>
      </c>
      <c r="V1787" s="139">
        <v>0</v>
      </c>
      <c r="W1787" s="128">
        <v>0</v>
      </c>
    </row>
    <row r="1788" spans="1:23" ht="20.100000000000001" customHeight="1">
      <c r="A1788" s="135" t="s">
        <v>1591</v>
      </c>
      <c r="B1788" s="135" t="s">
        <v>1559</v>
      </c>
      <c r="C1788" s="136" t="s">
        <v>1551</v>
      </c>
      <c r="D1788" s="123" t="s">
        <v>1623</v>
      </c>
      <c r="E1788" s="92" t="s">
        <v>943</v>
      </c>
      <c r="F1788" s="127">
        <v>9692</v>
      </c>
      <c r="G1788" s="137">
        <v>0</v>
      </c>
      <c r="H1788" s="127">
        <v>0</v>
      </c>
      <c r="I1788" s="128">
        <v>0</v>
      </c>
      <c r="J1788" s="128">
        <v>0</v>
      </c>
      <c r="K1788" s="137">
        <v>9692</v>
      </c>
      <c r="L1788" s="124">
        <v>0</v>
      </c>
      <c r="M1788" s="124">
        <v>9548</v>
      </c>
      <c r="N1788" s="124">
        <v>0</v>
      </c>
      <c r="O1788" s="124">
        <v>0</v>
      </c>
      <c r="P1788" s="124">
        <v>0</v>
      </c>
      <c r="Q1788" s="127">
        <v>144</v>
      </c>
      <c r="R1788" s="127">
        <v>0</v>
      </c>
      <c r="S1788" s="127">
        <v>0</v>
      </c>
      <c r="T1788" s="127">
        <v>0</v>
      </c>
      <c r="U1788" s="124">
        <v>0</v>
      </c>
      <c r="V1788" s="139">
        <v>0</v>
      </c>
      <c r="W1788" s="128">
        <v>0</v>
      </c>
    </row>
    <row r="1789" spans="1:23" ht="20.100000000000001" customHeight="1">
      <c r="A1789" s="135" t="s">
        <v>1604</v>
      </c>
      <c r="B1789" s="135" t="s">
        <v>1550</v>
      </c>
      <c r="C1789" s="136" t="s">
        <v>1557</v>
      </c>
      <c r="D1789" s="123" t="s">
        <v>1623</v>
      </c>
      <c r="E1789" s="92" t="s">
        <v>260</v>
      </c>
      <c r="F1789" s="127">
        <v>134949</v>
      </c>
      <c r="G1789" s="137">
        <v>98232</v>
      </c>
      <c r="H1789" s="127">
        <v>48552</v>
      </c>
      <c r="I1789" s="128">
        <v>31680</v>
      </c>
      <c r="J1789" s="128">
        <v>18000</v>
      </c>
      <c r="K1789" s="137">
        <v>2877</v>
      </c>
      <c r="L1789" s="124">
        <v>0</v>
      </c>
      <c r="M1789" s="124">
        <v>0</v>
      </c>
      <c r="N1789" s="124">
        <v>2240</v>
      </c>
      <c r="O1789" s="124">
        <v>255</v>
      </c>
      <c r="P1789" s="124">
        <v>382</v>
      </c>
      <c r="Q1789" s="127">
        <v>0</v>
      </c>
      <c r="R1789" s="127">
        <v>0</v>
      </c>
      <c r="S1789" s="127">
        <v>0</v>
      </c>
      <c r="T1789" s="127">
        <v>0</v>
      </c>
      <c r="U1789" s="124">
        <v>0</v>
      </c>
      <c r="V1789" s="139">
        <v>33840</v>
      </c>
      <c r="W1789" s="128">
        <v>0</v>
      </c>
    </row>
    <row r="1790" spans="1:23" ht="20.100000000000001" customHeight="1">
      <c r="A1790" s="135" t="s">
        <v>1616</v>
      </c>
      <c r="B1790" s="135" t="s">
        <v>1551</v>
      </c>
      <c r="C1790" s="136" t="s">
        <v>1550</v>
      </c>
      <c r="D1790" s="123" t="s">
        <v>1623</v>
      </c>
      <c r="E1790" s="92" t="s">
        <v>1425</v>
      </c>
      <c r="F1790" s="127">
        <v>15276</v>
      </c>
      <c r="G1790" s="137">
        <v>0</v>
      </c>
      <c r="H1790" s="127">
        <v>0</v>
      </c>
      <c r="I1790" s="128">
        <v>0</v>
      </c>
      <c r="J1790" s="128">
        <v>0</v>
      </c>
      <c r="K1790" s="137">
        <v>0</v>
      </c>
      <c r="L1790" s="124">
        <v>0</v>
      </c>
      <c r="M1790" s="124">
        <v>0</v>
      </c>
      <c r="N1790" s="124">
        <v>0</v>
      </c>
      <c r="O1790" s="124">
        <v>0</v>
      </c>
      <c r="P1790" s="124">
        <v>0</v>
      </c>
      <c r="Q1790" s="127">
        <v>0</v>
      </c>
      <c r="R1790" s="127">
        <v>0</v>
      </c>
      <c r="S1790" s="127">
        <v>15276</v>
      </c>
      <c r="T1790" s="127">
        <v>0</v>
      </c>
      <c r="U1790" s="124">
        <v>0</v>
      </c>
      <c r="V1790" s="139">
        <v>0</v>
      </c>
      <c r="W1790" s="128">
        <v>0</v>
      </c>
    </row>
    <row r="1791" spans="1:23" ht="20.100000000000001" customHeight="1">
      <c r="A1791" s="135"/>
      <c r="B1791" s="135"/>
      <c r="C1791" s="136"/>
      <c r="D1791" s="123" t="s">
        <v>2380</v>
      </c>
      <c r="E1791" s="92" t="s">
        <v>2381</v>
      </c>
      <c r="F1791" s="127">
        <v>314378</v>
      </c>
      <c r="G1791" s="137">
        <v>205008</v>
      </c>
      <c r="H1791" s="127">
        <v>76752</v>
      </c>
      <c r="I1791" s="128">
        <v>78660</v>
      </c>
      <c r="J1791" s="128">
        <v>49596</v>
      </c>
      <c r="K1791" s="137">
        <v>81601</v>
      </c>
      <c r="L1791" s="124">
        <v>46282</v>
      </c>
      <c r="M1791" s="124">
        <v>17356</v>
      </c>
      <c r="N1791" s="124">
        <v>0</v>
      </c>
      <c r="O1791" s="124">
        <v>926</v>
      </c>
      <c r="P1791" s="124">
        <v>694</v>
      </c>
      <c r="Q1791" s="127">
        <v>144</v>
      </c>
      <c r="R1791" s="127">
        <v>0</v>
      </c>
      <c r="S1791" s="127">
        <v>27769</v>
      </c>
      <c r="T1791" s="127">
        <v>0</v>
      </c>
      <c r="U1791" s="124">
        <v>0</v>
      </c>
      <c r="V1791" s="139">
        <v>0</v>
      </c>
      <c r="W1791" s="128">
        <v>0</v>
      </c>
    </row>
    <row r="1792" spans="1:23" ht="20.100000000000001" customHeight="1">
      <c r="A1792" s="135" t="s">
        <v>1549</v>
      </c>
      <c r="B1792" s="135" t="s">
        <v>1550</v>
      </c>
      <c r="C1792" s="136" t="s">
        <v>1550</v>
      </c>
      <c r="D1792" s="123" t="s">
        <v>1623</v>
      </c>
      <c r="E1792" s="92" t="s">
        <v>251</v>
      </c>
      <c r="F1792" s="127">
        <v>206628</v>
      </c>
      <c r="G1792" s="137">
        <v>205008</v>
      </c>
      <c r="H1792" s="127">
        <v>76752</v>
      </c>
      <c r="I1792" s="128">
        <v>78660</v>
      </c>
      <c r="J1792" s="128">
        <v>49596</v>
      </c>
      <c r="K1792" s="137">
        <v>1620</v>
      </c>
      <c r="L1792" s="124">
        <v>0</v>
      </c>
      <c r="M1792" s="124">
        <v>0</v>
      </c>
      <c r="N1792" s="124">
        <v>0</v>
      </c>
      <c r="O1792" s="124">
        <v>926</v>
      </c>
      <c r="P1792" s="124">
        <v>694</v>
      </c>
      <c r="Q1792" s="127">
        <v>0</v>
      </c>
      <c r="R1792" s="127">
        <v>0</v>
      </c>
      <c r="S1792" s="127">
        <v>0</v>
      </c>
      <c r="T1792" s="127">
        <v>0</v>
      </c>
      <c r="U1792" s="124">
        <v>0</v>
      </c>
      <c r="V1792" s="139">
        <v>0</v>
      </c>
      <c r="W1792" s="128">
        <v>0</v>
      </c>
    </row>
    <row r="1793" spans="1:23" ht="20.100000000000001" customHeight="1">
      <c r="A1793" s="135" t="s">
        <v>1589</v>
      </c>
      <c r="B1793" s="135" t="s">
        <v>1558</v>
      </c>
      <c r="C1793" s="136" t="s">
        <v>1558</v>
      </c>
      <c r="D1793" s="123" t="s">
        <v>1623</v>
      </c>
      <c r="E1793" s="92" t="s">
        <v>829</v>
      </c>
      <c r="F1793" s="127">
        <v>46282</v>
      </c>
      <c r="G1793" s="137">
        <v>0</v>
      </c>
      <c r="H1793" s="127">
        <v>0</v>
      </c>
      <c r="I1793" s="128">
        <v>0</v>
      </c>
      <c r="J1793" s="128">
        <v>0</v>
      </c>
      <c r="K1793" s="137">
        <v>46282</v>
      </c>
      <c r="L1793" s="124">
        <v>46282</v>
      </c>
      <c r="M1793" s="124">
        <v>0</v>
      </c>
      <c r="N1793" s="124">
        <v>0</v>
      </c>
      <c r="O1793" s="124">
        <v>0</v>
      </c>
      <c r="P1793" s="124">
        <v>0</v>
      </c>
      <c r="Q1793" s="127">
        <v>0</v>
      </c>
      <c r="R1793" s="127">
        <v>0</v>
      </c>
      <c r="S1793" s="127">
        <v>0</v>
      </c>
      <c r="T1793" s="127">
        <v>0</v>
      </c>
      <c r="U1793" s="124">
        <v>0</v>
      </c>
      <c r="V1793" s="139">
        <v>0</v>
      </c>
      <c r="W1793" s="128">
        <v>0</v>
      </c>
    </row>
    <row r="1794" spans="1:23" ht="20.100000000000001" customHeight="1">
      <c r="A1794" s="135" t="s">
        <v>1591</v>
      </c>
      <c r="B1794" s="135" t="s">
        <v>1559</v>
      </c>
      <c r="C1794" s="136" t="s">
        <v>1550</v>
      </c>
      <c r="D1794" s="123" t="s">
        <v>1623</v>
      </c>
      <c r="E1794" s="92" t="s">
        <v>942</v>
      </c>
      <c r="F1794" s="127">
        <v>17500</v>
      </c>
      <c r="G1794" s="137">
        <v>0</v>
      </c>
      <c r="H1794" s="127">
        <v>0</v>
      </c>
      <c r="I1794" s="128">
        <v>0</v>
      </c>
      <c r="J1794" s="128">
        <v>0</v>
      </c>
      <c r="K1794" s="137">
        <v>17500</v>
      </c>
      <c r="L1794" s="124">
        <v>0</v>
      </c>
      <c r="M1794" s="124">
        <v>17356</v>
      </c>
      <c r="N1794" s="124">
        <v>0</v>
      </c>
      <c r="O1794" s="124">
        <v>0</v>
      </c>
      <c r="P1794" s="124">
        <v>0</v>
      </c>
      <c r="Q1794" s="127">
        <v>144</v>
      </c>
      <c r="R1794" s="127">
        <v>0</v>
      </c>
      <c r="S1794" s="127">
        <v>0</v>
      </c>
      <c r="T1794" s="127">
        <v>0</v>
      </c>
      <c r="U1794" s="124">
        <v>0</v>
      </c>
      <c r="V1794" s="139">
        <v>0</v>
      </c>
      <c r="W1794" s="128">
        <v>0</v>
      </c>
    </row>
    <row r="1795" spans="1:23" ht="20.100000000000001" customHeight="1">
      <c r="A1795" s="135" t="s">
        <v>1591</v>
      </c>
      <c r="B1795" s="135" t="s">
        <v>1559</v>
      </c>
      <c r="C1795" s="136" t="s">
        <v>1552</v>
      </c>
      <c r="D1795" s="123" t="s">
        <v>1623</v>
      </c>
      <c r="E1795" s="92" t="s">
        <v>944</v>
      </c>
      <c r="F1795" s="127">
        <v>16199</v>
      </c>
      <c r="G1795" s="137">
        <v>0</v>
      </c>
      <c r="H1795" s="127">
        <v>0</v>
      </c>
      <c r="I1795" s="128">
        <v>0</v>
      </c>
      <c r="J1795" s="128">
        <v>0</v>
      </c>
      <c r="K1795" s="137">
        <v>16199</v>
      </c>
      <c r="L1795" s="124">
        <v>0</v>
      </c>
      <c r="M1795" s="124">
        <v>0</v>
      </c>
      <c r="N1795" s="124">
        <v>0</v>
      </c>
      <c r="O1795" s="124">
        <v>0</v>
      </c>
      <c r="P1795" s="124">
        <v>0</v>
      </c>
      <c r="Q1795" s="127">
        <v>0</v>
      </c>
      <c r="R1795" s="127">
        <v>0</v>
      </c>
      <c r="S1795" s="127">
        <v>0</v>
      </c>
      <c r="T1795" s="127">
        <v>0</v>
      </c>
      <c r="U1795" s="124">
        <v>0</v>
      </c>
      <c r="V1795" s="139">
        <v>0</v>
      </c>
      <c r="W1795" s="128">
        <v>0</v>
      </c>
    </row>
    <row r="1796" spans="1:23" ht="20.100000000000001" customHeight="1">
      <c r="A1796" s="135" t="s">
        <v>1616</v>
      </c>
      <c r="B1796" s="135" t="s">
        <v>1551</v>
      </c>
      <c r="C1796" s="136" t="s">
        <v>1550</v>
      </c>
      <c r="D1796" s="123" t="s">
        <v>1623</v>
      </c>
      <c r="E1796" s="92" t="s">
        <v>1425</v>
      </c>
      <c r="F1796" s="127">
        <v>27769</v>
      </c>
      <c r="G1796" s="137">
        <v>0</v>
      </c>
      <c r="H1796" s="127">
        <v>0</v>
      </c>
      <c r="I1796" s="128">
        <v>0</v>
      </c>
      <c r="J1796" s="128">
        <v>0</v>
      </c>
      <c r="K1796" s="137">
        <v>0</v>
      </c>
      <c r="L1796" s="124">
        <v>0</v>
      </c>
      <c r="M1796" s="124">
        <v>0</v>
      </c>
      <c r="N1796" s="124">
        <v>0</v>
      </c>
      <c r="O1796" s="124">
        <v>0</v>
      </c>
      <c r="P1796" s="124">
        <v>0</v>
      </c>
      <c r="Q1796" s="127">
        <v>0</v>
      </c>
      <c r="R1796" s="127">
        <v>0</v>
      </c>
      <c r="S1796" s="127">
        <v>27769</v>
      </c>
      <c r="T1796" s="127">
        <v>0</v>
      </c>
      <c r="U1796" s="124">
        <v>0</v>
      </c>
      <c r="V1796" s="139">
        <v>0</v>
      </c>
      <c r="W1796" s="128">
        <v>0</v>
      </c>
    </row>
    <row r="1797" spans="1:23" ht="20.100000000000001" customHeight="1">
      <c r="A1797" s="135"/>
      <c r="B1797" s="135"/>
      <c r="C1797" s="136"/>
      <c r="D1797" s="123" t="s">
        <v>2382</v>
      </c>
      <c r="E1797" s="92" t="s">
        <v>2383</v>
      </c>
      <c r="F1797" s="127">
        <v>927549</v>
      </c>
      <c r="G1797" s="137">
        <v>604387</v>
      </c>
      <c r="H1797" s="127">
        <v>228468</v>
      </c>
      <c r="I1797" s="128">
        <v>227280</v>
      </c>
      <c r="J1797" s="128">
        <v>148639</v>
      </c>
      <c r="K1797" s="137">
        <v>241112</v>
      </c>
      <c r="L1797" s="124">
        <v>136750</v>
      </c>
      <c r="M1797" s="124">
        <v>51281</v>
      </c>
      <c r="N1797" s="124">
        <v>0</v>
      </c>
      <c r="O1797" s="124">
        <v>2735</v>
      </c>
      <c r="P1797" s="124">
        <v>2051</v>
      </c>
      <c r="Q1797" s="127">
        <v>432</v>
      </c>
      <c r="R1797" s="127">
        <v>0</v>
      </c>
      <c r="S1797" s="127">
        <v>82050</v>
      </c>
      <c r="T1797" s="127">
        <v>0</v>
      </c>
      <c r="U1797" s="124">
        <v>0</v>
      </c>
      <c r="V1797" s="139">
        <v>0</v>
      </c>
      <c r="W1797" s="128">
        <v>0</v>
      </c>
    </row>
    <row r="1798" spans="1:23" ht="20.100000000000001" customHeight="1">
      <c r="A1798" s="135" t="s">
        <v>1549</v>
      </c>
      <c r="B1798" s="135" t="s">
        <v>1564</v>
      </c>
      <c r="C1798" s="136" t="s">
        <v>1550</v>
      </c>
      <c r="D1798" s="123" t="s">
        <v>1623</v>
      </c>
      <c r="E1798" s="92" t="s">
        <v>251</v>
      </c>
      <c r="F1798" s="127">
        <v>609173</v>
      </c>
      <c r="G1798" s="137">
        <v>604387</v>
      </c>
      <c r="H1798" s="127">
        <v>228468</v>
      </c>
      <c r="I1798" s="128">
        <v>227280</v>
      </c>
      <c r="J1798" s="128">
        <v>148639</v>
      </c>
      <c r="K1798" s="137">
        <v>4786</v>
      </c>
      <c r="L1798" s="124">
        <v>0</v>
      </c>
      <c r="M1798" s="124">
        <v>0</v>
      </c>
      <c r="N1798" s="124">
        <v>0</v>
      </c>
      <c r="O1798" s="124">
        <v>2735</v>
      </c>
      <c r="P1798" s="124">
        <v>2051</v>
      </c>
      <c r="Q1798" s="127">
        <v>0</v>
      </c>
      <c r="R1798" s="127">
        <v>0</v>
      </c>
      <c r="S1798" s="127">
        <v>0</v>
      </c>
      <c r="T1798" s="127">
        <v>0</v>
      </c>
      <c r="U1798" s="124">
        <v>0</v>
      </c>
      <c r="V1798" s="139">
        <v>0</v>
      </c>
      <c r="W1798" s="128">
        <v>0</v>
      </c>
    </row>
    <row r="1799" spans="1:23" ht="20.100000000000001" customHeight="1">
      <c r="A1799" s="135" t="s">
        <v>1589</v>
      </c>
      <c r="B1799" s="135" t="s">
        <v>1558</v>
      </c>
      <c r="C1799" s="136" t="s">
        <v>1558</v>
      </c>
      <c r="D1799" s="123" t="s">
        <v>1623</v>
      </c>
      <c r="E1799" s="92" t="s">
        <v>829</v>
      </c>
      <c r="F1799" s="127">
        <v>136750</v>
      </c>
      <c r="G1799" s="137">
        <v>0</v>
      </c>
      <c r="H1799" s="127">
        <v>0</v>
      </c>
      <c r="I1799" s="128">
        <v>0</v>
      </c>
      <c r="J1799" s="128">
        <v>0</v>
      </c>
      <c r="K1799" s="137">
        <v>136750</v>
      </c>
      <c r="L1799" s="124">
        <v>136750</v>
      </c>
      <c r="M1799" s="124">
        <v>0</v>
      </c>
      <c r="N1799" s="124">
        <v>0</v>
      </c>
      <c r="O1799" s="124">
        <v>0</v>
      </c>
      <c r="P1799" s="124">
        <v>0</v>
      </c>
      <c r="Q1799" s="127">
        <v>0</v>
      </c>
      <c r="R1799" s="127">
        <v>0</v>
      </c>
      <c r="S1799" s="127">
        <v>0</v>
      </c>
      <c r="T1799" s="127">
        <v>0</v>
      </c>
      <c r="U1799" s="124">
        <v>0</v>
      </c>
      <c r="V1799" s="139">
        <v>0</v>
      </c>
      <c r="W1799" s="128">
        <v>0</v>
      </c>
    </row>
    <row r="1800" spans="1:23" ht="20.100000000000001" customHeight="1">
      <c r="A1800" s="135" t="s">
        <v>1591</v>
      </c>
      <c r="B1800" s="135" t="s">
        <v>1559</v>
      </c>
      <c r="C1800" s="136" t="s">
        <v>1550</v>
      </c>
      <c r="D1800" s="123" t="s">
        <v>1623</v>
      </c>
      <c r="E1800" s="92" t="s">
        <v>942</v>
      </c>
      <c r="F1800" s="127">
        <v>51713</v>
      </c>
      <c r="G1800" s="137">
        <v>0</v>
      </c>
      <c r="H1800" s="127">
        <v>0</v>
      </c>
      <c r="I1800" s="128">
        <v>0</v>
      </c>
      <c r="J1800" s="128">
        <v>0</v>
      </c>
      <c r="K1800" s="137">
        <v>51713</v>
      </c>
      <c r="L1800" s="124">
        <v>0</v>
      </c>
      <c r="M1800" s="124">
        <v>51281</v>
      </c>
      <c r="N1800" s="124">
        <v>0</v>
      </c>
      <c r="O1800" s="124">
        <v>0</v>
      </c>
      <c r="P1800" s="124">
        <v>0</v>
      </c>
      <c r="Q1800" s="127">
        <v>432</v>
      </c>
      <c r="R1800" s="127">
        <v>0</v>
      </c>
      <c r="S1800" s="127">
        <v>0</v>
      </c>
      <c r="T1800" s="127">
        <v>0</v>
      </c>
      <c r="U1800" s="124">
        <v>0</v>
      </c>
      <c r="V1800" s="139">
        <v>0</v>
      </c>
      <c r="W1800" s="128">
        <v>0</v>
      </c>
    </row>
    <row r="1801" spans="1:23" ht="20.100000000000001" customHeight="1">
      <c r="A1801" s="135" t="s">
        <v>1591</v>
      </c>
      <c r="B1801" s="135" t="s">
        <v>1559</v>
      </c>
      <c r="C1801" s="136" t="s">
        <v>1552</v>
      </c>
      <c r="D1801" s="123" t="s">
        <v>1623</v>
      </c>
      <c r="E1801" s="92" t="s">
        <v>944</v>
      </c>
      <c r="F1801" s="127">
        <v>47863</v>
      </c>
      <c r="G1801" s="137">
        <v>0</v>
      </c>
      <c r="H1801" s="127">
        <v>0</v>
      </c>
      <c r="I1801" s="128">
        <v>0</v>
      </c>
      <c r="J1801" s="128">
        <v>0</v>
      </c>
      <c r="K1801" s="137">
        <v>47863</v>
      </c>
      <c r="L1801" s="124">
        <v>0</v>
      </c>
      <c r="M1801" s="124">
        <v>0</v>
      </c>
      <c r="N1801" s="124">
        <v>0</v>
      </c>
      <c r="O1801" s="124">
        <v>0</v>
      </c>
      <c r="P1801" s="124">
        <v>0</v>
      </c>
      <c r="Q1801" s="127">
        <v>0</v>
      </c>
      <c r="R1801" s="127">
        <v>0</v>
      </c>
      <c r="S1801" s="127">
        <v>0</v>
      </c>
      <c r="T1801" s="127">
        <v>0</v>
      </c>
      <c r="U1801" s="124">
        <v>0</v>
      </c>
      <c r="V1801" s="139">
        <v>0</v>
      </c>
      <c r="W1801" s="128">
        <v>0</v>
      </c>
    </row>
    <row r="1802" spans="1:23" ht="20.100000000000001" customHeight="1">
      <c r="A1802" s="135" t="s">
        <v>1616</v>
      </c>
      <c r="B1802" s="135" t="s">
        <v>1551</v>
      </c>
      <c r="C1802" s="136" t="s">
        <v>1550</v>
      </c>
      <c r="D1802" s="123" t="s">
        <v>1623</v>
      </c>
      <c r="E1802" s="92" t="s">
        <v>1425</v>
      </c>
      <c r="F1802" s="127">
        <v>82050</v>
      </c>
      <c r="G1802" s="137">
        <v>0</v>
      </c>
      <c r="H1802" s="127">
        <v>0</v>
      </c>
      <c r="I1802" s="128">
        <v>0</v>
      </c>
      <c r="J1802" s="128">
        <v>0</v>
      </c>
      <c r="K1802" s="137">
        <v>0</v>
      </c>
      <c r="L1802" s="124">
        <v>0</v>
      </c>
      <c r="M1802" s="124">
        <v>0</v>
      </c>
      <c r="N1802" s="124">
        <v>0</v>
      </c>
      <c r="O1802" s="124">
        <v>0</v>
      </c>
      <c r="P1802" s="124">
        <v>0</v>
      </c>
      <c r="Q1802" s="127">
        <v>0</v>
      </c>
      <c r="R1802" s="127">
        <v>0</v>
      </c>
      <c r="S1802" s="127">
        <v>82050</v>
      </c>
      <c r="T1802" s="127">
        <v>0</v>
      </c>
      <c r="U1802" s="124">
        <v>0</v>
      </c>
      <c r="V1802" s="139">
        <v>0</v>
      </c>
      <c r="W1802" s="128">
        <v>0</v>
      </c>
    </row>
    <row r="1803" spans="1:23" ht="20.100000000000001" customHeight="1">
      <c r="A1803" s="135"/>
      <c r="B1803" s="135"/>
      <c r="C1803" s="136"/>
      <c r="D1803" s="123" t="s">
        <v>2384</v>
      </c>
      <c r="E1803" s="92" t="s">
        <v>2385</v>
      </c>
      <c r="F1803" s="127">
        <v>137085</v>
      </c>
      <c r="G1803" s="137">
        <v>88729</v>
      </c>
      <c r="H1803" s="127">
        <v>33996</v>
      </c>
      <c r="I1803" s="128">
        <v>30300</v>
      </c>
      <c r="J1803" s="128">
        <v>24433</v>
      </c>
      <c r="K1803" s="137">
        <v>36080</v>
      </c>
      <c r="L1803" s="124">
        <v>20459</v>
      </c>
      <c r="M1803" s="124">
        <v>7672</v>
      </c>
      <c r="N1803" s="124">
        <v>0</v>
      </c>
      <c r="O1803" s="124">
        <v>409</v>
      </c>
      <c r="P1803" s="124">
        <v>307</v>
      </c>
      <c r="Q1803" s="127">
        <v>72</v>
      </c>
      <c r="R1803" s="127">
        <v>0</v>
      </c>
      <c r="S1803" s="127">
        <v>12276</v>
      </c>
      <c r="T1803" s="127">
        <v>0</v>
      </c>
      <c r="U1803" s="124">
        <v>0</v>
      </c>
      <c r="V1803" s="139">
        <v>0</v>
      </c>
      <c r="W1803" s="128">
        <v>0</v>
      </c>
    </row>
    <row r="1804" spans="1:23" ht="20.100000000000001" customHeight="1">
      <c r="A1804" s="135" t="s">
        <v>1549</v>
      </c>
      <c r="B1804" s="135" t="s">
        <v>1563</v>
      </c>
      <c r="C1804" s="136" t="s">
        <v>1550</v>
      </c>
      <c r="D1804" s="123" t="s">
        <v>1623</v>
      </c>
      <c r="E1804" s="92" t="s">
        <v>251</v>
      </c>
      <c r="F1804" s="127">
        <v>89445</v>
      </c>
      <c r="G1804" s="137">
        <v>88729</v>
      </c>
      <c r="H1804" s="127">
        <v>33996</v>
      </c>
      <c r="I1804" s="128">
        <v>30300</v>
      </c>
      <c r="J1804" s="128">
        <v>24433</v>
      </c>
      <c r="K1804" s="137">
        <v>716</v>
      </c>
      <c r="L1804" s="124">
        <v>0</v>
      </c>
      <c r="M1804" s="124">
        <v>0</v>
      </c>
      <c r="N1804" s="124">
        <v>0</v>
      </c>
      <c r="O1804" s="124">
        <v>409</v>
      </c>
      <c r="P1804" s="124">
        <v>307</v>
      </c>
      <c r="Q1804" s="127">
        <v>0</v>
      </c>
      <c r="R1804" s="127">
        <v>0</v>
      </c>
      <c r="S1804" s="127">
        <v>0</v>
      </c>
      <c r="T1804" s="127">
        <v>0</v>
      </c>
      <c r="U1804" s="124">
        <v>0</v>
      </c>
      <c r="V1804" s="139">
        <v>0</v>
      </c>
      <c r="W1804" s="128">
        <v>0</v>
      </c>
    </row>
    <row r="1805" spans="1:23" ht="20.100000000000001" customHeight="1">
      <c r="A1805" s="135" t="s">
        <v>1589</v>
      </c>
      <c r="B1805" s="135" t="s">
        <v>1558</v>
      </c>
      <c r="C1805" s="136" t="s">
        <v>1558</v>
      </c>
      <c r="D1805" s="123" t="s">
        <v>1623</v>
      </c>
      <c r="E1805" s="92" t="s">
        <v>829</v>
      </c>
      <c r="F1805" s="127">
        <v>20459</v>
      </c>
      <c r="G1805" s="137">
        <v>0</v>
      </c>
      <c r="H1805" s="127">
        <v>0</v>
      </c>
      <c r="I1805" s="128">
        <v>0</v>
      </c>
      <c r="J1805" s="128">
        <v>0</v>
      </c>
      <c r="K1805" s="137">
        <v>20459</v>
      </c>
      <c r="L1805" s="124">
        <v>20459</v>
      </c>
      <c r="M1805" s="124">
        <v>0</v>
      </c>
      <c r="N1805" s="124">
        <v>0</v>
      </c>
      <c r="O1805" s="124">
        <v>0</v>
      </c>
      <c r="P1805" s="124">
        <v>0</v>
      </c>
      <c r="Q1805" s="127">
        <v>0</v>
      </c>
      <c r="R1805" s="127">
        <v>0</v>
      </c>
      <c r="S1805" s="127">
        <v>0</v>
      </c>
      <c r="T1805" s="127">
        <v>0</v>
      </c>
      <c r="U1805" s="124">
        <v>0</v>
      </c>
      <c r="V1805" s="139">
        <v>0</v>
      </c>
      <c r="W1805" s="128">
        <v>0</v>
      </c>
    </row>
    <row r="1806" spans="1:23" ht="20.100000000000001" customHeight="1">
      <c r="A1806" s="135" t="s">
        <v>1591</v>
      </c>
      <c r="B1806" s="135" t="s">
        <v>1559</v>
      </c>
      <c r="C1806" s="136" t="s">
        <v>1550</v>
      </c>
      <c r="D1806" s="123" t="s">
        <v>1623</v>
      </c>
      <c r="E1806" s="92" t="s">
        <v>942</v>
      </c>
      <c r="F1806" s="127">
        <v>7744</v>
      </c>
      <c r="G1806" s="137">
        <v>0</v>
      </c>
      <c r="H1806" s="127">
        <v>0</v>
      </c>
      <c r="I1806" s="128">
        <v>0</v>
      </c>
      <c r="J1806" s="128">
        <v>0</v>
      </c>
      <c r="K1806" s="137">
        <v>7744</v>
      </c>
      <c r="L1806" s="124">
        <v>0</v>
      </c>
      <c r="M1806" s="124">
        <v>7672</v>
      </c>
      <c r="N1806" s="124">
        <v>0</v>
      </c>
      <c r="O1806" s="124">
        <v>0</v>
      </c>
      <c r="P1806" s="124">
        <v>0</v>
      </c>
      <c r="Q1806" s="127">
        <v>72</v>
      </c>
      <c r="R1806" s="127">
        <v>0</v>
      </c>
      <c r="S1806" s="127">
        <v>0</v>
      </c>
      <c r="T1806" s="127">
        <v>0</v>
      </c>
      <c r="U1806" s="124">
        <v>0</v>
      </c>
      <c r="V1806" s="139">
        <v>0</v>
      </c>
      <c r="W1806" s="128">
        <v>0</v>
      </c>
    </row>
    <row r="1807" spans="1:23" ht="20.100000000000001" customHeight="1">
      <c r="A1807" s="135" t="s">
        <v>1591</v>
      </c>
      <c r="B1807" s="135" t="s">
        <v>1559</v>
      </c>
      <c r="C1807" s="136" t="s">
        <v>1552</v>
      </c>
      <c r="D1807" s="123" t="s">
        <v>1623</v>
      </c>
      <c r="E1807" s="92" t="s">
        <v>944</v>
      </c>
      <c r="F1807" s="127">
        <v>7161</v>
      </c>
      <c r="G1807" s="137">
        <v>0</v>
      </c>
      <c r="H1807" s="127">
        <v>0</v>
      </c>
      <c r="I1807" s="128">
        <v>0</v>
      </c>
      <c r="J1807" s="128">
        <v>0</v>
      </c>
      <c r="K1807" s="137">
        <v>7161</v>
      </c>
      <c r="L1807" s="124">
        <v>0</v>
      </c>
      <c r="M1807" s="124">
        <v>0</v>
      </c>
      <c r="N1807" s="124">
        <v>0</v>
      </c>
      <c r="O1807" s="124">
        <v>0</v>
      </c>
      <c r="P1807" s="124">
        <v>0</v>
      </c>
      <c r="Q1807" s="127">
        <v>0</v>
      </c>
      <c r="R1807" s="127">
        <v>0</v>
      </c>
      <c r="S1807" s="127">
        <v>0</v>
      </c>
      <c r="T1807" s="127">
        <v>0</v>
      </c>
      <c r="U1807" s="124">
        <v>0</v>
      </c>
      <c r="V1807" s="139">
        <v>0</v>
      </c>
      <c r="W1807" s="128">
        <v>0</v>
      </c>
    </row>
    <row r="1808" spans="1:23" ht="20.100000000000001" customHeight="1">
      <c r="A1808" s="135" t="s">
        <v>1616</v>
      </c>
      <c r="B1808" s="135" t="s">
        <v>1551</v>
      </c>
      <c r="C1808" s="136" t="s">
        <v>1550</v>
      </c>
      <c r="D1808" s="123" t="s">
        <v>1623</v>
      </c>
      <c r="E1808" s="92" t="s">
        <v>1425</v>
      </c>
      <c r="F1808" s="127">
        <v>12276</v>
      </c>
      <c r="G1808" s="137">
        <v>0</v>
      </c>
      <c r="H1808" s="127">
        <v>0</v>
      </c>
      <c r="I1808" s="128">
        <v>0</v>
      </c>
      <c r="J1808" s="128">
        <v>0</v>
      </c>
      <c r="K1808" s="137">
        <v>0</v>
      </c>
      <c r="L1808" s="124">
        <v>0</v>
      </c>
      <c r="M1808" s="124">
        <v>0</v>
      </c>
      <c r="N1808" s="124">
        <v>0</v>
      </c>
      <c r="O1808" s="124">
        <v>0</v>
      </c>
      <c r="P1808" s="124">
        <v>0</v>
      </c>
      <c r="Q1808" s="127">
        <v>0</v>
      </c>
      <c r="R1808" s="127">
        <v>0</v>
      </c>
      <c r="S1808" s="127">
        <v>12276</v>
      </c>
      <c r="T1808" s="127">
        <v>0</v>
      </c>
      <c r="U1808" s="124">
        <v>0</v>
      </c>
      <c r="V1808" s="139">
        <v>0</v>
      </c>
      <c r="W1808" s="128">
        <v>0</v>
      </c>
    </row>
    <row r="1809" spans="1:23" ht="20.100000000000001" customHeight="1">
      <c r="A1809" s="135"/>
      <c r="B1809" s="135"/>
      <c r="C1809" s="136"/>
      <c r="D1809" s="123" t="s">
        <v>2386</v>
      </c>
      <c r="E1809" s="92" t="s">
        <v>2387</v>
      </c>
      <c r="F1809" s="127">
        <v>839036</v>
      </c>
      <c r="G1809" s="137">
        <v>437544</v>
      </c>
      <c r="H1809" s="127">
        <v>240984</v>
      </c>
      <c r="I1809" s="128">
        <v>142560</v>
      </c>
      <c r="J1809" s="128">
        <v>54000</v>
      </c>
      <c r="K1809" s="137">
        <v>177768</v>
      </c>
      <c r="L1809" s="124">
        <v>119074</v>
      </c>
      <c r="M1809" s="124">
        <v>44653</v>
      </c>
      <c r="N1809" s="124">
        <v>10416</v>
      </c>
      <c r="O1809" s="124">
        <v>1191</v>
      </c>
      <c r="P1809" s="124">
        <v>1786</v>
      </c>
      <c r="Q1809" s="127">
        <v>648</v>
      </c>
      <c r="R1809" s="127">
        <v>0</v>
      </c>
      <c r="S1809" s="127">
        <v>71444</v>
      </c>
      <c r="T1809" s="127">
        <v>0</v>
      </c>
      <c r="U1809" s="124">
        <v>0</v>
      </c>
      <c r="V1809" s="139">
        <v>152280</v>
      </c>
      <c r="W1809" s="128">
        <v>0</v>
      </c>
    </row>
    <row r="1810" spans="1:23" ht="20.100000000000001" customHeight="1">
      <c r="A1810" s="135" t="s">
        <v>1589</v>
      </c>
      <c r="B1810" s="135" t="s">
        <v>1558</v>
      </c>
      <c r="C1810" s="136" t="s">
        <v>1558</v>
      </c>
      <c r="D1810" s="123" t="s">
        <v>1623</v>
      </c>
      <c r="E1810" s="92" t="s">
        <v>829</v>
      </c>
      <c r="F1810" s="127">
        <v>119074</v>
      </c>
      <c r="G1810" s="137">
        <v>0</v>
      </c>
      <c r="H1810" s="127">
        <v>0</v>
      </c>
      <c r="I1810" s="128">
        <v>0</v>
      </c>
      <c r="J1810" s="128">
        <v>0</v>
      </c>
      <c r="K1810" s="137">
        <v>119074</v>
      </c>
      <c r="L1810" s="124">
        <v>119074</v>
      </c>
      <c r="M1810" s="124">
        <v>0</v>
      </c>
      <c r="N1810" s="124">
        <v>0</v>
      </c>
      <c r="O1810" s="124">
        <v>0</v>
      </c>
      <c r="P1810" s="124">
        <v>0</v>
      </c>
      <c r="Q1810" s="127">
        <v>0</v>
      </c>
      <c r="R1810" s="127">
        <v>0</v>
      </c>
      <c r="S1810" s="127">
        <v>0</v>
      </c>
      <c r="T1810" s="127">
        <v>0</v>
      </c>
      <c r="U1810" s="124">
        <v>0</v>
      </c>
      <c r="V1810" s="139">
        <v>0</v>
      </c>
      <c r="W1810" s="128">
        <v>0</v>
      </c>
    </row>
    <row r="1811" spans="1:23" ht="20.100000000000001" customHeight="1">
      <c r="A1811" s="135" t="s">
        <v>1591</v>
      </c>
      <c r="B1811" s="135" t="s">
        <v>1559</v>
      </c>
      <c r="C1811" s="136" t="s">
        <v>1551</v>
      </c>
      <c r="D1811" s="123" t="s">
        <v>1623</v>
      </c>
      <c r="E1811" s="92" t="s">
        <v>943</v>
      </c>
      <c r="F1811" s="127">
        <v>45301</v>
      </c>
      <c r="G1811" s="137">
        <v>0</v>
      </c>
      <c r="H1811" s="127">
        <v>0</v>
      </c>
      <c r="I1811" s="128">
        <v>0</v>
      </c>
      <c r="J1811" s="128">
        <v>0</v>
      </c>
      <c r="K1811" s="137">
        <v>45301</v>
      </c>
      <c r="L1811" s="124">
        <v>0</v>
      </c>
      <c r="M1811" s="124">
        <v>44653</v>
      </c>
      <c r="N1811" s="124">
        <v>0</v>
      </c>
      <c r="O1811" s="124">
        <v>0</v>
      </c>
      <c r="P1811" s="124">
        <v>0</v>
      </c>
      <c r="Q1811" s="127">
        <v>648</v>
      </c>
      <c r="R1811" s="127">
        <v>0</v>
      </c>
      <c r="S1811" s="127">
        <v>0</v>
      </c>
      <c r="T1811" s="127">
        <v>0</v>
      </c>
      <c r="U1811" s="124">
        <v>0</v>
      </c>
      <c r="V1811" s="139">
        <v>0</v>
      </c>
      <c r="W1811" s="128">
        <v>0</v>
      </c>
    </row>
    <row r="1812" spans="1:23" ht="20.100000000000001" customHeight="1">
      <c r="A1812" s="135" t="s">
        <v>1604</v>
      </c>
      <c r="B1812" s="135" t="s">
        <v>1550</v>
      </c>
      <c r="C1812" s="136" t="s">
        <v>1572</v>
      </c>
      <c r="D1812" s="123" t="s">
        <v>1623</v>
      </c>
      <c r="E1812" s="92" t="s">
        <v>1097</v>
      </c>
      <c r="F1812" s="127">
        <v>603217</v>
      </c>
      <c r="G1812" s="137">
        <v>437544</v>
      </c>
      <c r="H1812" s="127">
        <v>240984</v>
      </c>
      <c r="I1812" s="128">
        <v>142560</v>
      </c>
      <c r="J1812" s="128">
        <v>54000</v>
      </c>
      <c r="K1812" s="137">
        <v>13393</v>
      </c>
      <c r="L1812" s="124">
        <v>0</v>
      </c>
      <c r="M1812" s="124">
        <v>0</v>
      </c>
      <c r="N1812" s="124">
        <v>10416</v>
      </c>
      <c r="O1812" s="124">
        <v>1191</v>
      </c>
      <c r="P1812" s="124">
        <v>1786</v>
      </c>
      <c r="Q1812" s="127">
        <v>0</v>
      </c>
      <c r="R1812" s="127">
        <v>0</v>
      </c>
      <c r="S1812" s="127">
        <v>0</v>
      </c>
      <c r="T1812" s="127">
        <v>0</v>
      </c>
      <c r="U1812" s="124">
        <v>0</v>
      </c>
      <c r="V1812" s="139">
        <v>152280</v>
      </c>
      <c r="W1812" s="128">
        <v>0</v>
      </c>
    </row>
    <row r="1813" spans="1:23" ht="20.100000000000001" customHeight="1">
      <c r="A1813" s="135" t="s">
        <v>1616</v>
      </c>
      <c r="B1813" s="135" t="s">
        <v>1551</v>
      </c>
      <c r="C1813" s="136" t="s">
        <v>1550</v>
      </c>
      <c r="D1813" s="123" t="s">
        <v>1623</v>
      </c>
      <c r="E1813" s="92" t="s">
        <v>1425</v>
      </c>
      <c r="F1813" s="127">
        <v>71444</v>
      </c>
      <c r="G1813" s="137">
        <v>0</v>
      </c>
      <c r="H1813" s="127">
        <v>0</v>
      </c>
      <c r="I1813" s="128">
        <v>0</v>
      </c>
      <c r="J1813" s="128">
        <v>0</v>
      </c>
      <c r="K1813" s="137">
        <v>0</v>
      </c>
      <c r="L1813" s="124">
        <v>0</v>
      </c>
      <c r="M1813" s="124">
        <v>0</v>
      </c>
      <c r="N1813" s="124">
        <v>0</v>
      </c>
      <c r="O1813" s="124">
        <v>0</v>
      </c>
      <c r="P1813" s="124">
        <v>0</v>
      </c>
      <c r="Q1813" s="127">
        <v>0</v>
      </c>
      <c r="R1813" s="127">
        <v>0</v>
      </c>
      <c r="S1813" s="127">
        <v>71444</v>
      </c>
      <c r="T1813" s="127">
        <v>0</v>
      </c>
      <c r="U1813" s="124">
        <v>0</v>
      </c>
      <c r="V1813" s="139">
        <v>0</v>
      </c>
      <c r="W1813" s="128">
        <v>0</v>
      </c>
    </row>
    <row r="1814" spans="1:23" ht="20.100000000000001" customHeight="1">
      <c r="A1814" s="135"/>
      <c r="B1814" s="135"/>
      <c r="C1814" s="136"/>
      <c r="D1814" s="123" t="s">
        <v>2388</v>
      </c>
      <c r="E1814" s="92" t="s">
        <v>2389</v>
      </c>
      <c r="F1814" s="127">
        <v>5854699</v>
      </c>
      <c r="G1814" s="137">
        <v>3575093</v>
      </c>
      <c r="H1814" s="127">
        <v>1559472</v>
      </c>
      <c r="I1814" s="128">
        <v>1306620</v>
      </c>
      <c r="J1814" s="128">
        <v>709001</v>
      </c>
      <c r="K1814" s="137">
        <v>1366167</v>
      </c>
      <c r="L1814" s="124">
        <v>870066</v>
      </c>
      <c r="M1814" s="124">
        <v>326276</v>
      </c>
      <c r="N1814" s="124">
        <v>23910</v>
      </c>
      <c r="O1814" s="124">
        <v>14483</v>
      </c>
      <c r="P1814" s="124">
        <v>13052</v>
      </c>
      <c r="Q1814" s="127">
        <v>3240</v>
      </c>
      <c r="R1814" s="127">
        <v>0</v>
      </c>
      <c r="S1814" s="127">
        <v>522039</v>
      </c>
      <c r="T1814" s="127">
        <v>0</v>
      </c>
      <c r="U1814" s="124">
        <v>0</v>
      </c>
      <c r="V1814" s="139">
        <v>281508</v>
      </c>
      <c r="W1814" s="128">
        <v>109892</v>
      </c>
    </row>
    <row r="1815" spans="1:23" ht="20.100000000000001" customHeight="1">
      <c r="A1815" s="135"/>
      <c r="B1815" s="135"/>
      <c r="C1815" s="136"/>
      <c r="D1815" s="123" t="s">
        <v>2390</v>
      </c>
      <c r="E1815" s="92" t="s">
        <v>2391</v>
      </c>
      <c r="F1815" s="127">
        <v>2605543</v>
      </c>
      <c r="G1815" s="137">
        <v>1651153</v>
      </c>
      <c r="H1815" s="127">
        <v>647436</v>
      </c>
      <c r="I1815" s="128">
        <v>654564</v>
      </c>
      <c r="J1815" s="128">
        <v>349153</v>
      </c>
      <c r="K1815" s="137">
        <v>661124</v>
      </c>
      <c r="L1815" s="124">
        <v>397200</v>
      </c>
      <c r="M1815" s="124">
        <v>148950</v>
      </c>
      <c r="N1815" s="124">
        <v>0</v>
      </c>
      <c r="O1815" s="124">
        <v>7944</v>
      </c>
      <c r="P1815" s="124">
        <v>5958</v>
      </c>
      <c r="Q1815" s="127">
        <v>1296</v>
      </c>
      <c r="R1815" s="127">
        <v>0</v>
      </c>
      <c r="S1815" s="127">
        <v>238320</v>
      </c>
      <c r="T1815" s="127">
        <v>0</v>
      </c>
      <c r="U1815" s="124">
        <v>0</v>
      </c>
      <c r="V1815" s="139">
        <v>0</v>
      </c>
      <c r="W1815" s="128">
        <v>54946</v>
      </c>
    </row>
    <row r="1816" spans="1:23" ht="20.100000000000001" customHeight="1">
      <c r="A1816" s="135" t="s">
        <v>1549</v>
      </c>
      <c r="B1816" s="135" t="s">
        <v>1552</v>
      </c>
      <c r="C1816" s="136" t="s">
        <v>1550</v>
      </c>
      <c r="D1816" s="123" t="s">
        <v>1623</v>
      </c>
      <c r="E1816" s="92" t="s">
        <v>251</v>
      </c>
      <c r="F1816" s="127">
        <v>1720001</v>
      </c>
      <c r="G1816" s="137">
        <v>1651153</v>
      </c>
      <c r="H1816" s="127">
        <v>647436</v>
      </c>
      <c r="I1816" s="128">
        <v>654564</v>
      </c>
      <c r="J1816" s="128">
        <v>349153</v>
      </c>
      <c r="K1816" s="137">
        <v>13902</v>
      </c>
      <c r="L1816" s="124">
        <v>0</v>
      </c>
      <c r="M1816" s="124">
        <v>0</v>
      </c>
      <c r="N1816" s="124">
        <v>0</v>
      </c>
      <c r="O1816" s="124">
        <v>7944</v>
      </c>
      <c r="P1816" s="124">
        <v>5958</v>
      </c>
      <c r="Q1816" s="127">
        <v>0</v>
      </c>
      <c r="R1816" s="127">
        <v>0</v>
      </c>
      <c r="S1816" s="127">
        <v>0</v>
      </c>
      <c r="T1816" s="127">
        <v>0</v>
      </c>
      <c r="U1816" s="124">
        <v>0</v>
      </c>
      <c r="V1816" s="139">
        <v>0</v>
      </c>
      <c r="W1816" s="128">
        <v>54946</v>
      </c>
    </row>
    <row r="1817" spans="1:23" ht="20.100000000000001" customHeight="1">
      <c r="A1817" s="135" t="s">
        <v>1589</v>
      </c>
      <c r="B1817" s="135" t="s">
        <v>1558</v>
      </c>
      <c r="C1817" s="136" t="s">
        <v>1558</v>
      </c>
      <c r="D1817" s="123" t="s">
        <v>1623</v>
      </c>
      <c r="E1817" s="92" t="s">
        <v>829</v>
      </c>
      <c r="F1817" s="127">
        <v>397200</v>
      </c>
      <c r="G1817" s="137">
        <v>0</v>
      </c>
      <c r="H1817" s="127">
        <v>0</v>
      </c>
      <c r="I1817" s="128">
        <v>0</v>
      </c>
      <c r="J1817" s="128">
        <v>0</v>
      </c>
      <c r="K1817" s="137">
        <v>397200</v>
      </c>
      <c r="L1817" s="124">
        <v>397200</v>
      </c>
      <c r="M1817" s="124">
        <v>0</v>
      </c>
      <c r="N1817" s="124">
        <v>0</v>
      </c>
      <c r="O1817" s="124">
        <v>0</v>
      </c>
      <c r="P1817" s="124">
        <v>0</v>
      </c>
      <c r="Q1817" s="127">
        <v>0</v>
      </c>
      <c r="R1817" s="127">
        <v>0</v>
      </c>
      <c r="S1817" s="127">
        <v>0</v>
      </c>
      <c r="T1817" s="127">
        <v>0</v>
      </c>
      <c r="U1817" s="124">
        <v>0</v>
      </c>
      <c r="V1817" s="139">
        <v>0</v>
      </c>
      <c r="W1817" s="128">
        <v>0</v>
      </c>
    </row>
    <row r="1818" spans="1:23" ht="20.100000000000001" customHeight="1">
      <c r="A1818" s="135" t="s">
        <v>1591</v>
      </c>
      <c r="B1818" s="135" t="s">
        <v>1559</v>
      </c>
      <c r="C1818" s="136" t="s">
        <v>1550</v>
      </c>
      <c r="D1818" s="123" t="s">
        <v>1623</v>
      </c>
      <c r="E1818" s="92" t="s">
        <v>942</v>
      </c>
      <c r="F1818" s="127">
        <v>150246</v>
      </c>
      <c r="G1818" s="137">
        <v>0</v>
      </c>
      <c r="H1818" s="127">
        <v>0</v>
      </c>
      <c r="I1818" s="128">
        <v>0</v>
      </c>
      <c r="J1818" s="128">
        <v>0</v>
      </c>
      <c r="K1818" s="137">
        <v>150246</v>
      </c>
      <c r="L1818" s="124">
        <v>0</v>
      </c>
      <c r="M1818" s="124">
        <v>148950</v>
      </c>
      <c r="N1818" s="124">
        <v>0</v>
      </c>
      <c r="O1818" s="124">
        <v>0</v>
      </c>
      <c r="P1818" s="124">
        <v>0</v>
      </c>
      <c r="Q1818" s="127">
        <v>1296</v>
      </c>
      <c r="R1818" s="127">
        <v>0</v>
      </c>
      <c r="S1818" s="127">
        <v>0</v>
      </c>
      <c r="T1818" s="127">
        <v>0</v>
      </c>
      <c r="U1818" s="124">
        <v>0</v>
      </c>
      <c r="V1818" s="139">
        <v>0</v>
      </c>
      <c r="W1818" s="128">
        <v>0</v>
      </c>
    </row>
    <row r="1819" spans="1:23" ht="20.100000000000001" customHeight="1">
      <c r="A1819" s="135" t="s">
        <v>1591</v>
      </c>
      <c r="B1819" s="135" t="s">
        <v>1559</v>
      </c>
      <c r="C1819" s="136" t="s">
        <v>1552</v>
      </c>
      <c r="D1819" s="123" t="s">
        <v>1623</v>
      </c>
      <c r="E1819" s="92" t="s">
        <v>944</v>
      </c>
      <c r="F1819" s="127">
        <v>99776</v>
      </c>
      <c r="G1819" s="137">
        <v>0</v>
      </c>
      <c r="H1819" s="127">
        <v>0</v>
      </c>
      <c r="I1819" s="128">
        <v>0</v>
      </c>
      <c r="J1819" s="128">
        <v>0</v>
      </c>
      <c r="K1819" s="137">
        <v>99776</v>
      </c>
      <c r="L1819" s="124">
        <v>0</v>
      </c>
      <c r="M1819" s="124">
        <v>0</v>
      </c>
      <c r="N1819" s="124">
        <v>0</v>
      </c>
      <c r="O1819" s="124">
        <v>0</v>
      </c>
      <c r="P1819" s="124">
        <v>0</v>
      </c>
      <c r="Q1819" s="127">
        <v>0</v>
      </c>
      <c r="R1819" s="127">
        <v>0</v>
      </c>
      <c r="S1819" s="127">
        <v>0</v>
      </c>
      <c r="T1819" s="127">
        <v>0</v>
      </c>
      <c r="U1819" s="124">
        <v>0</v>
      </c>
      <c r="V1819" s="139">
        <v>0</v>
      </c>
      <c r="W1819" s="128">
        <v>0</v>
      </c>
    </row>
    <row r="1820" spans="1:23" ht="20.100000000000001" customHeight="1">
      <c r="A1820" s="135" t="s">
        <v>1616</v>
      </c>
      <c r="B1820" s="135" t="s">
        <v>1551</v>
      </c>
      <c r="C1820" s="136" t="s">
        <v>1550</v>
      </c>
      <c r="D1820" s="123" t="s">
        <v>1623</v>
      </c>
      <c r="E1820" s="92" t="s">
        <v>1425</v>
      </c>
      <c r="F1820" s="127">
        <v>238320</v>
      </c>
      <c r="G1820" s="137">
        <v>0</v>
      </c>
      <c r="H1820" s="127">
        <v>0</v>
      </c>
      <c r="I1820" s="128">
        <v>0</v>
      </c>
      <c r="J1820" s="128">
        <v>0</v>
      </c>
      <c r="K1820" s="137">
        <v>0</v>
      </c>
      <c r="L1820" s="124">
        <v>0</v>
      </c>
      <c r="M1820" s="124">
        <v>0</v>
      </c>
      <c r="N1820" s="124">
        <v>0</v>
      </c>
      <c r="O1820" s="124">
        <v>0</v>
      </c>
      <c r="P1820" s="124">
        <v>0</v>
      </c>
      <c r="Q1820" s="127">
        <v>0</v>
      </c>
      <c r="R1820" s="127">
        <v>0</v>
      </c>
      <c r="S1820" s="127">
        <v>238320</v>
      </c>
      <c r="T1820" s="127">
        <v>0</v>
      </c>
      <c r="U1820" s="124">
        <v>0</v>
      </c>
      <c r="V1820" s="139">
        <v>0</v>
      </c>
      <c r="W1820" s="128">
        <v>0</v>
      </c>
    </row>
    <row r="1821" spans="1:23" ht="20.100000000000001" customHeight="1">
      <c r="A1821" s="135"/>
      <c r="B1821" s="135"/>
      <c r="C1821" s="136"/>
      <c r="D1821" s="123" t="s">
        <v>2392</v>
      </c>
      <c r="E1821" s="92" t="s">
        <v>2393</v>
      </c>
      <c r="F1821" s="127">
        <v>484250</v>
      </c>
      <c r="G1821" s="137">
        <v>279043</v>
      </c>
      <c r="H1821" s="127">
        <v>112692</v>
      </c>
      <c r="I1821" s="128">
        <v>99360</v>
      </c>
      <c r="J1821" s="128">
        <v>66991</v>
      </c>
      <c r="K1821" s="137">
        <v>111135</v>
      </c>
      <c r="L1821" s="124">
        <v>65210</v>
      </c>
      <c r="M1821" s="124">
        <v>24454</v>
      </c>
      <c r="N1821" s="124">
        <v>4261</v>
      </c>
      <c r="O1821" s="124">
        <v>652</v>
      </c>
      <c r="P1821" s="124">
        <v>978</v>
      </c>
      <c r="Q1821" s="127">
        <v>216</v>
      </c>
      <c r="R1821" s="127">
        <v>0</v>
      </c>
      <c r="S1821" s="127">
        <v>39126</v>
      </c>
      <c r="T1821" s="127">
        <v>0</v>
      </c>
      <c r="U1821" s="124">
        <v>0</v>
      </c>
      <c r="V1821" s="139">
        <v>0</v>
      </c>
      <c r="W1821" s="128">
        <v>54946</v>
      </c>
    </row>
    <row r="1822" spans="1:23" ht="20.100000000000001" customHeight="1">
      <c r="A1822" s="135" t="s">
        <v>1549</v>
      </c>
      <c r="B1822" s="135" t="s">
        <v>1554</v>
      </c>
      <c r="C1822" s="136" t="s">
        <v>1550</v>
      </c>
      <c r="D1822" s="123" t="s">
        <v>1623</v>
      </c>
      <c r="E1822" s="92" t="s">
        <v>251</v>
      </c>
      <c r="F1822" s="127">
        <v>339880</v>
      </c>
      <c r="G1822" s="137">
        <v>279043</v>
      </c>
      <c r="H1822" s="127">
        <v>112692</v>
      </c>
      <c r="I1822" s="128">
        <v>99360</v>
      </c>
      <c r="J1822" s="128">
        <v>66991</v>
      </c>
      <c r="K1822" s="137">
        <v>5891</v>
      </c>
      <c r="L1822" s="124">
        <v>0</v>
      </c>
      <c r="M1822" s="124">
        <v>0</v>
      </c>
      <c r="N1822" s="124">
        <v>4261</v>
      </c>
      <c r="O1822" s="124">
        <v>652</v>
      </c>
      <c r="P1822" s="124">
        <v>978</v>
      </c>
      <c r="Q1822" s="127">
        <v>0</v>
      </c>
      <c r="R1822" s="127">
        <v>0</v>
      </c>
      <c r="S1822" s="127">
        <v>0</v>
      </c>
      <c r="T1822" s="127">
        <v>0</v>
      </c>
      <c r="U1822" s="124">
        <v>0</v>
      </c>
      <c r="V1822" s="139">
        <v>0</v>
      </c>
      <c r="W1822" s="128">
        <v>54946</v>
      </c>
    </row>
    <row r="1823" spans="1:23" ht="20.100000000000001" customHeight="1">
      <c r="A1823" s="135" t="s">
        <v>1589</v>
      </c>
      <c r="B1823" s="135" t="s">
        <v>1558</v>
      </c>
      <c r="C1823" s="136" t="s">
        <v>1558</v>
      </c>
      <c r="D1823" s="123" t="s">
        <v>1623</v>
      </c>
      <c r="E1823" s="92" t="s">
        <v>829</v>
      </c>
      <c r="F1823" s="127">
        <v>65210</v>
      </c>
      <c r="G1823" s="137">
        <v>0</v>
      </c>
      <c r="H1823" s="127">
        <v>0</v>
      </c>
      <c r="I1823" s="128">
        <v>0</v>
      </c>
      <c r="J1823" s="128">
        <v>0</v>
      </c>
      <c r="K1823" s="137">
        <v>65210</v>
      </c>
      <c r="L1823" s="124">
        <v>65210</v>
      </c>
      <c r="M1823" s="124">
        <v>0</v>
      </c>
      <c r="N1823" s="124">
        <v>0</v>
      </c>
      <c r="O1823" s="124">
        <v>0</v>
      </c>
      <c r="P1823" s="124">
        <v>0</v>
      </c>
      <c r="Q1823" s="127">
        <v>0</v>
      </c>
      <c r="R1823" s="127">
        <v>0</v>
      </c>
      <c r="S1823" s="127">
        <v>0</v>
      </c>
      <c r="T1823" s="127">
        <v>0</v>
      </c>
      <c r="U1823" s="124">
        <v>0</v>
      </c>
      <c r="V1823" s="139">
        <v>0</v>
      </c>
      <c r="W1823" s="128">
        <v>0</v>
      </c>
    </row>
    <row r="1824" spans="1:23" ht="20.100000000000001" customHeight="1">
      <c r="A1824" s="135" t="s">
        <v>1591</v>
      </c>
      <c r="B1824" s="135" t="s">
        <v>1559</v>
      </c>
      <c r="C1824" s="136" t="s">
        <v>1551</v>
      </c>
      <c r="D1824" s="123" t="s">
        <v>1623</v>
      </c>
      <c r="E1824" s="92" t="s">
        <v>943</v>
      </c>
      <c r="F1824" s="127">
        <v>24670</v>
      </c>
      <c r="G1824" s="137">
        <v>0</v>
      </c>
      <c r="H1824" s="127">
        <v>0</v>
      </c>
      <c r="I1824" s="128">
        <v>0</v>
      </c>
      <c r="J1824" s="128">
        <v>0</v>
      </c>
      <c r="K1824" s="137">
        <v>24670</v>
      </c>
      <c r="L1824" s="124">
        <v>0</v>
      </c>
      <c r="M1824" s="124">
        <v>24454</v>
      </c>
      <c r="N1824" s="124">
        <v>0</v>
      </c>
      <c r="O1824" s="124">
        <v>0</v>
      </c>
      <c r="P1824" s="124">
        <v>0</v>
      </c>
      <c r="Q1824" s="127">
        <v>216</v>
      </c>
      <c r="R1824" s="127">
        <v>0</v>
      </c>
      <c r="S1824" s="127">
        <v>0</v>
      </c>
      <c r="T1824" s="127">
        <v>0</v>
      </c>
      <c r="U1824" s="124">
        <v>0</v>
      </c>
      <c r="V1824" s="139">
        <v>0</v>
      </c>
      <c r="W1824" s="128">
        <v>0</v>
      </c>
    </row>
    <row r="1825" spans="1:23" ht="20.100000000000001" customHeight="1">
      <c r="A1825" s="135" t="s">
        <v>1591</v>
      </c>
      <c r="B1825" s="135" t="s">
        <v>1559</v>
      </c>
      <c r="C1825" s="136" t="s">
        <v>1552</v>
      </c>
      <c r="D1825" s="123" t="s">
        <v>1623</v>
      </c>
      <c r="E1825" s="92" t="s">
        <v>944</v>
      </c>
      <c r="F1825" s="127">
        <v>15364</v>
      </c>
      <c r="G1825" s="137">
        <v>0</v>
      </c>
      <c r="H1825" s="127">
        <v>0</v>
      </c>
      <c r="I1825" s="128">
        <v>0</v>
      </c>
      <c r="J1825" s="128">
        <v>0</v>
      </c>
      <c r="K1825" s="137">
        <v>15364</v>
      </c>
      <c r="L1825" s="124">
        <v>0</v>
      </c>
      <c r="M1825" s="124">
        <v>0</v>
      </c>
      <c r="N1825" s="124">
        <v>0</v>
      </c>
      <c r="O1825" s="124">
        <v>0</v>
      </c>
      <c r="P1825" s="124">
        <v>0</v>
      </c>
      <c r="Q1825" s="127">
        <v>0</v>
      </c>
      <c r="R1825" s="127">
        <v>0</v>
      </c>
      <c r="S1825" s="127">
        <v>0</v>
      </c>
      <c r="T1825" s="127">
        <v>0</v>
      </c>
      <c r="U1825" s="124">
        <v>0</v>
      </c>
      <c r="V1825" s="139">
        <v>0</v>
      </c>
      <c r="W1825" s="128">
        <v>0</v>
      </c>
    </row>
    <row r="1826" spans="1:23" ht="20.100000000000001" customHeight="1">
      <c r="A1826" s="135" t="s">
        <v>1616</v>
      </c>
      <c r="B1826" s="135" t="s">
        <v>1551</v>
      </c>
      <c r="C1826" s="136" t="s">
        <v>1550</v>
      </c>
      <c r="D1826" s="123" t="s">
        <v>1623</v>
      </c>
      <c r="E1826" s="92" t="s">
        <v>1425</v>
      </c>
      <c r="F1826" s="127">
        <v>39126</v>
      </c>
      <c r="G1826" s="137">
        <v>0</v>
      </c>
      <c r="H1826" s="127">
        <v>0</v>
      </c>
      <c r="I1826" s="128">
        <v>0</v>
      </c>
      <c r="J1826" s="128">
        <v>0</v>
      </c>
      <c r="K1826" s="137">
        <v>0</v>
      </c>
      <c r="L1826" s="124">
        <v>0</v>
      </c>
      <c r="M1826" s="124">
        <v>0</v>
      </c>
      <c r="N1826" s="124">
        <v>0</v>
      </c>
      <c r="O1826" s="124">
        <v>0</v>
      </c>
      <c r="P1826" s="124">
        <v>0</v>
      </c>
      <c r="Q1826" s="127">
        <v>0</v>
      </c>
      <c r="R1826" s="127">
        <v>0</v>
      </c>
      <c r="S1826" s="127">
        <v>39126</v>
      </c>
      <c r="T1826" s="127">
        <v>0</v>
      </c>
      <c r="U1826" s="124">
        <v>0</v>
      </c>
      <c r="V1826" s="139">
        <v>0</v>
      </c>
      <c r="W1826" s="128">
        <v>0</v>
      </c>
    </row>
    <row r="1827" spans="1:23" ht="20.100000000000001" customHeight="1">
      <c r="A1827" s="135"/>
      <c r="B1827" s="135"/>
      <c r="C1827" s="136"/>
      <c r="D1827" s="123" t="s">
        <v>2394</v>
      </c>
      <c r="E1827" s="92" t="s">
        <v>2395</v>
      </c>
      <c r="F1827" s="127">
        <v>518498</v>
      </c>
      <c r="G1827" s="137">
        <v>274224</v>
      </c>
      <c r="H1827" s="127">
        <v>164304</v>
      </c>
      <c r="I1827" s="128">
        <v>79920</v>
      </c>
      <c r="J1827" s="128">
        <v>30000</v>
      </c>
      <c r="K1827" s="137">
        <v>109010</v>
      </c>
      <c r="L1827" s="124">
        <v>73101</v>
      </c>
      <c r="M1827" s="124">
        <v>27413</v>
      </c>
      <c r="N1827" s="124">
        <v>6308</v>
      </c>
      <c r="O1827" s="124">
        <v>731</v>
      </c>
      <c r="P1827" s="124">
        <v>1097</v>
      </c>
      <c r="Q1827" s="127">
        <v>360</v>
      </c>
      <c r="R1827" s="127">
        <v>0</v>
      </c>
      <c r="S1827" s="127">
        <v>43860</v>
      </c>
      <c r="T1827" s="127">
        <v>0</v>
      </c>
      <c r="U1827" s="124">
        <v>0</v>
      </c>
      <c r="V1827" s="139">
        <v>91404</v>
      </c>
      <c r="W1827" s="128">
        <v>0</v>
      </c>
    </row>
    <row r="1828" spans="1:23" ht="20.100000000000001" customHeight="1">
      <c r="A1828" s="135" t="s">
        <v>1589</v>
      </c>
      <c r="B1828" s="135" t="s">
        <v>1558</v>
      </c>
      <c r="C1828" s="136" t="s">
        <v>1558</v>
      </c>
      <c r="D1828" s="123" t="s">
        <v>1623</v>
      </c>
      <c r="E1828" s="92" t="s">
        <v>829</v>
      </c>
      <c r="F1828" s="127">
        <v>73101</v>
      </c>
      <c r="G1828" s="137">
        <v>0</v>
      </c>
      <c r="H1828" s="127">
        <v>0</v>
      </c>
      <c r="I1828" s="128">
        <v>0</v>
      </c>
      <c r="J1828" s="128">
        <v>0</v>
      </c>
      <c r="K1828" s="137">
        <v>73101</v>
      </c>
      <c r="L1828" s="124">
        <v>73101</v>
      </c>
      <c r="M1828" s="124">
        <v>0</v>
      </c>
      <c r="N1828" s="124">
        <v>0</v>
      </c>
      <c r="O1828" s="124">
        <v>0</v>
      </c>
      <c r="P1828" s="124">
        <v>0</v>
      </c>
      <c r="Q1828" s="127">
        <v>0</v>
      </c>
      <c r="R1828" s="127">
        <v>0</v>
      </c>
      <c r="S1828" s="127">
        <v>0</v>
      </c>
      <c r="T1828" s="127">
        <v>0</v>
      </c>
      <c r="U1828" s="124">
        <v>0</v>
      </c>
      <c r="V1828" s="139">
        <v>0</v>
      </c>
      <c r="W1828" s="128">
        <v>0</v>
      </c>
    </row>
    <row r="1829" spans="1:23" ht="20.100000000000001" customHeight="1">
      <c r="A1829" s="135" t="s">
        <v>1591</v>
      </c>
      <c r="B1829" s="135" t="s">
        <v>1580</v>
      </c>
      <c r="C1829" s="136" t="s">
        <v>1572</v>
      </c>
      <c r="D1829" s="123" t="s">
        <v>1623</v>
      </c>
      <c r="E1829" s="92" t="s">
        <v>957</v>
      </c>
      <c r="F1829" s="127">
        <v>373764</v>
      </c>
      <c r="G1829" s="137">
        <v>274224</v>
      </c>
      <c r="H1829" s="127">
        <v>164304</v>
      </c>
      <c r="I1829" s="128">
        <v>79920</v>
      </c>
      <c r="J1829" s="128">
        <v>30000</v>
      </c>
      <c r="K1829" s="137">
        <v>8136</v>
      </c>
      <c r="L1829" s="124">
        <v>0</v>
      </c>
      <c r="M1829" s="124">
        <v>0</v>
      </c>
      <c r="N1829" s="124">
        <v>6308</v>
      </c>
      <c r="O1829" s="124">
        <v>731</v>
      </c>
      <c r="P1829" s="124">
        <v>1097</v>
      </c>
      <c r="Q1829" s="127">
        <v>0</v>
      </c>
      <c r="R1829" s="127">
        <v>0</v>
      </c>
      <c r="S1829" s="127">
        <v>0</v>
      </c>
      <c r="T1829" s="127">
        <v>0</v>
      </c>
      <c r="U1829" s="124">
        <v>0</v>
      </c>
      <c r="V1829" s="139">
        <v>91404</v>
      </c>
      <c r="W1829" s="128">
        <v>0</v>
      </c>
    </row>
    <row r="1830" spans="1:23" ht="20.100000000000001" customHeight="1">
      <c r="A1830" s="135" t="s">
        <v>1591</v>
      </c>
      <c r="B1830" s="135" t="s">
        <v>1559</v>
      </c>
      <c r="C1830" s="136" t="s">
        <v>1551</v>
      </c>
      <c r="D1830" s="123" t="s">
        <v>1623</v>
      </c>
      <c r="E1830" s="92" t="s">
        <v>943</v>
      </c>
      <c r="F1830" s="127">
        <v>27773</v>
      </c>
      <c r="G1830" s="137">
        <v>0</v>
      </c>
      <c r="H1830" s="127">
        <v>0</v>
      </c>
      <c r="I1830" s="128">
        <v>0</v>
      </c>
      <c r="J1830" s="128">
        <v>0</v>
      </c>
      <c r="K1830" s="137">
        <v>27773</v>
      </c>
      <c r="L1830" s="124">
        <v>0</v>
      </c>
      <c r="M1830" s="124">
        <v>27413</v>
      </c>
      <c r="N1830" s="124">
        <v>0</v>
      </c>
      <c r="O1830" s="124">
        <v>0</v>
      </c>
      <c r="P1830" s="124">
        <v>0</v>
      </c>
      <c r="Q1830" s="127">
        <v>360</v>
      </c>
      <c r="R1830" s="127">
        <v>0</v>
      </c>
      <c r="S1830" s="127">
        <v>0</v>
      </c>
      <c r="T1830" s="127">
        <v>0</v>
      </c>
      <c r="U1830" s="124">
        <v>0</v>
      </c>
      <c r="V1830" s="139">
        <v>0</v>
      </c>
      <c r="W1830" s="128">
        <v>0</v>
      </c>
    </row>
    <row r="1831" spans="1:23" ht="20.100000000000001" customHeight="1">
      <c r="A1831" s="135" t="s">
        <v>1616</v>
      </c>
      <c r="B1831" s="135" t="s">
        <v>1551</v>
      </c>
      <c r="C1831" s="136" t="s">
        <v>1550</v>
      </c>
      <c r="D1831" s="123" t="s">
        <v>1623</v>
      </c>
      <c r="E1831" s="92" t="s">
        <v>1425</v>
      </c>
      <c r="F1831" s="127">
        <v>43860</v>
      </c>
      <c r="G1831" s="137">
        <v>0</v>
      </c>
      <c r="H1831" s="127">
        <v>0</v>
      </c>
      <c r="I1831" s="128">
        <v>0</v>
      </c>
      <c r="J1831" s="128">
        <v>0</v>
      </c>
      <c r="K1831" s="137">
        <v>0</v>
      </c>
      <c r="L1831" s="124">
        <v>0</v>
      </c>
      <c r="M1831" s="124">
        <v>0</v>
      </c>
      <c r="N1831" s="124">
        <v>0</v>
      </c>
      <c r="O1831" s="124">
        <v>0</v>
      </c>
      <c r="P1831" s="124">
        <v>0</v>
      </c>
      <c r="Q1831" s="127">
        <v>0</v>
      </c>
      <c r="R1831" s="127">
        <v>0</v>
      </c>
      <c r="S1831" s="127">
        <v>43860</v>
      </c>
      <c r="T1831" s="127">
        <v>0</v>
      </c>
      <c r="U1831" s="124">
        <v>0</v>
      </c>
      <c r="V1831" s="139">
        <v>0</v>
      </c>
      <c r="W1831" s="128">
        <v>0</v>
      </c>
    </row>
    <row r="1832" spans="1:23" ht="20.100000000000001" customHeight="1">
      <c r="A1832" s="135"/>
      <c r="B1832" s="135"/>
      <c r="C1832" s="136"/>
      <c r="D1832" s="123" t="s">
        <v>2396</v>
      </c>
      <c r="E1832" s="92" t="s">
        <v>2397</v>
      </c>
      <c r="F1832" s="127">
        <v>119606</v>
      </c>
      <c r="G1832" s="137">
        <v>67308</v>
      </c>
      <c r="H1832" s="127">
        <v>38232</v>
      </c>
      <c r="I1832" s="128">
        <v>17076</v>
      </c>
      <c r="J1832" s="128">
        <v>12000</v>
      </c>
      <c r="K1832" s="137">
        <v>23801</v>
      </c>
      <c r="L1832" s="124">
        <v>15975</v>
      </c>
      <c r="M1832" s="124">
        <v>5991</v>
      </c>
      <c r="N1832" s="124">
        <v>1363</v>
      </c>
      <c r="O1832" s="124">
        <v>160</v>
      </c>
      <c r="P1832" s="124">
        <v>240</v>
      </c>
      <c r="Q1832" s="127">
        <v>72</v>
      </c>
      <c r="R1832" s="127">
        <v>0</v>
      </c>
      <c r="S1832" s="127">
        <v>9585</v>
      </c>
      <c r="T1832" s="127">
        <v>0</v>
      </c>
      <c r="U1832" s="124">
        <v>0</v>
      </c>
      <c r="V1832" s="139">
        <v>18912</v>
      </c>
      <c r="W1832" s="128">
        <v>0</v>
      </c>
    </row>
    <row r="1833" spans="1:23" ht="20.100000000000001" customHeight="1">
      <c r="A1833" s="135" t="s">
        <v>1582</v>
      </c>
      <c r="B1833" s="135" t="s">
        <v>1550</v>
      </c>
      <c r="C1833" s="136" t="s">
        <v>1585</v>
      </c>
      <c r="D1833" s="123" t="s">
        <v>1623</v>
      </c>
      <c r="E1833" s="92" t="s">
        <v>758</v>
      </c>
      <c r="F1833" s="127">
        <v>87983</v>
      </c>
      <c r="G1833" s="137">
        <v>67308</v>
      </c>
      <c r="H1833" s="127">
        <v>38232</v>
      </c>
      <c r="I1833" s="128">
        <v>17076</v>
      </c>
      <c r="J1833" s="128">
        <v>12000</v>
      </c>
      <c r="K1833" s="137">
        <v>1763</v>
      </c>
      <c r="L1833" s="124">
        <v>0</v>
      </c>
      <c r="M1833" s="124">
        <v>0</v>
      </c>
      <c r="N1833" s="124">
        <v>1363</v>
      </c>
      <c r="O1833" s="124">
        <v>160</v>
      </c>
      <c r="P1833" s="124">
        <v>240</v>
      </c>
      <c r="Q1833" s="127">
        <v>0</v>
      </c>
      <c r="R1833" s="127">
        <v>0</v>
      </c>
      <c r="S1833" s="127">
        <v>0</v>
      </c>
      <c r="T1833" s="127">
        <v>0</v>
      </c>
      <c r="U1833" s="124">
        <v>0</v>
      </c>
      <c r="V1833" s="139">
        <v>18912</v>
      </c>
      <c r="W1833" s="128">
        <v>0</v>
      </c>
    </row>
    <row r="1834" spans="1:23" ht="20.100000000000001" customHeight="1">
      <c r="A1834" s="135" t="s">
        <v>1589</v>
      </c>
      <c r="B1834" s="135" t="s">
        <v>1558</v>
      </c>
      <c r="C1834" s="136" t="s">
        <v>1558</v>
      </c>
      <c r="D1834" s="123" t="s">
        <v>1623</v>
      </c>
      <c r="E1834" s="92" t="s">
        <v>829</v>
      </c>
      <c r="F1834" s="127">
        <v>15975</v>
      </c>
      <c r="G1834" s="137">
        <v>0</v>
      </c>
      <c r="H1834" s="127">
        <v>0</v>
      </c>
      <c r="I1834" s="128">
        <v>0</v>
      </c>
      <c r="J1834" s="128">
        <v>0</v>
      </c>
      <c r="K1834" s="137">
        <v>15975</v>
      </c>
      <c r="L1834" s="124">
        <v>15975</v>
      </c>
      <c r="M1834" s="124">
        <v>0</v>
      </c>
      <c r="N1834" s="124">
        <v>0</v>
      </c>
      <c r="O1834" s="124">
        <v>0</v>
      </c>
      <c r="P1834" s="124">
        <v>0</v>
      </c>
      <c r="Q1834" s="127">
        <v>0</v>
      </c>
      <c r="R1834" s="127">
        <v>0</v>
      </c>
      <c r="S1834" s="127">
        <v>0</v>
      </c>
      <c r="T1834" s="127">
        <v>0</v>
      </c>
      <c r="U1834" s="124">
        <v>0</v>
      </c>
      <c r="V1834" s="139">
        <v>0</v>
      </c>
      <c r="W1834" s="128">
        <v>0</v>
      </c>
    </row>
    <row r="1835" spans="1:23" ht="20.100000000000001" customHeight="1">
      <c r="A1835" s="135" t="s">
        <v>1591</v>
      </c>
      <c r="B1835" s="135" t="s">
        <v>1559</v>
      </c>
      <c r="C1835" s="136" t="s">
        <v>1551</v>
      </c>
      <c r="D1835" s="123" t="s">
        <v>1623</v>
      </c>
      <c r="E1835" s="92" t="s">
        <v>943</v>
      </c>
      <c r="F1835" s="127">
        <v>6063</v>
      </c>
      <c r="G1835" s="137">
        <v>0</v>
      </c>
      <c r="H1835" s="127">
        <v>0</v>
      </c>
      <c r="I1835" s="128">
        <v>0</v>
      </c>
      <c r="J1835" s="128">
        <v>0</v>
      </c>
      <c r="K1835" s="137">
        <v>6063</v>
      </c>
      <c r="L1835" s="124">
        <v>0</v>
      </c>
      <c r="M1835" s="124">
        <v>5991</v>
      </c>
      <c r="N1835" s="124">
        <v>0</v>
      </c>
      <c r="O1835" s="124">
        <v>0</v>
      </c>
      <c r="P1835" s="124">
        <v>0</v>
      </c>
      <c r="Q1835" s="127">
        <v>72</v>
      </c>
      <c r="R1835" s="127">
        <v>0</v>
      </c>
      <c r="S1835" s="127">
        <v>0</v>
      </c>
      <c r="T1835" s="127">
        <v>0</v>
      </c>
      <c r="U1835" s="124">
        <v>0</v>
      </c>
      <c r="V1835" s="139">
        <v>0</v>
      </c>
      <c r="W1835" s="128">
        <v>0</v>
      </c>
    </row>
    <row r="1836" spans="1:23" ht="20.100000000000001" customHeight="1">
      <c r="A1836" s="135" t="s">
        <v>1616</v>
      </c>
      <c r="B1836" s="135" t="s">
        <v>1551</v>
      </c>
      <c r="C1836" s="136" t="s">
        <v>1550</v>
      </c>
      <c r="D1836" s="123" t="s">
        <v>1623</v>
      </c>
      <c r="E1836" s="92" t="s">
        <v>1425</v>
      </c>
      <c r="F1836" s="127">
        <v>9585</v>
      </c>
      <c r="G1836" s="137">
        <v>0</v>
      </c>
      <c r="H1836" s="127">
        <v>0</v>
      </c>
      <c r="I1836" s="128">
        <v>0</v>
      </c>
      <c r="J1836" s="128">
        <v>0</v>
      </c>
      <c r="K1836" s="137">
        <v>0</v>
      </c>
      <c r="L1836" s="124">
        <v>0</v>
      </c>
      <c r="M1836" s="124">
        <v>0</v>
      </c>
      <c r="N1836" s="124">
        <v>0</v>
      </c>
      <c r="O1836" s="124">
        <v>0</v>
      </c>
      <c r="P1836" s="124">
        <v>0</v>
      </c>
      <c r="Q1836" s="127">
        <v>0</v>
      </c>
      <c r="R1836" s="127">
        <v>0</v>
      </c>
      <c r="S1836" s="127">
        <v>9585</v>
      </c>
      <c r="T1836" s="127">
        <v>0</v>
      </c>
      <c r="U1836" s="124">
        <v>0</v>
      </c>
      <c r="V1836" s="139">
        <v>0</v>
      </c>
      <c r="W1836" s="128">
        <v>0</v>
      </c>
    </row>
    <row r="1837" spans="1:23" ht="20.100000000000001" customHeight="1">
      <c r="A1837" s="135"/>
      <c r="B1837" s="135"/>
      <c r="C1837" s="136"/>
      <c r="D1837" s="123" t="s">
        <v>2398</v>
      </c>
      <c r="E1837" s="92" t="s">
        <v>2399</v>
      </c>
      <c r="F1837" s="127">
        <v>108496</v>
      </c>
      <c r="G1837" s="137">
        <v>57696</v>
      </c>
      <c r="H1837" s="127">
        <v>35856</v>
      </c>
      <c r="I1837" s="128">
        <v>15840</v>
      </c>
      <c r="J1837" s="128">
        <v>6000</v>
      </c>
      <c r="K1837" s="137">
        <v>22736</v>
      </c>
      <c r="L1837" s="124">
        <v>15253</v>
      </c>
      <c r="M1837" s="124">
        <v>5720</v>
      </c>
      <c r="N1837" s="124">
        <v>1309</v>
      </c>
      <c r="O1837" s="124">
        <v>153</v>
      </c>
      <c r="P1837" s="124">
        <v>229</v>
      </c>
      <c r="Q1837" s="127">
        <v>72</v>
      </c>
      <c r="R1837" s="127">
        <v>0</v>
      </c>
      <c r="S1837" s="127">
        <v>9152</v>
      </c>
      <c r="T1837" s="127">
        <v>0</v>
      </c>
      <c r="U1837" s="124">
        <v>0</v>
      </c>
      <c r="V1837" s="139">
        <v>18912</v>
      </c>
      <c r="W1837" s="128">
        <v>0</v>
      </c>
    </row>
    <row r="1838" spans="1:23" ht="20.100000000000001" customHeight="1">
      <c r="A1838" s="135" t="s">
        <v>1589</v>
      </c>
      <c r="B1838" s="135" t="s">
        <v>1558</v>
      </c>
      <c r="C1838" s="136" t="s">
        <v>1558</v>
      </c>
      <c r="D1838" s="123" t="s">
        <v>1623</v>
      </c>
      <c r="E1838" s="92" t="s">
        <v>829</v>
      </c>
      <c r="F1838" s="127">
        <v>15253</v>
      </c>
      <c r="G1838" s="137">
        <v>0</v>
      </c>
      <c r="H1838" s="127">
        <v>0</v>
      </c>
      <c r="I1838" s="128">
        <v>0</v>
      </c>
      <c r="J1838" s="128">
        <v>0</v>
      </c>
      <c r="K1838" s="137">
        <v>15253</v>
      </c>
      <c r="L1838" s="124">
        <v>15253</v>
      </c>
      <c r="M1838" s="124">
        <v>0</v>
      </c>
      <c r="N1838" s="124">
        <v>0</v>
      </c>
      <c r="O1838" s="124">
        <v>0</v>
      </c>
      <c r="P1838" s="124">
        <v>0</v>
      </c>
      <c r="Q1838" s="127">
        <v>0</v>
      </c>
      <c r="R1838" s="127">
        <v>0</v>
      </c>
      <c r="S1838" s="127">
        <v>0</v>
      </c>
      <c r="T1838" s="127">
        <v>0</v>
      </c>
      <c r="U1838" s="124">
        <v>0</v>
      </c>
      <c r="V1838" s="139">
        <v>0</v>
      </c>
      <c r="W1838" s="128">
        <v>0</v>
      </c>
    </row>
    <row r="1839" spans="1:23" ht="20.100000000000001" customHeight="1">
      <c r="A1839" s="135" t="s">
        <v>1591</v>
      </c>
      <c r="B1839" s="135" t="s">
        <v>1559</v>
      </c>
      <c r="C1839" s="136" t="s">
        <v>1551</v>
      </c>
      <c r="D1839" s="123" t="s">
        <v>1623</v>
      </c>
      <c r="E1839" s="92" t="s">
        <v>943</v>
      </c>
      <c r="F1839" s="127">
        <v>5792</v>
      </c>
      <c r="G1839" s="137">
        <v>0</v>
      </c>
      <c r="H1839" s="127">
        <v>0</v>
      </c>
      <c r="I1839" s="128">
        <v>0</v>
      </c>
      <c r="J1839" s="128">
        <v>0</v>
      </c>
      <c r="K1839" s="137">
        <v>5792</v>
      </c>
      <c r="L1839" s="124">
        <v>0</v>
      </c>
      <c r="M1839" s="124">
        <v>5720</v>
      </c>
      <c r="N1839" s="124">
        <v>0</v>
      </c>
      <c r="O1839" s="124">
        <v>0</v>
      </c>
      <c r="P1839" s="124">
        <v>0</v>
      </c>
      <c r="Q1839" s="127">
        <v>72</v>
      </c>
      <c r="R1839" s="127">
        <v>0</v>
      </c>
      <c r="S1839" s="127">
        <v>0</v>
      </c>
      <c r="T1839" s="127">
        <v>0</v>
      </c>
      <c r="U1839" s="124">
        <v>0</v>
      </c>
      <c r="V1839" s="139">
        <v>0</v>
      </c>
      <c r="W1839" s="128">
        <v>0</v>
      </c>
    </row>
    <row r="1840" spans="1:23" ht="20.100000000000001" customHeight="1">
      <c r="A1840" s="135" t="s">
        <v>1604</v>
      </c>
      <c r="B1840" s="135" t="s">
        <v>1550</v>
      </c>
      <c r="C1840" s="136" t="s">
        <v>1557</v>
      </c>
      <c r="D1840" s="123" t="s">
        <v>1623</v>
      </c>
      <c r="E1840" s="92" t="s">
        <v>260</v>
      </c>
      <c r="F1840" s="127">
        <v>78299</v>
      </c>
      <c r="G1840" s="137">
        <v>57696</v>
      </c>
      <c r="H1840" s="127">
        <v>35856</v>
      </c>
      <c r="I1840" s="128">
        <v>15840</v>
      </c>
      <c r="J1840" s="128">
        <v>6000</v>
      </c>
      <c r="K1840" s="137">
        <v>1691</v>
      </c>
      <c r="L1840" s="124">
        <v>0</v>
      </c>
      <c r="M1840" s="124">
        <v>0</v>
      </c>
      <c r="N1840" s="124">
        <v>1309</v>
      </c>
      <c r="O1840" s="124">
        <v>153</v>
      </c>
      <c r="P1840" s="124">
        <v>229</v>
      </c>
      <c r="Q1840" s="127">
        <v>0</v>
      </c>
      <c r="R1840" s="127">
        <v>0</v>
      </c>
      <c r="S1840" s="127">
        <v>0</v>
      </c>
      <c r="T1840" s="127">
        <v>0</v>
      </c>
      <c r="U1840" s="124">
        <v>0</v>
      </c>
      <c r="V1840" s="139">
        <v>18912</v>
      </c>
      <c r="W1840" s="128">
        <v>0</v>
      </c>
    </row>
    <row r="1841" spans="1:23" ht="20.100000000000001" customHeight="1">
      <c r="A1841" s="135" t="s">
        <v>1616</v>
      </c>
      <c r="B1841" s="135" t="s">
        <v>1551</v>
      </c>
      <c r="C1841" s="136" t="s">
        <v>1550</v>
      </c>
      <c r="D1841" s="123" t="s">
        <v>1623</v>
      </c>
      <c r="E1841" s="92" t="s">
        <v>1425</v>
      </c>
      <c r="F1841" s="127">
        <v>9152</v>
      </c>
      <c r="G1841" s="137">
        <v>0</v>
      </c>
      <c r="H1841" s="127">
        <v>0</v>
      </c>
      <c r="I1841" s="128">
        <v>0</v>
      </c>
      <c r="J1841" s="128">
        <v>0</v>
      </c>
      <c r="K1841" s="137">
        <v>0</v>
      </c>
      <c r="L1841" s="124">
        <v>0</v>
      </c>
      <c r="M1841" s="124">
        <v>0</v>
      </c>
      <c r="N1841" s="124">
        <v>0</v>
      </c>
      <c r="O1841" s="124">
        <v>0</v>
      </c>
      <c r="P1841" s="124">
        <v>0</v>
      </c>
      <c r="Q1841" s="127">
        <v>0</v>
      </c>
      <c r="R1841" s="127">
        <v>0</v>
      </c>
      <c r="S1841" s="127">
        <v>9152</v>
      </c>
      <c r="T1841" s="127">
        <v>0</v>
      </c>
      <c r="U1841" s="124">
        <v>0</v>
      </c>
      <c r="V1841" s="139">
        <v>0</v>
      </c>
      <c r="W1841" s="128">
        <v>0</v>
      </c>
    </row>
    <row r="1842" spans="1:23" ht="20.100000000000001" customHeight="1">
      <c r="A1842" s="135"/>
      <c r="B1842" s="135"/>
      <c r="C1842" s="136"/>
      <c r="D1842" s="123" t="s">
        <v>2400</v>
      </c>
      <c r="E1842" s="92" t="s">
        <v>2401</v>
      </c>
      <c r="F1842" s="127">
        <v>296155</v>
      </c>
      <c r="G1842" s="137">
        <v>203590</v>
      </c>
      <c r="H1842" s="127">
        <v>77880</v>
      </c>
      <c r="I1842" s="128">
        <v>76020</v>
      </c>
      <c r="J1842" s="128">
        <v>49690</v>
      </c>
      <c r="K1842" s="137">
        <v>64977</v>
      </c>
      <c r="L1842" s="124">
        <v>45980</v>
      </c>
      <c r="M1842" s="124">
        <v>17243</v>
      </c>
      <c r="N1842" s="124">
        <v>0</v>
      </c>
      <c r="O1842" s="124">
        <v>920</v>
      </c>
      <c r="P1842" s="124">
        <v>690</v>
      </c>
      <c r="Q1842" s="127">
        <v>144</v>
      </c>
      <c r="R1842" s="127">
        <v>0</v>
      </c>
      <c r="S1842" s="127">
        <v>27588</v>
      </c>
      <c r="T1842" s="127">
        <v>0</v>
      </c>
      <c r="U1842" s="124">
        <v>0</v>
      </c>
      <c r="V1842" s="139">
        <v>0</v>
      </c>
      <c r="W1842" s="128">
        <v>0</v>
      </c>
    </row>
    <row r="1843" spans="1:23" ht="20.100000000000001" customHeight="1">
      <c r="A1843" s="135" t="s">
        <v>1549</v>
      </c>
      <c r="B1843" s="135" t="s">
        <v>1550</v>
      </c>
      <c r="C1843" s="136" t="s">
        <v>1550</v>
      </c>
      <c r="D1843" s="123" t="s">
        <v>1623</v>
      </c>
      <c r="E1843" s="92" t="s">
        <v>251</v>
      </c>
      <c r="F1843" s="127">
        <v>205200</v>
      </c>
      <c r="G1843" s="137">
        <v>203590</v>
      </c>
      <c r="H1843" s="127">
        <v>77880</v>
      </c>
      <c r="I1843" s="128">
        <v>76020</v>
      </c>
      <c r="J1843" s="128">
        <v>49690</v>
      </c>
      <c r="K1843" s="137">
        <v>1610</v>
      </c>
      <c r="L1843" s="124">
        <v>0</v>
      </c>
      <c r="M1843" s="124">
        <v>0</v>
      </c>
      <c r="N1843" s="124">
        <v>0</v>
      </c>
      <c r="O1843" s="124">
        <v>920</v>
      </c>
      <c r="P1843" s="124">
        <v>690</v>
      </c>
      <c r="Q1843" s="127">
        <v>0</v>
      </c>
      <c r="R1843" s="127">
        <v>0</v>
      </c>
      <c r="S1843" s="127">
        <v>0</v>
      </c>
      <c r="T1843" s="127">
        <v>0</v>
      </c>
      <c r="U1843" s="124">
        <v>0</v>
      </c>
      <c r="V1843" s="139">
        <v>0</v>
      </c>
      <c r="W1843" s="128">
        <v>0</v>
      </c>
    </row>
    <row r="1844" spans="1:23" ht="20.100000000000001" customHeight="1">
      <c r="A1844" s="135" t="s">
        <v>1589</v>
      </c>
      <c r="B1844" s="135" t="s">
        <v>1558</v>
      </c>
      <c r="C1844" s="136" t="s">
        <v>1558</v>
      </c>
      <c r="D1844" s="123" t="s">
        <v>1623</v>
      </c>
      <c r="E1844" s="92" t="s">
        <v>829</v>
      </c>
      <c r="F1844" s="127">
        <v>45980</v>
      </c>
      <c r="G1844" s="137">
        <v>0</v>
      </c>
      <c r="H1844" s="127">
        <v>0</v>
      </c>
      <c r="I1844" s="128">
        <v>0</v>
      </c>
      <c r="J1844" s="128">
        <v>0</v>
      </c>
      <c r="K1844" s="137">
        <v>45980</v>
      </c>
      <c r="L1844" s="124">
        <v>45980</v>
      </c>
      <c r="M1844" s="124">
        <v>0</v>
      </c>
      <c r="N1844" s="124">
        <v>0</v>
      </c>
      <c r="O1844" s="124">
        <v>0</v>
      </c>
      <c r="P1844" s="124">
        <v>0</v>
      </c>
      <c r="Q1844" s="127">
        <v>0</v>
      </c>
      <c r="R1844" s="127">
        <v>0</v>
      </c>
      <c r="S1844" s="127">
        <v>0</v>
      </c>
      <c r="T1844" s="127">
        <v>0</v>
      </c>
      <c r="U1844" s="124">
        <v>0</v>
      </c>
      <c r="V1844" s="139">
        <v>0</v>
      </c>
      <c r="W1844" s="128">
        <v>0</v>
      </c>
    </row>
    <row r="1845" spans="1:23" ht="20.100000000000001" customHeight="1">
      <c r="A1845" s="135" t="s">
        <v>1591</v>
      </c>
      <c r="B1845" s="135" t="s">
        <v>1559</v>
      </c>
      <c r="C1845" s="136" t="s">
        <v>1550</v>
      </c>
      <c r="D1845" s="123" t="s">
        <v>1623</v>
      </c>
      <c r="E1845" s="92" t="s">
        <v>942</v>
      </c>
      <c r="F1845" s="127">
        <v>17387</v>
      </c>
      <c r="G1845" s="137">
        <v>0</v>
      </c>
      <c r="H1845" s="127">
        <v>0</v>
      </c>
      <c r="I1845" s="128">
        <v>0</v>
      </c>
      <c r="J1845" s="128">
        <v>0</v>
      </c>
      <c r="K1845" s="137">
        <v>17387</v>
      </c>
      <c r="L1845" s="124">
        <v>0</v>
      </c>
      <c r="M1845" s="124">
        <v>17243</v>
      </c>
      <c r="N1845" s="124">
        <v>0</v>
      </c>
      <c r="O1845" s="124">
        <v>0</v>
      </c>
      <c r="P1845" s="124">
        <v>0</v>
      </c>
      <c r="Q1845" s="127">
        <v>144</v>
      </c>
      <c r="R1845" s="127">
        <v>0</v>
      </c>
      <c r="S1845" s="127">
        <v>0</v>
      </c>
      <c r="T1845" s="127">
        <v>0</v>
      </c>
      <c r="U1845" s="124">
        <v>0</v>
      </c>
      <c r="V1845" s="139">
        <v>0</v>
      </c>
      <c r="W1845" s="128">
        <v>0</v>
      </c>
    </row>
    <row r="1846" spans="1:23" ht="20.100000000000001" customHeight="1">
      <c r="A1846" s="135" t="s">
        <v>1616</v>
      </c>
      <c r="B1846" s="135" t="s">
        <v>1551</v>
      </c>
      <c r="C1846" s="136" t="s">
        <v>1550</v>
      </c>
      <c r="D1846" s="123" t="s">
        <v>1623</v>
      </c>
      <c r="E1846" s="92" t="s">
        <v>1425</v>
      </c>
      <c r="F1846" s="127">
        <v>27588</v>
      </c>
      <c r="G1846" s="137">
        <v>0</v>
      </c>
      <c r="H1846" s="127">
        <v>0</v>
      </c>
      <c r="I1846" s="128">
        <v>0</v>
      </c>
      <c r="J1846" s="128">
        <v>0</v>
      </c>
      <c r="K1846" s="137">
        <v>0</v>
      </c>
      <c r="L1846" s="124">
        <v>0</v>
      </c>
      <c r="M1846" s="124">
        <v>0</v>
      </c>
      <c r="N1846" s="124">
        <v>0</v>
      </c>
      <c r="O1846" s="124">
        <v>0</v>
      </c>
      <c r="P1846" s="124">
        <v>0</v>
      </c>
      <c r="Q1846" s="127">
        <v>0</v>
      </c>
      <c r="R1846" s="127">
        <v>0</v>
      </c>
      <c r="S1846" s="127">
        <v>27588</v>
      </c>
      <c r="T1846" s="127">
        <v>0</v>
      </c>
      <c r="U1846" s="124">
        <v>0</v>
      </c>
      <c r="V1846" s="139">
        <v>0</v>
      </c>
      <c r="W1846" s="128">
        <v>0</v>
      </c>
    </row>
    <row r="1847" spans="1:23" ht="20.100000000000001" customHeight="1">
      <c r="A1847" s="135"/>
      <c r="B1847" s="135"/>
      <c r="C1847" s="136"/>
      <c r="D1847" s="123" t="s">
        <v>2402</v>
      </c>
      <c r="E1847" s="92" t="s">
        <v>2403</v>
      </c>
      <c r="F1847" s="127">
        <v>859225</v>
      </c>
      <c r="G1847" s="137">
        <v>587651</v>
      </c>
      <c r="H1847" s="127">
        <v>225204</v>
      </c>
      <c r="I1847" s="128">
        <v>221280</v>
      </c>
      <c r="J1847" s="128">
        <v>141167</v>
      </c>
      <c r="K1847" s="137">
        <v>190636</v>
      </c>
      <c r="L1847" s="124">
        <v>134897</v>
      </c>
      <c r="M1847" s="124">
        <v>50586</v>
      </c>
      <c r="N1847" s="124">
        <v>0</v>
      </c>
      <c r="O1847" s="124">
        <v>2698</v>
      </c>
      <c r="P1847" s="124">
        <v>2023</v>
      </c>
      <c r="Q1847" s="127">
        <v>432</v>
      </c>
      <c r="R1847" s="127">
        <v>0</v>
      </c>
      <c r="S1847" s="127">
        <v>80938</v>
      </c>
      <c r="T1847" s="127">
        <v>0</v>
      </c>
      <c r="U1847" s="124">
        <v>0</v>
      </c>
      <c r="V1847" s="139">
        <v>0</v>
      </c>
      <c r="W1847" s="128">
        <v>0</v>
      </c>
    </row>
    <row r="1848" spans="1:23" ht="20.100000000000001" customHeight="1">
      <c r="A1848" s="135" t="s">
        <v>1549</v>
      </c>
      <c r="B1848" s="135" t="s">
        <v>1564</v>
      </c>
      <c r="C1848" s="136" t="s">
        <v>1550</v>
      </c>
      <c r="D1848" s="123" t="s">
        <v>1623</v>
      </c>
      <c r="E1848" s="92" t="s">
        <v>251</v>
      </c>
      <c r="F1848" s="127">
        <v>592372</v>
      </c>
      <c r="G1848" s="137">
        <v>587651</v>
      </c>
      <c r="H1848" s="127">
        <v>225204</v>
      </c>
      <c r="I1848" s="128">
        <v>221280</v>
      </c>
      <c r="J1848" s="128">
        <v>141167</v>
      </c>
      <c r="K1848" s="137">
        <v>4721</v>
      </c>
      <c r="L1848" s="124">
        <v>0</v>
      </c>
      <c r="M1848" s="124">
        <v>0</v>
      </c>
      <c r="N1848" s="124">
        <v>0</v>
      </c>
      <c r="O1848" s="124">
        <v>2698</v>
      </c>
      <c r="P1848" s="124">
        <v>2023</v>
      </c>
      <c r="Q1848" s="127">
        <v>0</v>
      </c>
      <c r="R1848" s="127">
        <v>0</v>
      </c>
      <c r="S1848" s="127">
        <v>0</v>
      </c>
      <c r="T1848" s="127">
        <v>0</v>
      </c>
      <c r="U1848" s="124">
        <v>0</v>
      </c>
      <c r="V1848" s="139">
        <v>0</v>
      </c>
      <c r="W1848" s="128">
        <v>0</v>
      </c>
    </row>
    <row r="1849" spans="1:23" ht="20.100000000000001" customHeight="1">
      <c r="A1849" s="135" t="s">
        <v>1589</v>
      </c>
      <c r="B1849" s="135" t="s">
        <v>1558</v>
      </c>
      <c r="C1849" s="136" t="s">
        <v>1558</v>
      </c>
      <c r="D1849" s="123" t="s">
        <v>1623</v>
      </c>
      <c r="E1849" s="92" t="s">
        <v>829</v>
      </c>
      <c r="F1849" s="127">
        <v>134897</v>
      </c>
      <c r="G1849" s="137">
        <v>0</v>
      </c>
      <c r="H1849" s="127">
        <v>0</v>
      </c>
      <c r="I1849" s="128">
        <v>0</v>
      </c>
      <c r="J1849" s="128">
        <v>0</v>
      </c>
      <c r="K1849" s="137">
        <v>134897</v>
      </c>
      <c r="L1849" s="124">
        <v>134897</v>
      </c>
      <c r="M1849" s="124">
        <v>0</v>
      </c>
      <c r="N1849" s="124">
        <v>0</v>
      </c>
      <c r="O1849" s="124">
        <v>0</v>
      </c>
      <c r="P1849" s="124">
        <v>0</v>
      </c>
      <c r="Q1849" s="127">
        <v>0</v>
      </c>
      <c r="R1849" s="127">
        <v>0</v>
      </c>
      <c r="S1849" s="127">
        <v>0</v>
      </c>
      <c r="T1849" s="127">
        <v>0</v>
      </c>
      <c r="U1849" s="124">
        <v>0</v>
      </c>
      <c r="V1849" s="139">
        <v>0</v>
      </c>
      <c r="W1849" s="128">
        <v>0</v>
      </c>
    </row>
    <row r="1850" spans="1:23" ht="20.100000000000001" customHeight="1">
      <c r="A1850" s="135" t="s">
        <v>1591</v>
      </c>
      <c r="B1850" s="135" t="s">
        <v>1559</v>
      </c>
      <c r="C1850" s="136" t="s">
        <v>1550</v>
      </c>
      <c r="D1850" s="123" t="s">
        <v>1623</v>
      </c>
      <c r="E1850" s="92" t="s">
        <v>942</v>
      </c>
      <c r="F1850" s="127">
        <v>51018</v>
      </c>
      <c r="G1850" s="137">
        <v>0</v>
      </c>
      <c r="H1850" s="127">
        <v>0</v>
      </c>
      <c r="I1850" s="128">
        <v>0</v>
      </c>
      <c r="J1850" s="128">
        <v>0</v>
      </c>
      <c r="K1850" s="137">
        <v>51018</v>
      </c>
      <c r="L1850" s="124">
        <v>0</v>
      </c>
      <c r="M1850" s="124">
        <v>50586</v>
      </c>
      <c r="N1850" s="124">
        <v>0</v>
      </c>
      <c r="O1850" s="124">
        <v>0</v>
      </c>
      <c r="P1850" s="124">
        <v>0</v>
      </c>
      <c r="Q1850" s="127">
        <v>432</v>
      </c>
      <c r="R1850" s="127">
        <v>0</v>
      </c>
      <c r="S1850" s="127">
        <v>0</v>
      </c>
      <c r="T1850" s="127">
        <v>0</v>
      </c>
      <c r="U1850" s="124">
        <v>0</v>
      </c>
      <c r="V1850" s="139">
        <v>0</v>
      </c>
      <c r="W1850" s="128">
        <v>0</v>
      </c>
    </row>
    <row r="1851" spans="1:23" ht="20.100000000000001" customHeight="1">
      <c r="A1851" s="135" t="s">
        <v>1616</v>
      </c>
      <c r="B1851" s="135" t="s">
        <v>1551</v>
      </c>
      <c r="C1851" s="136" t="s">
        <v>1550</v>
      </c>
      <c r="D1851" s="123" t="s">
        <v>1623</v>
      </c>
      <c r="E1851" s="92" t="s">
        <v>1425</v>
      </c>
      <c r="F1851" s="127">
        <v>80938</v>
      </c>
      <c r="G1851" s="137">
        <v>0</v>
      </c>
      <c r="H1851" s="127">
        <v>0</v>
      </c>
      <c r="I1851" s="128">
        <v>0</v>
      </c>
      <c r="J1851" s="128">
        <v>0</v>
      </c>
      <c r="K1851" s="137">
        <v>0</v>
      </c>
      <c r="L1851" s="124">
        <v>0</v>
      </c>
      <c r="M1851" s="124">
        <v>0</v>
      </c>
      <c r="N1851" s="124">
        <v>0</v>
      </c>
      <c r="O1851" s="124">
        <v>0</v>
      </c>
      <c r="P1851" s="124">
        <v>0</v>
      </c>
      <c r="Q1851" s="127">
        <v>0</v>
      </c>
      <c r="R1851" s="127">
        <v>0</v>
      </c>
      <c r="S1851" s="127">
        <v>80938</v>
      </c>
      <c r="T1851" s="127">
        <v>0</v>
      </c>
      <c r="U1851" s="124">
        <v>0</v>
      </c>
      <c r="V1851" s="139">
        <v>0</v>
      </c>
      <c r="W1851" s="128">
        <v>0</v>
      </c>
    </row>
    <row r="1852" spans="1:23" ht="20.100000000000001" customHeight="1">
      <c r="A1852" s="135"/>
      <c r="B1852" s="135"/>
      <c r="C1852" s="136"/>
      <c r="D1852" s="123" t="s">
        <v>2404</v>
      </c>
      <c r="E1852" s="92" t="s">
        <v>2405</v>
      </c>
      <c r="F1852" s="127">
        <v>862926</v>
      </c>
      <c r="G1852" s="137">
        <v>454428</v>
      </c>
      <c r="H1852" s="127">
        <v>257868</v>
      </c>
      <c r="I1852" s="128">
        <v>142560</v>
      </c>
      <c r="J1852" s="128">
        <v>54000</v>
      </c>
      <c r="K1852" s="137">
        <v>182748</v>
      </c>
      <c r="L1852" s="124">
        <v>122450</v>
      </c>
      <c r="M1852" s="124">
        <v>45919</v>
      </c>
      <c r="N1852" s="124">
        <v>10669</v>
      </c>
      <c r="O1852" s="124">
        <v>1225</v>
      </c>
      <c r="P1852" s="124">
        <v>1837</v>
      </c>
      <c r="Q1852" s="127">
        <v>648</v>
      </c>
      <c r="R1852" s="127">
        <v>0</v>
      </c>
      <c r="S1852" s="127">
        <v>73470</v>
      </c>
      <c r="T1852" s="127">
        <v>0</v>
      </c>
      <c r="U1852" s="124">
        <v>0</v>
      </c>
      <c r="V1852" s="139">
        <v>152280</v>
      </c>
      <c r="W1852" s="128">
        <v>0</v>
      </c>
    </row>
    <row r="1853" spans="1:23" ht="20.100000000000001" customHeight="1">
      <c r="A1853" s="135" t="s">
        <v>1589</v>
      </c>
      <c r="B1853" s="135" t="s">
        <v>1558</v>
      </c>
      <c r="C1853" s="136" t="s">
        <v>1558</v>
      </c>
      <c r="D1853" s="123" t="s">
        <v>1623</v>
      </c>
      <c r="E1853" s="92" t="s">
        <v>829</v>
      </c>
      <c r="F1853" s="127">
        <v>122450</v>
      </c>
      <c r="G1853" s="137">
        <v>0</v>
      </c>
      <c r="H1853" s="127">
        <v>0</v>
      </c>
      <c r="I1853" s="128">
        <v>0</v>
      </c>
      <c r="J1853" s="128">
        <v>0</v>
      </c>
      <c r="K1853" s="137">
        <v>122450</v>
      </c>
      <c r="L1853" s="124">
        <v>122450</v>
      </c>
      <c r="M1853" s="124">
        <v>0</v>
      </c>
      <c r="N1853" s="124">
        <v>0</v>
      </c>
      <c r="O1853" s="124">
        <v>0</v>
      </c>
      <c r="P1853" s="124">
        <v>0</v>
      </c>
      <c r="Q1853" s="127">
        <v>0</v>
      </c>
      <c r="R1853" s="127">
        <v>0</v>
      </c>
      <c r="S1853" s="127">
        <v>0</v>
      </c>
      <c r="T1853" s="127">
        <v>0</v>
      </c>
      <c r="U1853" s="124">
        <v>0</v>
      </c>
      <c r="V1853" s="139">
        <v>0</v>
      </c>
      <c r="W1853" s="128">
        <v>0</v>
      </c>
    </row>
    <row r="1854" spans="1:23" ht="20.100000000000001" customHeight="1">
      <c r="A1854" s="135" t="s">
        <v>1591</v>
      </c>
      <c r="B1854" s="135" t="s">
        <v>1559</v>
      </c>
      <c r="C1854" s="136" t="s">
        <v>1551</v>
      </c>
      <c r="D1854" s="123" t="s">
        <v>1623</v>
      </c>
      <c r="E1854" s="92" t="s">
        <v>943</v>
      </c>
      <c r="F1854" s="127">
        <v>46567</v>
      </c>
      <c r="G1854" s="137">
        <v>0</v>
      </c>
      <c r="H1854" s="127">
        <v>0</v>
      </c>
      <c r="I1854" s="128">
        <v>0</v>
      </c>
      <c r="J1854" s="128">
        <v>0</v>
      </c>
      <c r="K1854" s="137">
        <v>46567</v>
      </c>
      <c r="L1854" s="124">
        <v>0</v>
      </c>
      <c r="M1854" s="124">
        <v>45919</v>
      </c>
      <c r="N1854" s="124">
        <v>0</v>
      </c>
      <c r="O1854" s="124">
        <v>0</v>
      </c>
      <c r="P1854" s="124">
        <v>0</v>
      </c>
      <c r="Q1854" s="127">
        <v>648</v>
      </c>
      <c r="R1854" s="127">
        <v>0</v>
      </c>
      <c r="S1854" s="127">
        <v>0</v>
      </c>
      <c r="T1854" s="127">
        <v>0</v>
      </c>
      <c r="U1854" s="124">
        <v>0</v>
      </c>
      <c r="V1854" s="139">
        <v>0</v>
      </c>
      <c r="W1854" s="128">
        <v>0</v>
      </c>
    </row>
    <row r="1855" spans="1:23" ht="20.100000000000001" customHeight="1">
      <c r="A1855" s="135" t="s">
        <v>1604</v>
      </c>
      <c r="B1855" s="135" t="s">
        <v>1550</v>
      </c>
      <c r="C1855" s="136" t="s">
        <v>1572</v>
      </c>
      <c r="D1855" s="123" t="s">
        <v>1623</v>
      </c>
      <c r="E1855" s="92" t="s">
        <v>1097</v>
      </c>
      <c r="F1855" s="127">
        <v>620439</v>
      </c>
      <c r="G1855" s="137">
        <v>454428</v>
      </c>
      <c r="H1855" s="127">
        <v>257868</v>
      </c>
      <c r="I1855" s="128">
        <v>142560</v>
      </c>
      <c r="J1855" s="128">
        <v>54000</v>
      </c>
      <c r="K1855" s="137">
        <v>13731</v>
      </c>
      <c r="L1855" s="124">
        <v>0</v>
      </c>
      <c r="M1855" s="124">
        <v>0</v>
      </c>
      <c r="N1855" s="124">
        <v>10669</v>
      </c>
      <c r="O1855" s="124">
        <v>1225</v>
      </c>
      <c r="P1855" s="124">
        <v>1837</v>
      </c>
      <c r="Q1855" s="127">
        <v>0</v>
      </c>
      <c r="R1855" s="127">
        <v>0</v>
      </c>
      <c r="S1855" s="127">
        <v>0</v>
      </c>
      <c r="T1855" s="127">
        <v>0</v>
      </c>
      <c r="U1855" s="124">
        <v>0</v>
      </c>
      <c r="V1855" s="139">
        <v>152280</v>
      </c>
      <c r="W1855" s="128">
        <v>0</v>
      </c>
    </row>
    <row r="1856" spans="1:23" ht="20.100000000000001" customHeight="1">
      <c r="A1856" s="135" t="s">
        <v>1616</v>
      </c>
      <c r="B1856" s="135" t="s">
        <v>1551</v>
      </c>
      <c r="C1856" s="136" t="s">
        <v>1550</v>
      </c>
      <c r="D1856" s="123" t="s">
        <v>1623</v>
      </c>
      <c r="E1856" s="92" t="s">
        <v>1425</v>
      </c>
      <c r="F1856" s="127">
        <v>73470</v>
      </c>
      <c r="G1856" s="137">
        <v>0</v>
      </c>
      <c r="H1856" s="127">
        <v>0</v>
      </c>
      <c r="I1856" s="128">
        <v>0</v>
      </c>
      <c r="J1856" s="128">
        <v>0</v>
      </c>
      <c r="K1856" s="137">
        <v>0</v>
      </c>
      <c r="L1856" s="124">
        <v>0</v>
      </c>
      <c r="M1856" s="124">
        <v>0</v>
      </c>
      <c r="N1856" s="124">
        <v>0</v>
      </c>
      <c r="O1856" s="124">
        <v>0</v>
      </c>
      <c r="P1856" s="124">
        <v>0</v>
      </c>
      <c r="Q1856" s="127">
        <v>0</v>
      </c>
      <c r="R1856" s="127">
        <v>0</v>
      </c>
      <c r="S1856" s="127">
        <v>73470</v>
      </c>
      <c r="T1856" s="127">
        <v>0</v>
      </c>
      <c r="U1856" s="124">
        <v>0</v>
      </c>
      <c r="V1856" s="139">
        <v>0</v>
      </c>
      <c r="W1856" s="128">
        <v>0</v>
      </c>
    </row>
    <row r="1857" spans="1:23" ht="20.100000000000001" customHeight="1">
      <c r="A1857" s="135"/>
      <c r="B1857" s="135"/>
      <c r="C1857" s="136"/>
      <c r="D1857" s="123" t="s">
        <v>2406</v>
      </c>
      <c r="E1857" s="92" t="s">
        <v>2407</v>
      </c>
      <c r="F1857" s="127">
        <v>5908048</v>
      </c>
      <c r="G1857" s="137">
        <v>3618982</v>
      </c>
      <c r="H1857" s="127">
        <v>1559940</v>
      </c>
      <c r="I1857" s="128">
        <v>1351404</v>
      </c>
      <c r="J1857" s="128">
        <v>707638</v>
      </c>
      <c r="K1857" s="137">
        <v>1286708</v>
      </c>
      <c r="L1857" s="124">
        <v>893422</v>
      </c>
      <c r="M1857" s="124">
        <v>335033</v>
      </c>
      <c r="N1857" s="124">
        <v>26820</v>
      </c>
      <c r="O1857" s="124">
        <v>14576</v>
      </c>
      <c r="P1857" s="124">
        <v>13401</v>
      </c>
      <c r="Q1857" s="127">
        <v>3456</v>
      </c>
      <c r="R1857" s="127">
        <v>0</v>
      </c>
      <c r="S1857" s="127">
        <v>536052</v>
      </c>
      <c r="T1857" s="127">
        <v>0</v>
      </c>
      <c r="U1857" s="124">
        <v>0</v>
      </c>
      <c r="V1857" s="139">
        <v>334152</v>
      </c>
      <c r="W1857" s="128">
        <v>132154</v>
      </c>
    </row>
    <row r="1858" spans="1:23" ht="20.100000000000001" customHeight="1">
      <c r="A1858" s="135"/>
      <c r="B1858" s="135"/>
      <c r="C1858" s="136"/>
      <c r="D1858" s="123" t="s">
        <v>2408</v>
      </c>
      <c r="E1858" s="92" t="s">
        <v>2409</v>
      </c>
      <c r="F1858" s="127">
        <v>2128650</v>
      </c>
      <c r="G1858" s="137">
        <v>1428521</v>
      </c>
      <c r="H1858" s="127">
        <v>549276</v>
      </c>
      <c r="I1858" s="128">
        <v>581472</v>
      </c>
      <c r="J1858" s="128">
        <v>297773</v>
      </c>
      <c r="K1858" s="137">
        <v>491479</v>
      </c>
      <c r="L1858" s="124">
        <v>347750</v>
      </c>
      <c r="M1858" s="124">
        <v>130406</v>
      </c>
      <c r="N1858" s="124">
        <v>0</v>
      </c>
      <c r="O1858" s="124">
        <v>6955</v>
      </c>
      <c r="P1858" s="124">
        <v>5216</v>
      </c>
      <c r="Q1858" s="127">
        <v>1152</v>
      </c>
      <c r="R1858" s="127">
        <v>0</v>
      </c>
      <c r="S1858" s="127">
        <v>208650</v>
      </c>
      <c r="T1858" s="127">
        <v>0</v>
      </c>
      <c r="U1858" s="124">
        <v>0</v>
      </c>
      <c r="V1858" s="139">
        <v>0</v>
      </c>
      <c r="W1858" s="128">
        <v>0</v>
      </c>
    </row>
    <row r="1859" spans="1:23" ht="20.100000000000001" customHeight="1">
      <c r="A1859" s="135" t="s">
        <v>1549</v>
      </c>
      <c r="B1859" s="135" t="s">
        <v>1552</v>
      </c>
      <c r="C1859" s="136" t="s">
        <v>1550</v>
      </c>
      <c r="D1859" s="123" t="s">
        <v>1623</v>
      </c>
      <c r="E1859" s="92" t="s">
        <v>251</v>
      </c>
      <c r="F1859" s="127">
        <v>1440692</v>
      </c>
      <c r="G1859" s="137">
        <v>1428521</v>
      </c>
      <c r="H1859" s="127">
        <v>549276</v>
      </c>
      <c r="I1859" s="128">
        <v>581472</v>
      </c>
      <c r="J1859" s="128">
        <v>297773</v>
      </c>
      <c r="K1859" s="137">
        <v>12171</v>
      </c>
      <c r="L1859" s="124">
        <v>0</v>
      </c>
      <c r="M1859" s="124">
        <v>0</v>
      </c>
      <c r="N1859" s="124">
        <v>0</v>
      </c>
      <c r="O1859" s="124">
        <v>6955</v>
      </c>
      <c r="P1859" s="124">
        <v>5216</v>
      </c>
      <c r="Q1859" s="127">
        <v>0</v>
      </c>
      <c r="R1859" s="127">
        <v>0</v>
      </c>
      <c r="S1859" s="127">
        <v>0</v>
      </c>
      <c r="T1859" s="127">
        <v>0</v>
      </c>
      <c r="U1859" s="124">
        <v>0</v>
      </c>
      <c r="V1859" s="139">
        <v>0</v>
      </c>
      <c r="W1859" s="128">
        <v>0</v>
      </c>
    </row>
    <row r="1860" spans="1:23" ht="20.100000000000001" customHeight="1">
      <c r="A1860" s="135" t="s">
        <v>1589</v>
      </c>
      <c r="B1860" s="135" t="s">
        <v>1558</v>
      </c>
      <c r="C1860" s="136" t="s">
        <v>1558</v>
      </c>
      <c r="D1860" s="123" t="s">
        <v>1623</v>
      </c>
      <c r="E1860" s="92" t="s">
        <v>829</v>
      </c>
      <c r="F1860" s="127">
        <v>347750</v>
      </c>
      <c r="G1860" s="137">
        <v>0</v>
      </c>
      <c r="H1860" s="127">
        <v>0</v>
      </c>
      <c r="I1860" s="128">
        <v>0</v>
      </c>
      <c r="J1860" s="128">
        <v>0</v>
      </c>
      <c r="K1860" s="137">
        <v>347750</v>
      </c>
      <c r="L1860" s="124">
        <v>347750</v>
      </c>
      <c r="M1860" s="124">
        <v>0</v>
      </c>
      <c r="N1860" s="124">
        <v>0</v>
      </c>
      <c r="O1860" s="124">
        <v>0</v>
      </c>
      <c r="P1860" s="124">
        <v>0</v>
      </c>
      <c r="Q1860" s="127">
        <v>0</v>
      </c>
      <c r="R1860" s="127">
        <v>0</v>
      </c>
      <c r="S1860" s="127">
        <v>0</v>
      </c>
      <c r="T1860" s="127">
        <v>0</v>
      </c>
      <c r="U1860" s="124">
        <v>0</v>
      </c>
      <c r="V1860" s="139">
        <v>0</v>
      </c>
      <c r="W1860" s="128">
        <v>0</v>
      </c>
    </row>
    <row r="1861" spans="1:23" ht="20.100000000000001" customHeight="1">
      <c r="A1861" s="135" t="s">
        <v>1591</v>
      </c>
      <c r="B1861" s="135" t="s">
        <v>1559</v>
      </c>
      <c r="C1861" s="136" t="s">
        <v>1550</v>
      </c>
      <c r="D1861" s="123" t="s">
        <v>1623</v>
      </c>
      <c r="E1861" s="92" t="s">
        <v>942</v>
      </c>
      <c r="F1861" s="127">
        <v>131558</v>
      </c>
      <c r="G1861" s="137">
        <v>0</v>
      </c>
      <c r="H1861" s="127">
        <v>0</v>
      </c>
      <c r="I1861" s="128">
        <v>0</v>
      </c>
      <c r="J1861" s="128">
        <v>0</v>
      </c>
      <c r="K1861" s="137">
        <v>131558</v>
      </c>
      <c r="L1861" s="124">
        <v>0</v>
      </c>
      <c r="M1861" s="124">
        <v>130406</v>
      </c>
      <c r="N1861" s="124">
        <v>0</v>
      </c>
      <c r="O1861" s="124">
        <v>0</v>
      </c>
      <c r="P1861" s="124">
        <v>0</v>
      </c>
      <c r="Q1861" s="127">
        <v>1152</v>
      </c>
      <c r="R1861" s="127">
        <v>0</v>
      </c>
      <c r="S1861" s="127">
        <v>0</v>
      </c>
      <c r="T1861" s="127">
        <v>0</v>
      </c>
      <c r="U1861" s="124">
        <v>0</v>
      </c>
      <c r="V1861" s="139">
        <v>0</v>
      </c>
      <c r="W1861" s="128">
        <v>0</v>
      </c>
    </row>
    <row r="1862" spans="1:23" ht="20.100000000000001" customHeight="1">
      <c r="A1862" s="135" t="s">
        <v>1616</v>
      </c>
      <c r="B1862" s="135" t="s">
        <v>1551</v>
      </c>
      <c r="C1862" s="136" t="s">
        <v>1550</v>
      </c>
      <c r="D1862" s="123" t="s">
        <v>1623</v>
      </c>
      <c r="E1862" s="92" t="s">
        <v>1425</v>
      </c>
      <c r="F1862" s="127">
        <v>208650</v>
      </c>
      <c r="G1862" s="137">
        <v>0</v>
      </c>
      <c r="H1862" s="127">
        <v>0</v>
      </c>
      <c r="I1862" s="128">
        <v>0</v>
      </c>
      <c r="J1862" s="128">
        <v>0</v>
      </c>
      <c r="K1862" s="137">
        <v>0</v>
      </c>
      <c r="L1862" s="124">
        <v>0</v>
      </c>
      <c r="M1862" s="124">
        <v>0</v>
      </c>
      <c r="N1862" s="124">
        <v>0</v>
      </c>
      <c r="O1862" s="124">
        <v>0</v>
      </c>
      <c r="P1862" s="124">
        <v>0</v>
      </c>
      <c r="Q1862" s="127">
        <v>0</v>
      </c>
      <c r="R1862" s="127">
        <v>0</v>
      </c>
      <c r="S1862" s="127">
        <v>208650</v>
      </c>
      <c r="T1862" s="127">
        <v>0</v>
      </c>
      <c r="U1862" s="124">
        <v>0</v>
      </c>
      <c r="V1862" s="139">
        <v>0</v>
      </c>
      <c r="W1862" s="128">
        <v>0</v>
      </c>
    </row>
    <row r="1863" spans="1:23" ht="20.100000000000001" customHeight="1">
      <c r="A1863" s="135"/>
      <c r="B1863" s="135"/>
      <c r="C1863" s="136"/>
      <c r="D1863" s="123" t="s">
        <v>2410</v>
      </c>
      <c r="E1863" s="92" t="s">
        <v>2411</v>
      </c>
      <c r="F1863" s="127">
        <v>495247</v>
      </c>
      <c r="G1863" s="137">
        <v>325852</v>
      </c>
      <c r="H1863" s="127">
        <v>128928</v>
      </c>
      <c r="I1863" s="128">
        <v>128580</v>
      </c>
      <c r="J1863" s="128">
        <v>68344</v>
      </c>
      <c r="K1863" s="137">
        <v>120254</v>
      </c>
      <c r="L1863" s="124">
        <v>81902</v>
      </c>
      <c r="M1863" s="124">
        <v>30713</v>
      </c>
      <c r="N1863" s="124">
        <v>5303</v>
      </c>
      <c r="O1863" s="124">
        <v>819</v>
      </c>
      <c r="P1863" s="124">
        <v>1229</v>
      </c>
      <c r="Q1863" s="127">
        <v>288</v>
      </c>
      <c r="R1863" s="127">
        <v>0</v>
      </c>
      <c r="S1863" s="127">
        <v>49141</v>
      </c>
      <c r="T1863" s="127">
        <v>0</v>
      </c>
      <c r="U1863" s="124">
        <v>0</v>
      </c>
      <c r="V1863" s="139">
        <v>0</v>
      </c>
      <c r="W1863" s="128">
        <v>0</v>
      </c>
    </row>
    <row r="1864" spans="1:23" ht="20.100000000000001" customHeight="1">
      <c r="A1864" s="135" t="s">
        <v>1549</v>
      </c>
      <c r="B1864" s="135" t="s">
        <v>1554</v>
      </c>
      <c r="C1864" s="136" t="s">
        <v>1550</v>
      </c>
      <c r="D1864" s="123" t="s">
        <v>1623</v>
      </c>
      <c r="E1864" s="92" t="s">
        <v>251</v>
      </c>
      <c r="F1864" s="127">
        <v>333203</v>
      </c>
      <c r="G1864" s="137">
        <v>325852</v>
      </c>
      <c r="H1864" s="127">
        <v>128928</v>
      </c>
      <c r="I1864" s="128">
        <v>128580</v>
      </c>
      <c r="J1864" s="128">
        <v>68344</v>
      </c>
      <c r="K1864" s="137">
        <v>7351</v>
      </c>
      <c r="L1864" s="124">
        <v>0</v>
      </c>
      <c r="M1864" s="124">
        <v>0</v>
      </c>
      <c r="N1864" s="124">
        <v>5303</v>
      </c>
      <c r="O1864" s="124">
        <v>819</v>
      </c>
      <c r="P1864" s="124">
        <v>1229</v>
      </c>
      <c r="Q1864" s="127">
        <v>0</v>
      </c>
      <c r="R1864" s="127">
        <v>0</v>
      </c>
      <c r="S1864" s="127">
        <v>0</v>
      </c>
      <c r="T1864" s="127">
        <v>0</v>
      </c>
      <c r="U1864" s="124">
        <v>0</v>
      </c>
      <c r="V1864" s="139">
        <v>0</v>
      </c>
      <c r="W1864" s="128">
        <v>0</v>
      </c>
    </row>
    <row r="1865" spans="1:23" ht="20.100000000000001" customHeight="1">
      <c r="A1865" s="135" t="s">
        <v>1589</v>
      </c>
      <c r="B1865" s="135" t="s">
        <v>1558</v>
      </c>
      <c r="C1865" s="136" t="s">
        <v>1558</v>
      </c>
      <c r="D1865" s="123" t="s">
        <v>1623</v>
      </c>
      <c r="E1865" s="92" t="s">
        <v>829</v>
      </c>
      <c r="F1865" s="127">
        <v>81902</v>
      </c>
      <c r="G1865" s="137">
        <v>0</v>
      </c>
      <c r="H1865" s="127">
        <v>0</v>
      </c>
      <c r="I1865" s="128">
        <v>0</v>
      </c>
      <c r="J1865" s="128">
        <v>0</v>
      </c>
      <c r="K1865" s="137">
        <v>81902</v>
      </c>
      <c r="L1865" s="124">
        <v>81902</v>
      </c>
      <c r="M1865" s="124">
        <v>0</v>
      </c>
      <c r="N1865" s="124">
        <v>0</v>
      </c>
      <c r="O1865" s="124">
        <v>0</v>
      </c>
      <c r="P1865" s="124">
        <v>0</v>
      </c>
      <c r="Q1865" s="127">
        <v>0</v>
      </c>
      <c r="R1865" s="127">
        <v>0</v>
      </c>
      <c r="S1865" s="127">
        <v>0</v>
      </c>
      <c r="T1865" s="127">
        <v>0</v>
      </c>
      <c r="U1865" s="124">
        <v>0</v>
      </c>
      <c r="V1865" s="139">
        <v>0</v>
      </c>
      <c r="W1865" s="128">
        <v>0</v>
      </c>
    </row>
    <row r="1866" spans="1:23" ht="20.100000000000001" customHeight="1">
      <c r="A1866" s="135" t="s">
        <v>1591</v>
      </c>
      <c r="B1866" s="135" t="s">
        <v>1559</v>
      </c>
      <c r="C1866" s="136" t="s">
        <v>1551</v>
      </c>
      <c r="D1866" s="123" t="s">
        <v>1623</v>
      </c>
      <c r="E1866" s="92" t="s">
        <v>943</v>
      </c>
      <c r="F1866" s="127">
        <v>31001</v>
      </c>
      <c r="G1866" s="137">
        <v>0</v>
      </c>
      <c r="H1866" s="127">
        <v>0</v>
      </c>
      <c r="I1866" s="128">
        <v>0</v>
      </c>
      <c r="J1866" s="128">
        <v>0</v>
      </c>
      <c r="K1866" s="137">
        <v>31001</v>
      </c>
      <c r="L1866" s="124">
        <v>0</v>
      </c>
      <c r="M1866" s="124">
        <v>30713</v>
      </c>
      <c r="N1866" s="124">
        <v>0</v>
      </c>
      <c r="O1866" s="124">
        <v>0</v>
      </c>
      <c r="P1866" s="124">
        <v>0</v>
      </c>
      <c r="Q1866" s="127">
        <v>288</v>
      </c>
      <c r="R1866" s="127">
        <v>0</v>
      </c>
      <c r="S1866" s="127">
        <v>0</v>
      </c>
      <c r="T1866" s="127">
        <v>0</v>
      </c>
      <c r="U1866" s="124">
        <v>0</v>
      </c>
      <c r="V1866" s="139">
        <v>0</v>
      </c>
      <c r="W1866" s="128">
        <v>0</v>
      </c>
    </row>
    <row r="1867" spans="1:23" ht="20.100000000000001" customHeight="1">
      <c r="A1867" s="135" t="s">
        <v>1616</v>
      </c>
      <c r="B1867" s="135" t="s">
        <v>1551</v>
      </c>
      <c r="C1867" s="136" t="s">
        <v>1550</v>
      </c>
      <c r="D1867" s="123" t="s">
        <v>1623</v>
      </c>
      <c r="E1867" s="92" t="s">
        <v>1425</v>
      </c>
      <c r="F1867" s="127">
        <v>49141</v>
      </c>
      <c r="G1867" s="137">
        <v>0</v>
      </c>
      <c r="H1867" s="127">
        <v>0</v>
      </c>
      <c r="I1867" s="128">
        <v>0</v>
      </c>
      <c r="J1867" s="128">
        <v>0</v>
      </c>
      <c r="K1867" s="137">
        <v>0</v>
      </c>
      <c r="L1867" s="124">
        <v>0</v>
      </c>
      <c r="M1867" s="124">
        <v>0</v>
      </c>
      <c r="N1867" s="124">
        <v>0</v>
      </c>
      <c r="O1867" s="124">
        <v>0</v>
      </c>
      <c r="P1867" s="124">
        <v>0</v>
      </c>
      <c r="Q1867" s="127">
        <v>0</v>
      </c>
      <c r="R1867" s="127">
        <v>0</v>
      </c>
      <c r="S1867" s="127">
        <v>49141</v>
      </c>
      <c r="T1867" s="127">
        <v>0</v>
      </c>
      <c r="U1867" s="124">
        <v>0</v>
      </c>
      <c r="V1867" s="139">
        <v>0</v>
      </c>
      <c r="W1867" s="128">
        <v>0</v>
      </c>
    </row>
    <row r="1868" spans="1:23" ht="20.100000000000001" customHeight="1">
      <c r="A1868" s="135"/>
      <c r="B1868" s="135"/>
      <c r="C1868" s="136"/>
      <c r="D1868" s="123" t="s">
        <v>2412</v>
      </c>
      <c r="E1868" s="92" t="s">
        <v>2413</v>
      </c>
      <c r="F1868" s="127">
        <v>656313</v>
      </c>
      <c r="G1868" s="137">
        <v>279612</v>
      </c>
      <c r="H1868" s="127">
        <v>163572</v>
      </c>
      <c r="I1868" s="128">
        <v>80040</v>
      </c>
      <c r="J1868" s="128">
        <v>36000</v>
      </c>
      <c r="K1868" s="137">
        <v>108871</v>
      </c>
      <c r="L1868" s="124">
        <v>73007</v>
      </c>
      <c r="M1868" s="124">
        <v>27378</v>
      </c>
      <c r="N1868" s="124">
        <v>6301</v>
      </c>
      <c r="O1868" s="124">
        <v>730</v>
      </c>
      <c r="P1868" s="124">
        <v>1095</v>
      </c>
      <c r="Q1868" s="127">
        <v>360</v>
      </c>
      <c r="R1868" s="127">
        <v>0</v>
      </c>
      <c r="S1868" s="127">
        <v>43804</v>
      </c>
      <c r="T1868" s="127">
        <v>0</v>
      </c>
      <c r="U1868" s="124">
        <v>0</v>
      </c>
      <c r="V1868" s="139">
        <v>91872</v>
      </c>
      <c r="W1868" s="128">
        <v>132154</v>
      </c>
    </row>
    <row r="1869" spans="1:23" ht="20.100000000000001" customHeight="1">
      <c r="A1869" s="135" t="s">
        <v>1589</v>
      </c>
      <c r="B1869" s="135" t="s">
        <v>1558</v>
      </c>
      <c r="C1869" s="136" t="s">
        <v>1558</v>
      </c>
      <c r="D1869" s="123" t="s">
        <v>1623</v>
      </c>
      <c r="E1869" s="92" t="s">
        <v>829</v>
      </c>
      <c r="F1869" s="127">
        <v>73007</v>
      </c>
      <c r="G1869" s="137">
        <v>0</v>
      </c>
      <c r="H1869" s="127">
        <v>0</v>
      </c>
      <c r="I1869" s="128">
        <v>0</v>
      </c>
      <c r="J1869" s="128">
        <v>0</v>
      </c>
      <c r="K1869" s="137">
        <v>73007</v>
      </c>
      <c r="L1869" s="124">
        <v>73007</v>
      </c>
      <c r="M1869" s="124">
        <v>0</v>
      </c>
      <c r="N1869" s="124">
        <v>0</v>
      </c>
      <c r="O1869" s="124">
        <v>0</v>
      </c>
      <c r="P1869" s="124">
        <v>0</v>
      </c>
      <c r="Q1869" s="127">
        <v>0</v>
      </c>
      <c r="R1869" s="127">
        <v>0</v>
      </c>
      <c r="S1869" s="127">
        <v>0</v>
      </c>
      <c r="T1869" s="127">
        <v>0</v>
      </c>
      <c r="U1869" s="124">
        <v>0</v>
      </c>
      <c r="V1869" s="139">
        <v>0</v>
      </c>
      <c r="W1869" s="128">
        <v>0</v>
      </c>
    </row>
    <row r="1870" spans="1:23" ht="20.100000000000001" customHeight="1">
      <c r="A1870" s="135" t="s">
        <v>1591</v>
      </c>
      <c r="B1870" s="135" t="s">
        <v>1580</v>
      </c>
      <c r="C1870" s="136" t="s">
        <v>1572</v>
      </c>
      <c r="D1870" s="123" t="s">
        <v>1623</v>
      </c>
      <c r="E1870" s="92" t="s">
        <v>957</v>
      </c>
      <c r="F1870" s="127">
        <v>511764</v>
      </c>
      <c r="G1870" s="137">
        <v>279612</v>
      </c>
      <c r="H1870" s="127">
        <v>163572</v>
      </c>
      <c r="I1870" s="128">
        <v>80040</v>
      </c>
      <c r="J1870" s="128">
        <v>36000</v>
      </c>
      <c r="K1870" s="137">
        <v>8126</v>
      </c>
      <c r="L1870" s="124">
        <v>0</v>
      </c>
      <c r="M1870" s="124">
        <v>0</v>
      </c>
      <c r="N1870" s="124">
        <v>6301</v>
      </c>
      <c r="O1870" s="124">
        <v>730</v>
      </c>
      <c r="P1870" s="124">
        <v>1095</v>
      </c>
      <c r="Q1870" s="127">
        <v>0</v>
      </c>
      <c r="R1870" s="127">
        <v>0</v>
      </c>
      <c r="S1870" s="127">
        <v>0</v>
      </c>
      <c r="T1870" s="127">
        <v>0</v>
      </c>
      <c r="U1870" s="124">
        <v>0</v>
      </c>
      <c r="V1870" s="139">
        <v>91872</v>
      </c>
      <c r="W1870" s="128">
        <v>132154</v>
      </c>
    </row>
    <row r="1871" spans="1:23" ht="20.100000000000001" customHeight="1">
      <c r="A1871" s="135" t="s">
        <v>1591</v>
      </c>
      <c r="B1871" s="135" t="s">
        <v>1559</v>
      </c>
      <c r="C1871" s="136" t="s">
        <v>1551</v>
      </c>
      <c r="D1871" s="123" t="s">
        <v>1623</v>
      </c>
      <c r="E1871" s="92" t="s">
        <v>943</v>
      </c>
      <c r="F1871" s="127">
        <v>27738</v>
      </c>
      <c r="G1871" s="137">
        <v>0</v>
      </c>
      <c r="H1871" s="127">
        <v>0</v>
      </c>
      <c r="I1871" s="128">
        <v>0</v>
      </c>
      <c r="J1871" s="128">
        <v>0</v>
      </c>
      <c r="K1871" s="137">
        <v>27738</v>
      </c>
      <c r="L1871" s="124">
        <v>0</v>
      </c>
      <c r="M1871" s="124">
        <v>27378</v>
      </c>
      <c r="N1871" s="124">
        <v>0</v>
      </c>
      <c r="O1871" s="124">
        <v>0</v>
      </c>
      <c r="P1871" s="124">
        <v>0</v>
      </c>
      <c r="Q1871" s="127">
        <v>360</v>
      </c>
      <c r="R1871" s="127">
        <v>0</v>
      </c>
      <c r="S1871" s="127">
        <v>0</v>
      </c>
      <c r="T1871" s="127">
        <v>0</v>
      </c>
      <c r="U1871" s="124">
        <v>0</v>
      </c>
      <c r="V1871" s="139">
        <v>0</v>
      </c>
      <c r="W1871" s="128">
        <v>0</v>
      </c>
    </row>
    <row r="1872" spans="1:23" ht="20.100000000000001" customHeight="1">
      <c r="A1872" s="135" t="s">
        <v>1616</v>
      </c>
      <c r="B1872" s="135" t="s">
        <v>1551</v>
      </c>
      <c r="C1872" s="136" t="s">
        <v>1550</v>
      </c>
      <c r="D1872" s="123" t="s">
        <v>1623</v>
      </c>
      <c r="E1872" s="92" t="s">
        <v>1425</v>
      </c>
      <c r="F1872" s="127">
        <v>43804</v>
      </c>
      <c r="G1872" s="137">
        <v>0</v>
      </c>
      <c r="H1872" s="127">
        <v>0</v>
      </c>
      <c r="I1872" s="128">
        <v>0</v>
      </c>
      <c r="J1872" s="128">
        <v>0</v>
      </c>
      <c r="K1872" s="137">
        <v>0</v>
      </c>
      <c r="L1872" s="124">
        <v>0</v>
      </c>
      <c r="M1872" s="124">
        <v>0</v>
      </c>
      <c r="N1872" s="124">
        <v>0</v>
      </c>
      <c r="O1872" s="124">
        <v>0</v>
      </c>
      <c r="P1872" s="124">
        <v>0</v>
      </c>
      <c r="Q1872" s="127">
        <v>0</v>
      </c>
      <c r="R1872" s="127">
        <v>0</v>
      </c>
      <c r="S1872" s="127">
        <v>43804</v>
      </c>
      <c r="T1872" s="127">
        <v>0</v>
      </c>
      <c r="U1872" s="124">
        <v>0</v>
      </c>
      <c r="V1872" s="139">
        <v>0</v>
      </c>
      <c r="W1872" s="128">
        <v>0</v>
      </c>
    </row>
    <row r="1873" spans="1:23" ht="20.100000000000001" customHeight="1">
      <c r="A1873" s="135"/>
      <c r="B1873" s="135"/>
      <c r="C1873" s="136"/>
      <c r="D1873" s="123" t="s">
        <v>2414</v>
      </c>
      <c r="E1873" s="92" t="s">
        <v>2415</v>
      </c>
      <c r="F1873" s="127">
        <v>119346</v>
      </c>
      <c r="G1873" s="137">
        <v>64872</v>
      </c>
      <c r="H1873" s="127">
        <v>41040</v>
      </c>
      <c r="I1873" s="128">
        <v>17832</v>
      </c>
      <c r="J1873" s="128">
        <v>6000</v>
      </c>
      <c r="K1873" s="137">
        <v>24930</v>
      </c>
      <c r="L1873" s="124">
        <v>16741</v>
      </c>
      <c r="M1873" s="124">
        <v>6278</v>
      </c>
      <c r="N1873" s="124">
        <v>1421</v>
      </c>
      <c r="O1873" s="124">
        <v>167</v>
      </c>
      <c r="P1873" s="124">
        <v>251</v>
      </c>
      <c r="Q1873" s="127">
        <v>72</v>
      </c>
      <c r="R1873" s="127">
        <v>0</v>
      </c>
      <c r="S1873" s="127">
        <v>10044</v>
      </c>
      <c r="T1873" s="127">
        <v>0</v>
      </c>
      <c r="U1873" s="124">
        <v>0</v>
      </c>
      <c r="V1873" s="139">
        <v>19500</v>
      </c>
      <c r="W1873" s="128">
        <v>0</v>
      </c>
    </row>
    <row r="1874" spans="1:23" ht="20.100000000000001" customHeight="1">
      <c r="A1874" s="135" t="s">
        <v>1582</v>
      </c>
      <c r="B1874" s="135" t="s">
        <v>1550</v>
      </c>
      <c r="C1874" s="136" t="s">
        <v>1585</v>
      </c>
      <c r="D1874" s="123" t="s">
        <v>1623</v>
      </c>
      <c r="E1874" s="92" t="s">
        <v>758</v>
      </c>
      <c r="F1874" s="127">
        <v>86211</v>
      </c>
      <c r="G1874" s="137">
        <v>64872</v>
      </c>
      <c r="H1874" s="127">
        <v>41040</v>
      </c>
      <c r="I1874" s="128">
        <v>17832</v>
      </c>
      <c r="J1874" s="128">
        <v>6000</v>
      </c>
      <c r="K1874" s="137">
        <v>1839</v>
      </c>
      <c r="L1874" s="124">
        <v>0</v>
      </c>
      <c r="M1874" s="124">
        <v>0</v>
      </c>
      <c r="N1874" s="124">
        <v>1421</v>
      </c>
      <c r="O1874" s="124">
        <v>167</v>
      </c>
      <c r="P1874" s="124">
        <v>251</v>
      </c>
      <c r="Q1874" s="127">
        <v>0</v>
      </c>
      <c r="R1874" s="127">
        <v>0</v>
      </c>
      <c r="S1874" s="127">
        <v>0</v>
      </c>
      <c r="T1874" s="127">
        <v>0</v>
      </c>
      <c r="U1874" s="124">
        <v>0</v>
      </c>
      <c r="V1874" s="139">
        <v>19500</v>
      </c>
      <c r="W1874" s="128">
        <v>0</v>
      </c>
    </row>
    <row r="1875" spans="1:23" ht="20.100000000000001" customHeight="1">
      <c r="A1875" s="135" t="s">
        <v>1589</v>
      </c>
      <c r="B1875" s="135" t="s">
        <v>1558</v>
      </c>
      <c r="C1875" s="136" t="s">
        <v>1558</v>
      </c>
      <c r="D1875" s="123" t="s">
        <v>1623</v>
      </c>
      <c r="E1875" s="92" t="s">
        <v>829</v>
      </c>
      <c r="F1875" s="127">
        <v>16741</v>
      </c>
      <c r="G1875" s="137">
        <v>0</v>
      </c>
      <c r="H1875" s="127">
        <v>0</v>
      </c>
      <c r="I1875" s="128">
        <v>0</v>
      </c>
      <c r="J1875" s="128">
        <v>0</v>
      </c>
      <c r="K1875" s="137">
        <v>16741</v>
      </c>
      <c r="L1875" s="124">
        <v>16741</v>
      </c>
      <c r="M1875" s="124">
        <v>0</v>
      </c>
      <c r="N1875" s="124">
        <v>0</v>
      </c>
      <c r="O1875" s="124">
        <v>0</v>
      </c>
      <c r="P1875" s="124">
        <v>0</v>
      </c>
      <c r="Q1875" s="127">
        <v>0</v>
      </c>
      <c r="R1875" s="127">
        <v>0</v>
      </c>
      <c r="S1875" s="127">
        <v>0</v>
      </c>
      <c r="T1875" s="127">
        <v>0</v>
      </c>
      <c r="U1875" s="124">
        <v>0</v>
      </c>
      <c r="V1875" s="139">
        <v>0</v>
      </c>
      <c r="W1875" s="128">
        <v>0</v>
      </c>
    </row>
    <row r="1876" spans="1:23" ht="20.100000000000001" customHeight="1">
      <c r="A1876" s="135" t="s">
        <v>1591</v>
      </c>
      <c r="B1876" s="135" t="s">
        <v>1559</v>
      </c>
      <c r="C1876" s="136" t="s">
        <v>1551</v>
      </c>
      <c r="D1876" s="123" t="s">
        <v>1623</v>
      </c>
      <c r="E1876" s="92" t="s">
        <v>943</v>
      </c>
      <c r="F1876" s="127">
        <v>6350</v>
      </c>
      <c r="G1876" s="137">
        <v>0</v>
      </c>
      <c r="H1876" s="127">
        <v>0</v>
      </c>
      <c r="I1876" s="128">
        <v>0</v>
      </c>
      <c r="J1876" s="128">
        <v>0</v>
      </c>
      <c r="K1876" s="137">
        <v>6350</v>
      </c>
      <c r="L1876" s="124">
        <v>0</v>
      </c>
      <c r="M1876" s="124">
        <v>6278</v>
      </c>
      <c r="N1876" s="124">
        <v>0</v>
      </c>
      <c r="O1876" s="124">
        <v>0</v>
      </c>
      <c r="P1876" s="124">
        <v>0</v>
      </c>
      <c r="Q1876" s="127">
        <v>72</v>
      </c>
      <c r="R1876" s="127">
        <v>0</v>
      </c>
      <c r="S1876" s="127">
        <v>0</v>
      </c>
      <c r="T1876" s="127">
        <v>0</v>
      </c>
      <c r="U1876" s="124">
        <v>0</v>
      </c>
      <c r="V1876" s="139">
        <v>0</v>
      </c>
      <c r="W1876" s="128">
        <v>0</v>
      </c>
    </row>
    <row r="1877" spans="1:23" ht="20.100000000000001" customHeight="1">
      <c r="A1877" s="135" t="s">
        <v>1616</v>
      </c>
      <c r="B1877" s="135" t="s">
        <v>1551</v>
      </c>
      <c r="C1877" s="136" t="s">
        <v>1550</v>
      </c>
      <c r="D1877" s="123" t="s">
        <v>1623</v>
      </c>
      <c r="E1877" s="92" t="s">
        <v>1425</v>
      </c>
      <c r="F1877" s="127">
        <v>10044</v>
      </c>
      <c r="G1877" s="137">
        <v>0</v>
      </c>
      <c r="H1877" s="127">
        <v>0</v>
      </c>
      <c r="I1877" s="128">
        <v>0</v>
      </c>
      <c r="J1877" s="128">
        <v>0</v>
      </c>
      <c r="K1877" s="137">
        <v>0</v>
      </c>
      <c r="L1877" s="124">
        <v>0</v>
      </c>
      <c r="M1877" s="124">
        <v>0</v>
      </c>
      <c r="N1877" s="124">
        <v>0</v>
      </c>
      <c r="O1877" s="124">
        <v>0</v>
      </c>
      <c r="P1877" s="124">
        <v>0</v>
      </c>
      <c r="Q1877" s="127">
        <v>0</v>
      </c>
      <c r="R1877" s="127">
        <v>0</v>
      </c>
      <c r="S1877" s="127">
        <v>10044</v>
      </c>
      <c r="T1877" s="127">
        <v>0</v>
      </c>
      <c r="U1877" s="124">
        <v>0</v>
      </c>
      <c r="V1877" s="139">
        <v>0</v>
      </c>
      <c r="W1877" s="128">
        <v>0</v>
      </c>
    </row>
    <row r="1878" spans="1:23" ht="20.100000000000001" customHeight="1">
      <c r="A1878" s="135"/>
      <c r="B1878" s="135"/>
      <c r="C1878" s="136"/>
      <c r="D1878" s="123" t="s">
        <v>2416</v>
      </c>
      <c r="E1878" s="92" t="s">
        <v>2417</v>
      </c>
      <c r="F1878" s="127">
        <v>184676</v>
      </c>
      <c r="G1878" s="137">
        <v>95976</v>
      </c>
      <c r="H1878" s="127">
        <v>52296</v>
      </c>
      <c r="I1878" s="128">
        <v>31680</v>
      </c>
      <c r="J1878" s="128">
        <v>12000</v>
      </c>
      <c r="K1878" s="137">
        <v>39134</v>
      </c>
      <c r="L1878" s="124">
        <v>26210</v>
      </c>
      <c r="M1878" s="124">
        <v>9829</v>
      </c>
      <c r="N1878" s="124">
        <v>2296</v>
      </c>
      <c r="O1878" s="124">
        <v>262</v>
      </c>
      <c r="P1878" s="124">
        <v>393</v>
      </c>
      <c r="Q1878" s="127">
        <v>144</v>
      </c>
      <c r="R1878" s="127">
        <v>0</v>
      </c>
      <c r="S1878" s="127">
        <v>15726</v>
      </c>
      <c r="T1878" s="127">
        <v>0</v>
      </c>
      <c r="U1878" s="124">
        <v>0</v>
      </c>
      <c r="V1878" s="139">
        <v>33840</v>
      </c>
      <c r="W1878" s="128">
        <v>0</v>
      </c>
    </row>
    <row r="1879" spans="1:23" ht="20.100000000000001" customHeight="1">
      <c r="A1879" s="135" t="s">
        <v>1589</v>
      </c>
      <c r="B1879" s="135" t="s">
        <v>1550</v>
      </c>
      <c r="C1879" s="136" t="s">
        <v>1585</v>
      </c>
      <c r="D1879" s="123" t="s">
        <v>1623</v>
      </c>
      <c r="E1879" s="92" t="s">
        <v>801</v>
      </c>
      <c r="F1879" s="127">
        <v>132767</v>
      </c>
      <c r="G1879" s="137">
        <v>95976</v>
      </c>
      <c r="H1879" s="127">
        <v>52296</v>
      </c>
      <c r="I1879" s="128">
        <v>31680</v>
      </c>
      <c r="J1879" s="128">
        <v>12000</v>
      </c>
      <c r="K1879" s="137">
        <v>2951</v>
      </c>
      <c r="L1879" s="124">
        <v>0</v>
      </c>
      <c r="M1879" s="124">
        <v>0</v>
      </c>
      <c r="N1879" s="124">
        <v>2296</v>
      </c>
      <c r="O1879" s="124">
        <v>262</v>
      </c>
      <c r="P1879" s="124">
        <v>393</v>
      </c>
      <c r="Q1879" s="127">
        <v>0</v>
      </c>
      <c r="R1879" s="127">
        <v>0</v>
      </c>
      <c r="S1879" s="127">
        <v>0</v>
      </c>
      <c r="T1879" s="127">
        <v>0</v>
      </c>
      <c r="U1879" s="124">
        <v>0</v>
      </c>
      <c r="V1879" s="139">
        <v>33840</v>
      </c>
      <c r="W1879" s="128">
        <v>0</v>
      </c>
    </row>
    <row r="1880" spans="1:23" ht="20.100000000000001" customHeight="1">
      <c r="A1880" s="135" t="s">
        <v>1589</v>
      </c>
      <c r="B1880" s="135" t="s">
        <v>1558</v>
      </c>
      <c r="C1880" s="136" t="s">
        <v>1558</v>
      </c>
      <c r="D1880" s="123" t="s">
        <v>1623</v>
      </c>
      <c r="E1880" s="92" t="s">
        <v>829</v>
      </c>
      <c r="F1880" s="127">
        <v>26210</v>
      </c>
      <c r="G1880" s="137">
        <v>0</v>
      </c>
      <c r="H1880" s="127">
        <v>0</v>
      </c>
      <c r="I1880" s="128">
        <v>0</v>
      </c>
      <c r="J1880" s="128">
        <v>0</v>
      </c>
      <c r="K1880" s="137">
        <v>26210</v>
      </c>
      <c r="L1880" s="124">
        <v>26210</v>
      </c>
      <c r="M1880" s="124">
        <v>0</v>
      </c>
      <c r="N1880" s="124">
        <v>0</v>
      </c>
      <c r="O1880" s="124">
        <v>0</v>
      </c>
      <c r="P1880" s="124">
        <v>0</v>
      </c>
      <c r="Q1880" s="127">
        <v>0</v>
      </c>
      <c r="R1880" s="127">
        <v>0</v>
      </c>
      <c r="S1880" s="127">
        <v>0</v>
      </c>
      <c r="T1880" s="127">
        <v>0</v>
      </c>
      <c r="U1880" s="124">
        <v>0</v>
      </c>
      <c r="V1880" s="139">
        <v>0</v>
      </c>
      <c r="W1880" s="128">
        <v>0</v>
      </c>
    </row>
    <row r="1881" spans="1:23" ht="20.100000000000001" customHeight="1">
      <c r="A1881" s="135" t="s">
        <v>1591</v>
      </c>
      <c r="B1881" s="135" t="s">
        <v>1559</v>
      </c>
      <c r="C1881" s="136" t="s">
        <v>1551</v>
      </c>
      <c r="D1881" s="123" t="s">
        <v>1623</v>
      </c>
      <c r="E1881" s="92" t="s">
        <v>943</v>
      </c>
      <c r="F1881" s="127">
        <v>9973</v>
      </c>
      <c r="G1881" s="137">
        <v>0</v>
      </c>
      <c r="H1881" s="127">
        <v>0</v>
      </c>
      <c r="I1881" s="128">
        <v>0</v>
      </c>
      <c r="J1881" s="128">
        <v>0</v>
      </c>
      <c r="K1881" s="137">
        <v>9973</v>
      </c>
      <c r="L1881" s="124">
        <v>0</v>
      </c>
      <c r="M1881" s="124">
        <v>9829</v>
      </c>
      <c r="N1881" s="124">
        <v>0</v>
      </c>
      <c r="O1881" s="124">
        <v>0</v>
      </c>
      <c r="P1881" s="124">
        <v>0</v>
      </c>
      <c r="Q1881" s="127">
        <v>144</v>
      </c>
      <c r="R1881" s="127">
        <v>0</v>
      </c>
      <c r="S1881" s="127">
        <v>0</v>
      </c>
      <c r="T1881" s="127">
        <v>0</v>
      </c>
      <c r="U1881" s="124">
        <v>0</v>
      </c>
      <c r="V1881" s="139">
        <v>0</v>
      </c>
      <c r="W1881" s="128">
        <v>0</v>
      </c>
    </row>
    <row r="1882" spans="1:23" ht="20.100000000000001" customHeight="1">
      <c r="A1882" s="135" t="s">
        <v>1616</v>
      </c>
      <c r="B1882" s="135" t="s">
        <v>1551</v>
      </c>
      <c r="C1882" s="136" t="s">
        <v>1550</v>
      </c>
      <c r="D1882" s="123" t="s">
        <v>1623</v>
      </c>
      <c r="E1882" s="92" t="s">
        <v>1425</v>
      </c>
      <c r="F1882" s="127">
        <v>15726</v>
      </c>
      <c r="G1882" s="137">
        <v>0</v>
      </c>
      <c r="H1882" s="127">
        <v>0</v>
      </c>
      <c r="I1882" s="128">
        <v>0</v>
      </c>
      <c r="J1882" s="128">
        <v>0</v>
      </c>
      <c r="K1882" s="137">
        <v>0</v>
      </c>
      <c r="L1882" s="124">
        <v>0</v>
      </c>
      <c r="M1882" s="124">
        <v>0</v>
      </c>
      <c r="N1882" s="124">
        <v>0</v>
      </c>
      <c r="O1882" s="124">
        <v>0</v>
      </c>
      <c r="P1882" s="124">
        <v>0</v>
      </c>
      <c r="Q1882" s="127">
        <v>0</v>
      </c>
      <c r="R1882" s="127">
        <v>0</v>
      </c>
      <c r="S1882" s="127">
        <v>15726</v>
      </c>
      <c r="T1882" s="127">
        <v>0</v>
      </c>
      <c r="U1882" s="124">
        <v>0</v>
      </c>
      <c r="V1882" s="139">
        <v>0</v>
      </c>
      <c r="W1882" s="128">
        <v>0</v>
      </c>
    </row>
    <row r="1883" spans="1:23" ht="20.100000000000001" customHeight="1">
      <c r="A1883" s="135"/>
      <c r="B1883" s="135"/>
      <c r="C1883" s="136"/>
      <c r="D1883" s="123" t="s">
        <v>2418</v>
      </c>
      <c r="E1883" s="92" t="s">
        <v>2419</v>
      </c>
      <c r="F1883" s="127">
        <v>95580</v>
      </c>
      <c r="G1883" s="137">
        <v>50280</v>
      </c>
      <c r="H1883" s="127">
        <v>28440</v>
      </c>
      <c r="I1883" s="128">
        <v>15840</v>
      </c>
      <c r="J1883" s="128">
        <v>6000</v>
      </c>
      <c r="K1883" s="137">
        <v>20242</v>
      </c>
      <c r="L1883" s="124">
        <v>13563</v>
      </c>
      <c r="M1883" s="124">
        <v>5086</v>
      </c>
      <c r="N1883" s="124">
        <v>1182</v>
      </c>
      <c r="O1883" s="124">
        <v>136</v>
      </c>
      <c r="P1883" s="124">
        <v>203</v>
      </c>
      <c r="Q1883" s="127">
        <v>72</v>
      </c>
      <c r="R1883" s="127">
        <v>0</v>
      </c>
      <c r="S1883" s="127">
        <v>8138</v>
      </c>
      <c r="T1883" s="127">
        <v>0</v>
      </c>
      <c r="U1883" s="124">
        <v>0</v>
      </c>
      <c r="V1883" s="139">
        <v>16920</v>
      </c>
      <c r="W1883" s="128">
        <v>0</v>
      </c>
    </row>
    <row r="1884" spans="1:23" ht="20.100000000000001" customHeight="1">
      <c r="A1884" s="135" t="s">
        <v>1589</v>
      </c>
      <c r="B1884" s="135" t="s">
        <v>1558</v>
      </c>
      <c r="C1884" s="136" t="s">
        <v>1558</v>
      </c>
      <c r="D1884" s="123" t="s">
        <v>1623</v>
      </c>
      <c r="E1884" s="92" t="s">
        <v>829</v>
      </c>
      <c r="F1884" s="127">
        <v>13563</v>
      </c>
      <c r="G1884" s="137">
        <v>0</v>
      </c>
      <c r="H1884" s="127">
        <v>0</v>
      </c>
      <c r="I1884" s="128">
        <v>0</v>
      </c>
      <c r="J1884" s="128">
        <v>0</v>
      </c>
      <c r="K1884" s="137">
        <v>13563</v>
      </c>
      <c r="L1884" s="124">
        <v>13563</v>
      </c>
      <c r="M1884" s="124">
        <v>0</v>
      </c>
      <c r="N1884" s="124">
        <v>0</v>
      </c>
      <c r="O1884" s="124">
        <v>0</v>
      </c>
      <c r="P1884" s="124">
        <v>0</v>
      </c>
      <c r="Q1884" s="127">
        <v>0</v>
      </c>
      <c r="R1884" s="127">
        <v>0</v>
      </c>
      <c r="S1884" s="127">
        <v>0</v>
      </c>
      <c r="T1884" s="127">
        <v>0</v>
      </c>
      <c r="U1884" s="124">
        <v>0</v>
      </c>
      <c r="V1884" s="139">
        <v>0</v>
      </c>
      <c r="W1884" s="128">
        <v>0</v>
      </c>
    </row>
    <row r="1885" spans="1:23" ht="20.100000000000001" customHeight="1">
      <c r="A1885" s="135" t="s">
        <v>1591</v>
      </c>
      <c r="B1885" s="135" t="s">
        <v>1559</v>
      </c>
      <c r="C1885" s="136" t="s">
        <v>1551</v>
      </c>
      <c r="D1885" s="123" t="s">
        <v>1623</v>
      </c>
      <c r="E1885" s="92" t="s">
        <v>943</v>
      </c>
      <c r="F1885" s="127">
        <v>5158</v>
      </c>
      <c r="G1885" s="137">
        <v>0</v>
      </c>
      <c r="H1885" s="127">
        <v>0</v>
      </c>
      <c r="I1885" s="128">
        <v>0</v>
      </c>
      <c r="J1885" s="128">
        <v>0</v>
      </c>
      <c r="K1885" s="137">
        <v>5158</v>
      </c>
      <c r="L1885" s="124">
        <v>0</v>
      </c>
      <c r="M1885" s="124">
        <v>5086</v>
      </c>
      <c r="N1885" s="124">
        <v>0</v>
      </c>
      <c r="O1885" s="124">
        <v>0</v>
      </c>
      <c r="P1885" s="124">
        <v>0</v>
      </c>
      <c r="Q1885" s="127">
        <v>72</v>
      </c>
      <c r="R1885" s="127">
        <v>0</v>
      </c>
      <c r="S1885" s="127">
        <v>0</v>
      </c>
      <c r="T1885" s="127">
        <v>0</v>
      </c>
      <c r="U1885" s="124">
        <v>0</v>
      </c>
      <c r="V1885" s="139">
        <v>0</v>
      </c>
      <c r="W1885" s="128">
        <v>0</v>
      </c>
    </row>
    <row r="1886" spans="1:23" ht="20.100000000000001" customHeight="1">
      <c r="A1886" s="135" t="s">
        <v>1604</v>
      </c>
      <c r="B1886" s="135" t="s">
        <v>1550</v>
      </c>
      <c r="C1886" s="136" t="s">
        <v>1557</v>
      </c>
      <c r="D1886" s="123" t="s">
        <v>1623</v>
      </c>
      <c r="E1886" s="92" t="s">
        <v>260</v>
      </c>
      <c r="F1886" s="127">
        <v>68721</v>
      </c>
      <c r="G1886" s="137">
        <v>50280</v>
      </c>
      <c r="H1886" s="127">
        <v>28440</v>
      </c>
      <c r="I1886" s="128">
        <v>15840</v>
      </c>
      <c r="J1886" s="128">
        <v>6000</v>
      </c>
      <c r="K1886" s="137">
        <v>1521</v>
      </c>
      <c r="L1886" s="124">
        <v>0</v>
      </c>
      <c r="M1886" s="124">
        <v>0</v>
      </c>
      <c r="N1886" s="124">
        <v>1182</v>
      </c>
      <c r="O1886" s="124">
        <v>136</v>
      </c>
      <c r="P1886" s="124">
        <v>203</v>
      </c>
      <c r="Q1886" s="127">
        <v>0</v>
      </c>
      <c r="R1886" s="127">
        <v>0</v>
      </c>
      <c r="S1886" s="127">
        <v>0</v>
      </c>
      <c r="T1886" s="127">
        <v>0</v>
      </c>
      <c r="U1886" s="124">
        <v>0</v>
      </c>
      <c r="V1886" s="139">
        <v>16920</v>
      </c>
      <c r="W1886" s="128">
        <v>0</v>
      </c>
    </row>
    <row r="1887" spans="1:23" ht="20.100000000000001" customHeight="1">
      <c r="A1887" s="135" t="s">
        <v>1616</v>
      </c>
      <c r="B1887" s="135" t="s">
        <v>1551</v>
      </c>
      <c r="C1887" s="136" t="s">
        <v>1550</v>
      </c>
      <c r="D1887" s="123" t="s">
        <v>1623</v>
      </c>
      <c r="E1887" s="92" t="s">
        <v>1425</v>
      </c>
      <c r="F1887" s="127">
        <v>8138</v>
      </c>
      <c r="G1887" s="137">
        <v>0</v>
      </c>
      <c r="H1887" s="127">
        <v>0</v>
      </c>
      <c r="I1887" s="128">
        <v>0</v>
      </c>
      <c r="J1887" s="128">
        <v>0</v>
      </c>
      <c r="K1887" s="137">
        <v>0</v>
      </c>
      <c r="L1887" s="124">
        <v>0</v>
      </c>
      <c r="M1887" s="124">
        <v>0</v>
      </c>
      <c r="N1887" s="124">
        <v>0</v>
      </c>
      <c r="O1887" s="124">
        <v>0</v>
      </c>
      <c r="P1887" s="124">
        <v>0</v>
      </c>
      <c r="Q1887" s="127">
        <v>0</v>
      </c>
      <c r="R1887" s="127">
        <v>0</v>
      </c>
      <c r="S1887" s="127">
        <v>8138</v>
      </c>
      <c r="T1887" s="127">
        <v>0</v>
      </c>
      <c r="U1887" s="124">
        <v>0</v>
      </c>
      <c r="V1887" s="139">
        <v>0</v>
      </c>
      <c r="W1887" s="128">
        <v>0</v>
      </c>
    </row>
    <row r="1888" spans="1:23" ht="20.100000000000001" customHeight="1">
      <c r="A1888" s="135"/>
      <c r="B1888" s="135"/>
      <c r="C1888" s="136"/>
      <c r="D1888" s="123" t="s">
        <v>2420</v>
      </c>
      <c r="E1888" s="92" t="s">
        <v>2421</v>
      </c>
      <c r="F1888" s="127">
        <v>283373</v>
      </c>
      <c r="G1888" s="137">
        <v>194346</v>
      </c>
      <c r="H1888" s="127">
        <v>72504</v>
      </c>
      <c r="I1888" s="128">
        <v>72600</v>
      </c>
      <c r="J1888" s="128">
        <v>49242</v>
      </c>
      <c r="K1888" s="137">
        <v>62495</v>
      </c>
      <c r="L1888" s="124">
        <v>44221</v>
      </c>
      <c r="M1888" s="124">
        <v>16583</v>
      </c>
      <c r="N1888" s="124">
        <v>0</v>
      </c>
      <c r="O1888" s="124">
        <v>884</v>
      </c>
      <c r="P1888" s="124">
        <v>663</v>
      </c>
      <c r="Q1888" s="127">
        <v>144</v>
      </c>
      <c r="R1888" s="127">
        <v>0</v>
      </c>
      <c r="S1888" s="127">
        <v>26532</v>
      </c>
      <c r="T1888" s="127">
        <v>0</v>
      </c>
      <c r="U1888" s="124">
        <v>0</v>
      </c>
      <c r="V1888" s="139">
        <v>0</v>
      </c>
      <c r="W1888" s="128">
        <v>0</v>
      </c>
    </row>
    <row r="1889" spans="1:23" ht="20.100000000000001" customHeight="1">
      <c r="A1889" s="135" t="s">
        <v>1549</v>
      </c>
      <c r="B1889" s="135" t="s">
        <v>1550</v>
      </c>
      <c r="C1889" s="136" t="s">
        <v>1550</v>
      </c>
      <c r="D1889" s="123" t="s">
        <v>1623</v>
      </c>
      <c r="E1889" s="92" t="s">
        <v>251</v>
      </c>
      <c r="F1889" s="127">
        <v>195893</v>
      </c>
      <c r="G1889" s="137">
        <v>194346</v>
      </c>
      <c r="H1889" s="127">
        <v>72504</v>
      </c>
      <c r="I1889" s="128">
        <v>72600</v>
      </c>
      <c r="J1889" s="128">
        <v>49242</v>
      </c>
      <c r="K1889" s="137">
        <v>1547</v>
      </c>
      <c r="L1889" s="124">
        <v>0</v>
      </c>
      <c r="M1889" s="124">
        <v>0</v>
      </c>
      <c r="N1889" s="124">
        <v>0</v>
      </c>
      <c r="O1889" s="124">
        <v>884</v>
      </c>
      <c r="P1889" s="124">
        <v>663</v>
      </c>
      <c r="Q1889" s="127">
        <v>0</v>
      </c>
      <c r="R1889" s="127">
        <v>0</v>
      </c>
      <c r="S1889" s="127">
        <v>0</v>
      </c>
      <c r="T1889" s="127">
        <v>0</v>
      </c>
      <c r="U1889" s="124">
        <v>0</v>
      </c>
      <c r="V1889" s="139">
        <v>0</v>
      </c>
      <c r="W1889" s="128">
        <v>0</v>
      </c>
    </row>
    <row r="1890" spans="1:23" ht="20.100000000000001" customHeight="1">
      <c r="A1890" s="135" t="s">
        <v>1589</v>
      </c>
      <c r="B1890" s="135" t="s">
        <v>1558</v>
      </c>
      <c r="C1890" s="136" t="s">
        <v>1558</v>
      </c>
      <c r="D1890" s="123" t="s">
        <v>1623</v>
      </c>
      <c r="E1890" s="92" t="s">
        <v>829</v>
      </c>
      <c r="F1890" s="127">
        <v>44221</v>
      </c>
      <c r="G1890" s="137">
        <v>0</v>
      </c>
      <c r="H1890" s="127">
        <v>0</v>
      </c>
      <c r="I1890" s="128">
        <v>0</v>
      </c>
      <c r="J1890" s="128">
        <v>0</v>
      </c>
      <c r="K1890" s="137">
        <v>44221</v>
      </c>
      <c r="L1890" s="124">
        <v>44221</v>
      </c>
      <c r="M1890" s="124">
        <v>0</v>
      </c>
      <c r="N1890" s="124">
        <v>0</v>
      </c>
      <c r="O1890" s="124">
        <v>0</v>
      </c>
      <c r="P1890" s="124">
        <v>0</v>
      </c>
      <c r="Q1890" s="127">
        <v>0</v>
      </c>
      <c r="R1890" s="127">
        <v>0</v>
      </c>
      <c r="S1890" s="127">
        <v>0</v>
      </c>
      <c r="T1890" s="127">
        <v>0</v>
      </c>
      <c r="U1890" s="124">
        <v>0</v>
      </c>
      <c r="V1890" s="139">
        <v>0</v>
      </c>
      <c r="W1890" s="128">
        <v>0</v>
      </c>
    </row>
    <row r="1891" spans="1:23" ht="20.100000000000001" customHeight="1">
      <c r="A1891" s="135" t="s">
        <v>1591</v>
      </c>
      <c r="B1891" s="135" t="s">
        <v>1559</v>
      </c>
      <c r="C1891" s="136" t="s">
        <v>1550</v>
      </c>
      <c r="D1891" s="123" t="s">
        <v>1623</v>
      </c>
      <c r="E1891" s="92" t="s">
        <v>942</v>
      </c>
      <c r="F1891" s="127">
        <v>16727</v>
      </c>
      <c r="G1891" s="137">
        <v>0</v>
      </c>
      <c r="H1891" s="127">
        <v>0</v>
      </c>
      <c r="I1891" s="128">
        <v>0</v>
      </c>
      <c r="J1891" s="128">
        <v>0</v>
      </c>
      <c r="K1891" s="137">
        <v>16727</v>
      </c>
      <c r="L1891" s="124">
        <v>0</v>
      </c>
      <c r="M1891" s="124">
        <v>16583</v>
      </c>
      <c r="N1891" s="124">
        <v>0</v>
      </c>
      <c r="O1891" s="124">
        <v>0</v>
      </c>
      <c r="P1891" s="124">
        <v>0</v>
      </c>
      <c r="Q1891" s="127">
        <v>144</v>
      </c>
      <c r="R1891" s="127">
        <v>0</v>
      </c>
      <c r="S1891" s="127">
        <v>0</v>
      </c>
      <c r="T1891" s="127">
        <v>0</v>
      </c>
      <c r="U1891" s="124">
        <v>0</v>
      </c>
      <c r="V1891" s="139">
        <v>0</v>
      </c>
      <c r="W1891" s="128">
        <v>0</v>
      </c>
    </row>
    <row r="1892" spans="1:23" ht="20.100000000000001" customHeight="1">
      <c r="A1892" s="135" t="s">
        <v>1616</v>
      </c>
      <c r="B1892" s="135" t="s">
        <v>1551</v>
      </c>
      <c r="C1892" s="136" t="s">
        <v>1550</v>
      </c>
      <c r="D1892" s="123" t="s">
        <v>1623</v>
      </c>
      <c r="E1892" s="92" t="s">
        <v>1425</v>
      </c>
      <c r="F1892" s="127">
        <v>26532</v>
      </c>
      <c r="G1892" s="137">
        <v>0</v>
      </c>
      <c r="H1892" s="127">
        <v>0</v>
      </c>
      <c r="I1892" s="128">
        <v>0</v>
      </c>
      <c r="J1892" s="128">
        <v>0</v>
      </c>
      <c r="K1892" s="137">
        <v>0</v>
      </c>
      <c r="L1892" s="124">
        <v>0</v>
      </c>
      <c r="M1892" s="124">
        <v>0</v>
      </c>
      <c r="N1892" s="124">
        <v>0</v>
      </c>
      <c r="O1892" s="124">
        <v>0</v>
      </c>
      <c r="P1892" s="124">
        <v>0</v>
      </c>
      <c r="Q1892" s="127">
        <v>0</v>
      </c>
      <c r="R1892" s="127">
        <v>0</v>
      </c>
      <c r="S1892" s="127">
        <v>26532</v>
      </c>
      <c r="T1892" s="127">
        <v>0</v>
      </c>
      <c r="U1892" s="124">
        <v>0</v>
      </c>
      <c r="V1892" s="139">
        <v>0</v>
      </c>
      <c r="W1892" s="128">
        <v>0</v>
      </c>
    </row>
    <row r="1893" spans="1:23" ht="20.100000000000001" customHeight="1">
      <c r="A1893" s="135"/>
      <c r="B1893" s="135"/>
      <c r="C1893" s="136"/>
      <c r="D1893" s="123" t="s">
        <v>2422</v>
      </c>
      <c r="E1893" s="92" t="s">
        <v>2423</v>
      </c>
      <c r="F1893" s="127">
        <v>1004814</v>
      </c>
      <c r="G1893" s="137">
        <v>689467</v>
      </c>
      <c r="H1893" s="127">
        <v>252948</v>
      </c>
      <c r="I1893" s="128">
        <v>264240</v>
      </c>
      <c r="J1893" s="128">
        <v>172279</v>
      </c>
      <c r="K1893" s="137">
        <v>221364</v>
      </c>
      <c r="L1893" s="124">
        <v>156638</v>
      </c>
      <c r="M1893" s="124">
        <v>58739</v>
      </c>
      <c r="N1893" s="124">
        <v>0</v>
      </c>
      <c r="O1893" s="124">
        <v>3133</v>
      </c>
      <c r="P1893" s="124">
        <v>2350</v>
      </c>
      <c r="Q1893" s="127">
        <v>504</v>
      </c>
      <c r="R1893" s="127">
        <v>0</v>
      </c>
      <c r="S1893" s="127">
        <v>93983</v>
      </c>
      <c r="T1893" s="127">
        <v>0</v>
      </c>
      <c r="U1893" s="124">
        <v>0</v>
      </c>
      <c r="V1893" s="139">
        <v>0</v>
      </c>
      <c r="W1893" s="128">
        <v>0</v>
      </c>
    </row>
    <row r="1894" spans="1:23" ht="20.100000000000001" customHeight="1">
      <c r="A1894" s="135" t="s">
        <v>1549</v>
      </c>
      <c r="B1894" s="135" t="s">
        <v>1564</v>
      </c>
      <c r="C1894" s="136" t="s">
        <v>1550</v>
      </c>
      <c r="D1894" s="123" t="s">
        <v>1623</v>
      </c>
      <c r="E1894" s="92" t="s">
        <v>251</v>
      </c>
      <c r="F1894" s="127">
        <v>694950</v>
      </c>
      <c r="G1894" s="137">
        <v>689467</v>
      </c>
      <c r="H1894" s="127">
        <v>252948</v>
      </c>
      <c r="I1894" s="128">
        <v>264240</v>
      </c>
      <c r="J1894" s="128">
        <v>172279</v>
      </c>
      <c r="K1894" s="137">
        <v>5483</v>
      </c>
      <c r="L1894" s="124">
        <v>0</v>
      </c>
      <c r="M1894" s="124">
        <v>0</v>
      </c>
      <c r="N1894" s="124">
        <v>0</v>
      </c>
      <c r="O1894" s="124">
        <v>3133</v>
      </c>
      <c r="P1894" s="124">
        <v>2350</v>
      </c>
      <c r="Q1894" s="127">
        <v>0</v>
      </c>
      <c r="R1894" s="127">
        <v>0</v>
      </c>
      <c r="S1894" s="127">
        <v>0</v>
      </c>
      <c r="T1894" s="127">
        <v>0</v>
      </c>
      <c r="U1894" s="124">
        <v>0</v>
      </c>
      <c r="V1894" s="139">
        <v>0</v>
      </c>
      <c r="W1894" s="128">
        <v>0</v>
      </c>
    </row>
    <row r="1895" spans="1:23" ht="20.100000000000001" customHeight="1">
      <c r="A1895" s="135" t="s">
        <v>1589</v>
      </c>
      <c r="B1895" s="135" t="s">
        <v>1558</v>
      </c>
      <c r="C1895" s="136" t="s">
        <v>1558</v>
      </c>
      <c r="D1895" s="123" t="s">
        <v>1623</v>
      </c>
      <c r="E1895" s="92" t="s">
        <v>829</v>
      </c>
      <c r="F1895" s="127">
        <v>156638</v>
      </c>
      <c r="G1895" s="137">
        <v>0</v>
      </c>
      <c r="H1895" s="127">
        <v>0</v>
      </c>
      <c r="I1895" s="128">
        <v>0</v>
      </c>
      <c r="J1895" s="128">
        <v>0</v>
      </c>
      <c r="K1895" s="137">
        <v>156638</v>
      </c>
      <c r="L1895" s="124">
        <v>156638</v>
      </c>
      <c r="M1895" s="124">
        <v>0</v>
      </c>
      <c r="N1895" s="124">
        <v>0</v>
      </c>
      <c r="O1895" s="124">
        <v>0</v>
      </c>
      <c r="P1895" s="124">
        <v>0</v>
      </c>
      <c r="Q1895" s="127">
        <v>0</v>
      </c>
      <c r="R1895" s="127">
        <v>0</v>
      </c>
      <c r="S1895" s="127">
        <v>0</v>
      </c>
      <c r="T1895" s="127">
        <v>0</v>
      </c>
      <c r="U1895" s="124">
        <v>0</v>
      </c>
      <c r="V1895" s="139">
        <v>0</v>
      </c>
      <c r="W1895" s="128">
        <v>0</v>
      </c>
    </row>
    <row r="1896" spans="1:23" ht="20.100000000000001" customHeight="1">
      <c r="A1896" s="135" t="s">
        <v>1591</v>
      </c>
      <c r="B1896" s="135" t="s">
        <v>1559</v>
      </c>
      <c r="C1896" s="136" t="s">
        <v>1550</v>
      </c>
      <c r="D1896" s="123" t="s">
        <v>1623</v>
      </c>
      <c r="E1896" s="92" t="s">
        <v>942</v>
      </c>
      <c r="F1896" s="127">
        <v>59243</v>
      </c>
      <c r="G1896" s="137">
        <v>0</v>
      </c>
      <c r="H1896" s="127">
        <v>0</v>
      </c>
      <c r="I1896" s="128">
        <v>0</v>
      </c>
      <c r="J1896" s="128">
        <v>0</v>
      </c>
      <c r="K1896" s="137">
        <v>59243</v>
      </c>
      <c r="L1896" s="124">
        <v>0</v>
      </c>
      <c r="M1896" s="124">
        <v>58739</v>
      </c>
      <c r="N1896" s="124">
        <v>0</v>
      </c>
      <c r="O1896" s="124">
        <v>0</v>
      </c>
      <c r="P1896" s="124">
        <v>0</v>
      </c>
      <c r="Q1896" s="127">
        <v>504</v>
      </c>
      <c r="R1896" s="127">
        <v>0</v>
      </c>
      <c r="S1896" s="127">
        <v>0</v>
      </c>
      <c r="T1896" s="127">
        <v>0</v>
      </c>
      <c r="U1896" s="124">
        <v>0</v>
      </c>
      <c r="V1896" s="139">
        <v>0</v>
      </c>
      <c r="W1896" s="128">
        <v>0</v>
      </c>
    </row>
    <row r="1897" spans="1:23" ht="20.100000000000001" customHeight="1">
      <c r="A1897" s="135" t="s">
        <v>1616</v>
      </c>
      <c r="B1897" s="135" t="s">
        <v>1551</v>
      </c>
      <c r="C1897" s="136" t="s">
        <v>1550</v>
      </c>
      <c r="D1897" s="123" t="s">
        <v>1623</v>
      </c>
      <c r="E1897" s="92" t="s">
        <v>1425</v>
      </c>
      <c r="F1897" s="127">
        <v>93983</v>
      </c>
      <c r="G1897" s="137">
        <v>0</v>
      </c>
      <c r="H1897" s="127">
        <v>0</v>
      </c>
      <c r="I1897" s="128">
        <v>0</v>
      </c>
      <c r="J1897" s="128">
        <v>0</v>
      </c>
      <c r="K1897" s="137">
        <v>0</v>
      </c>
      <c r="L1897" s="124">
        <v>0</v>
      </c>
      <c r="M1897" s="124">
        <v>0</v>
      </c>
      <c r="N1897" s="124">
        <v>0</v>
      </c>
      <c r="O1897" s="124">
        <v>0</v>
      </c>
      <c r="P1897" s="124">
        <v>0</v>
      </c>
      <c r="Q1897" s="127">
        <v>0</v>
      </c>
      <c r="R1897" s="127">
        <v>0</v>
      </c>
      <c r="S1897" s="127">
        <v>93983</v>
      </c>
      <c r="T1897" s="127">
        <v>0</v>
      </c>
      <c r="U1897" s="124">
        <v>0</v>
      </c>
      <c r="V1897" s="139">
        <v>0</v>
      </c>
      <c r="W1897" s="128">
        <v>0</v>
      </c>
    </row>
    <row r="1898" spans="1:23" ht="20.100000000000001" customHeight="1">
      <c r="A1898" s="135"/>
      <c r="B1898" s="135"/>
      <c r="C1898" s="136"/>
      <c r="D1898" s="123" t="s">
        <v>2424</v>
      </c>
      <c r="E1898" s="92" t="s">
        <v>2425</v>
      </c>
      <c r="F1898" s="127">
        <v>940049</v>
      </c>
      <c r="G1898" s="137">
        <v>490056</v>
      </c>
      <c r="H1898" s="127">
        <v>270936</v>
      </c>
      <c r="I1898" s="128">
        <v>159120</v>
      </c>
      <c r="J1898" s="128">
        <v>60000</v>
      </c>
      <c r="K1898" s="137">
        <v>197939</v>
      </c>
      <c r="L1898" s="124">
        <v>133390</v>
      </c>
      <c r="M1898" s="124">
        <v>50021</v>
      </c>
      <c r="N1898" s="124">
        <v>10317</v>
      </c>
      <c r="O1898" s="124">
        <v>1490</v>
      </c>
      <c r="P1898" s="124">
        <v>2001</v>
      </c>
      <c r="Q1898" s="127">
        <v>720</v>
      </c>
      <c r="R1898" s="127">
        <v>0</v>
      </c>
      <c r="S1898" s="127">
        <v>80034</v>
      </c>
      <c r="T1898" s="127">
        <v>0</v>
      </c>
      <c r="U1898" s="124">
        <v>0</v>
      </c>
      <c r="V1898" s="139">
        <v>172020</v>
      </c>
      <c r="W1898" s="128">
        <v>0</v>
      </c>
    </row>
    <row r="1899" spans="1:23" ht="20.100000000000001" customHeight="1">
      <c r="A1899" s="135" t="s">
        <v>1589</v>
      </c>
      <c r="B1899" s="135" t="s">
        <v>1558</v>
      </c>
      <c r="C1899" s="136" t="s">
        <v>1558</v>
      </c>
      <c r="D1899" s="123" t="s">
        <v>1623</v>
      </c>
      <c r="E1899" s="92" t="s">
        <v>829</v>
      </c>
      <c r="F1899" s="127">
        <v>133390</v>
      </c>
      <c r="G1899" s="137">
        <v>0</v>
      </c>
      <c r="H1899" s="127">
        <v>0</v>
      </c>
      <c r="I1899" s="128">
        <v>0</v>
      </c>
      <c r="J1899" s="128">
        <v>0</v>
      </c>
      <c r="K1899" s="137">
        <v>133390</v>
      </c>
      <c r="L1899" s="124">
        <v>133390</v>
      </c>
      <c r="M1899" s="124">
        <v>0</v>
      </c>
      <c r="N1899" s="124">
        <v>0</v>
      </c>
      <c r="O1899" s="124">
        <v>0</v>
      </c>
      <c r="P1899" s="124">
        <v>0</v>
      </c>
      <c r="Q1899" s="127">
        <v>0</v>
      </c>
      <c r="R1899" s="127">
        <v>0</v>
      </c>
      <c r="S1899" s="127">
        <v>0</v>
      </c>
      <c r="T1899" s="127">
        <v>0</v>
      </c>
      <c r="U1899" s="124">
        <v>0</v>
      </c>
      <c r="V1899" s="139">
        <v>0</v>
      </c>
      <c r="W1899" s="128">
        <v>0</v>
      </c>
    </row>
    <row r="1900" spans="1:23" ht="20.100000000000001" customHeight="1">
      <c r="A1900" s="135" t="s">
        <v>1591</v>
      </c>
      <c r="B1900" s="135" t="s">
        <v>1559</v>
      </c>
      <c r="C1900" s="136" t="s">
        <v>1551</v>
      </c>
      <c r="D1900" s="123" t="s">
        <v>1623</v>
      </c>
      <c r="E1900" s="92" t="s">
        <v>943</v>
      </c>
      <c r="F1900" s="127">
        <v>50741</v>
      </c>
      <c r="G1900" s="137">
        <v>0</v>
      </c>
      <c r="H1900" s="127">
        <v>0</v>
      </c>
      <c r="I1900" s="128">
        <v>0</v>
      </c>
      <c r="J1900" s="128">
        <v>0</v>
      </c>
      <c r="K1900" s="137">
        <v>50741</v>
      </c>
      <c r="L1900" s="124">
        <v>0</v>
      </c>
      <c r="M1900" s="124">
        <v>50021</v>
      </c>
      <c r="N1900" s="124">
        <v>0</v>
      </c>
      <c r="O1900" s="124">
        <v>0</v>
      </c>
      <c r="P1900" s="124">
        <v>0</v>
      </c>
      <c r="Q1900" s="127">
        <v>720</v>
      </c>
      <c r="R1900" s="127">
        <v>0</v>
      </c>
      <c r="S1900" s="127">
        <v>0</v>
      </c>
      <c r="T1900" s="127">
        <v>0</v>
      </c>
      <c r="U1900" s="124">
        <v>0</v>
      </c>
      <c r="V1900" s="139">
        <v>0</v>
      </c>
      <c r="W1900" s="128">
        <v>0</v>
      </c>
    </row>
    <row r="1901" spans="1:23" ht="20.100000000000001" customHeight="1">
      <c r="A1901" s="135" t="s">
        <v>1604</v>
      </c>
      <c r="B1901" s="135" t="s">
        <v>1550</v>
      </c>
      <c r="C1901" s="136" t="s">
        <v>1572</v>
      </c>
      <c r="D1901" s="123" t="s">
        <v>1623</v>
      </c>
      <c r="E1901" s="92" t="s">
        <v>1097</v>
      </c>
      <c r="F1901" s="127">
        <v>675884</v>
      </c>
      <c r="G1901" s="137">
        <v>490056</v>
      </c>
      <c r="H1901" s="127">
        <v>270936</v>
      </c>
      <c r="I1901" s="128">
        <v>159120</v>
      </c>
      <c r="J1901" s="128">
        <v>60000</v>
      </c>
      <c r="K1901" s="137">
        <v>13808</v>
      </c>
      <c r="L1901" s="124">
        <v>0</v>
      </c>
      <c r="M1901" s="124">
        <v>0</v>
      </c>
      <c r="N1901" s="124">
        <v>10317</v>
      </c>
      <c r="O1901" s="124">
        <v>1490</v>
      </c>
      <c r="P1901" s="124">
        <v>2001</v>
      </c>
      <c r="Q1901" s="127">
        <v>0</v>
      </c>
      <c r="R1901" s="127">
        <v>0</v>
      </c>
      <c r="S1901" s="127">
        <v>0</v>
      </c>
      <c r="T1901" s="127">
        <v>0</v>
      </c>
      <c r="U1901" s="124">
        <v>0</v>
      </c>
      <c r="V1901" s="139">
        <v>172020</v>
      </c>
      <c r="W1901" s="128">
        <v>0</v>
      </c>
    </row>
    <row r="1902" spans="1:23" ht="20.100000000000001" customHeight="1">
      <c r="A1902" s="135" t="s">
        <v>1616</v>
      </c>
      <c r="B1902" s="135" t="s">
        <v>1551</v>
      </c>
      <c r="C1902" s="136" t="s">
        <v>1550</v>
      </c>
      <c r="D1902" s="123" t="s">
        <v>1623</v>
      </c>
      <c r="E1902" s="92" t="s">
        <v>1425</v>
      </c>
      <c r="F1902" s="127">
        <v>80034</v>
      </c>
      <c r="G1902" s="137">
        <v>0</v>
      </c>
      <c r="H1902" s="127">
        <v>0</v>
      </c>
      <c r="I1902" s="128">
        <v>0</v>
      </c>
      <c r="J1902" s="128">
        <v>0</v>
      </c>
      <c r="K1902" s="137">
        <v>0</v>
      </c>
      <c r="L1902" s="124">
        <v>0</v>
      </c>
      <c r="M1902" s="124">
        <v>0</v>
      </c>
      <c r="N1902" s="124">
        <v>0</v>
      </c>
      <c r="O1902" s="124">
        <v>0</v>
      </c>
      <c r="P1902" s="124">
        <v>0</v>
      </c>
      <c r="Q1902" s="127">
        <v>0</v>
      </c>
      <c r="R1902" s="127">
        <v>0</v>
      </c>
      <c r="S1902" s="127">
        <v>80034</v>
      </c>
      <c r="T1902" s="127">
        <v>0</v>
      </c>
      <c r="U1902" s="124">
        <v>0</v>
      </c>
      <c r="V1902" s="139">
        <v>0</v>
      </c>
      <c r="W1902" s="128">
        <v>0</v>
      </c>
    </row>
    <row r="1903" spans="1:23" ht="20.100000000000001" customHeight="1">
      <c r="A1903" s="135"/>
      <c r="B1903" s="135"/>
      <c r="C1903" s="136"/>
      <c r="D1903" s="123" t="s">
        <v>2426</v>
      </c>
      <c r="E1903" s="92" t="s">
        <v>2427</v>
      </c>
      <c r="F1903" s="127">
        <v>5656915</v>
      </c>
      <c r="G1903" s="137">
        <v>3324313</v>
      </c>
      <c r="H1903" s="127">
        <v>1428648</v>
      </c>
      <c r="I1903" s="128">
        <v>1232700</v>
      </c>
      <c r="J1903" s="128">
        <v>662965</v>
      </c>
      <c r="K1903" s="137">
        <v>1363944</v>
      </c>
      <c r="L1903" s="124">
        <v>819820</v>
      </c>
      <c r="M1903" s="124">
        <v>307434</v>
      </c>
      <c r="N1903" s="124">
        <v>28000</v>
      </c>
      <c r="O1903" s="124">
        <v>12970</v>
      </c>
      <c r="P1903" s="124">
        <v>12297</v>
      </c>
      <c r="Q1903" s="127">
        <v>3240</v>
      </c>
      <c r="R1903" s="127">
        <v>0</v>
      </c>
      <c r="S1903" s="127">
        <v>491893</v>
      </c>
      <c r="T1903" s="127">
        <v>0</v>
      </c>
      <c r="U1903" s="124">
        <v>0</v>
      </c>
      <c r="V1903" s="139">
        <v>311927</v>
      </c>
      <c r="W1903" s="128">
        <v>164838</v>
      </c>
    </row>
    <row r="1904" spans="1:23" ht="20.100000000000001" customHeight="1">
      <c r="A1904" s="135"/>
      <c r="B1904" s="135"/>
      <c r="C1904" s="136"/>
      <c r="D1904" s="123" t="s">
        <v>2428</v>
      </c>
      <c r="E1904" s="92" t="s">
        <v>2429</v>
      </c>
      <c r="F1904" s="127">
        <v>2394087</v>
      </c>
      <c r="G1904" s="137">
        <v>1529861</v>
      </c>
      <c r="H1904" s="127">
        <v>573180</v>
      </c>
      <c r="I1904" s="128">
        <v>606516</v>
      </c>
      <c r="J1904" s="128">
        <v>350165</v>
      </c>
      <c r="K1904" s="137">
        <v>645142</v>
      </c>
      <c r="L1904" s="124">
        <v>365139</v>
      </c>
      <c r="M1904" s="124">
        <v>136927</v>
      </c>
      <c r="N1904" s="124">
        <v>1501</v>
      </c>
      <c r="O1904" s="124">
        <v>7075</v>
      </c>
      <c r="P1904" s="124">
        <v>5477</v>
      </c>
      <c r="Q1904" s="127">
        <v>1224</v>
      </c>
      <c r="R1904" s="127">
        <v>0</v>
      </c>
      <c r="S1904" s="127">
        <v>219084</v>
      </c>
      <c r="T1904" s="127">
        <v>0</v>
      </c>
      <c r="U1904" s="124">
        <v>0</v>
      </c>
      <c r="V1904" s="139">
        <v>0</v>
      </c>
      <c r="W1904" s="128">
        <v>0</v>
      </c>
    </row>
    <row r="1905" spans="1:23" ht="20.100000000000001" customHeight="1">
      <c r="A1905" s="135" t="s">
        <v>1549</v>
      </c>
      <c r="B1905" s="135" t="s">
        <v>1552</v>
      </c>
      <c r="C1905" s="136" t="s">
        <v>1550</v>
      </c>
      <c r="D1905" s="123" t="s">
        <v>1623</v>
      </c>
      <c r="E1905" s="92" t="s">
        <v>251</v>
      </c>
      <c r="F1905" s="127">
        <v>1543914</v>
      </c>
      <c r="G1905" s="137">
        <v>1529861</v>
      </c>
      <c r="H1905" s="127">
        <v>573180</v>
      </c>
      <c r="I1905" s="128">
        <v>606516</v>
      </c>
      <c r="J1905" s="128">
        <v>350165</v>
      </c>
      <c r="K1905" s="137">
        <v>14053</v>
      </c>
      <c r="L1905" s="124">
        <v>0</v>
      </c>
      <c r="M1905" s="124">
        <v>0</v>
      </c>
      <c r="N1905" s="124">
        <v>1501</v>
      </c>
      <c r="O1905" s="124">
        <v>7075</v>
      </c>
      <c r="P1905" s="124">
        <v>5477</v>
      </c>
      <c r="Q1905" s="127">
        <v>0</v>
      </c>
      <c r="R1905" s="127">
        <v>0</v>
      </c>
      <c r="S1905" s="127">
        <v>0</v>
      </c>
      <c r="T1905" s="127">
        <v>0</v>
      </c>
      <c r="U1905" s="124">
        <v>0</v>
      </c>
      <c r="V1905" s="139">
        <v>0</v>
      </c>
      <c r="W1905" s="128">
        <v>0</v>
      </c>
    </row>
    <row r="1906" spans="1:23" ht="20.100000000000001" customHeight="1">
      <c r="A1906" s="135" t="s">
        <v>1589</v>
      </c>
      <c r="B1906" s="135" t="s">
        <v>1558</v>
      </c>
      <c r="C1906" s="136" t="s">
        <v>1558</v>
      </c>
      <c r="D1906" s="123" t="s">
        <v>1623</v>
      </c>
      <c r="E1906" s="92" t="s">
        <v>829</v>
      </c>
      <c r="F1906" s="127">
        <v>365139</v>
      </c>
      <c r="G1906" s="137">
        <v>0</v>
      </c>
      <c r="H1906" s="127">
        <v>0</v>
      </c>
      <c r="I1906" s="128">
        <v>0</v>
      </c>
      <c r="J1906" s="128">
        <v>0</v>
      </c>
      <c r="K1906" s="137">
        <v>365139</v>
      </c>
      <c r="L1906" s="124">
        <v>365139</v>
      </c>
      <c r="M1906" s="124">
        <v>0</v>
      </c>
      <c r="N1906" s="124">
        <v>0</v>
      </c>
      <c r="O1906" s="124">
        <v>0</v>
      </c>
      <c r="P1906" s="124">
        <v>0</v>
      </c>
      <c r="Q1906" s="127">
        <v>0</v>
      </c>
      <c r="R1906" s="127">
        <v>0</v>
      </c>
      <c r="S1906" s="127">
        <v>0</v>
      </c>
      <c r="T1906" s="127">
        <v>0</v>
      </c>
      <c r="U1906" s="124">
        <v>0</v>
      </c>
      <c r="V1906" s="139">
        <v>0</v>
      </c>
      <c r="W1906" s="128">
        <v>0</v>
      </c>
    </row>
    <row r="1907" spans="1:23" ht="20.100000000000001" customHeight="1">
      <c r="A1907" s="135" t="s">
        <v>1591</v>
      </c>
      <c r="B1907" s="135" t="s">
        <v>1559</v>
      </c>
      <c r="C1907" s="136" t="s">
        <v>1550</v>
      </c>
      <c r="D1907" s="123" t="s">
        <v>1623</v>
      </c>
      <c r="E1907" s="92" t="s">
        <v>942</v>
      </c>
      <c r="F1907" s="127">
        <v>138151</v>
      </c>
      <c r="G1907" s="137">
        <v>0</v>
      </c>
      <c r="H1907" s="127">
        <v>0</v>
      </c>
      <c r="I1907" s="128">
        <v>0</v>
      </c>
      <c r="J1907" s="128">
        <v>0</v>
      </c>
      <c r="K1907" s="137">
        <v>138151</v>
      </c>
      <c r="L1907" s="124">
        <v>0</v>
      </c>
      <c r="M1907" s="124">
        <v>136927</v>
      </c>
      <c r="N1907" s="124">
        <v>0</v>
      </c>
      <c r="O1907" s="124">
        <v>0</v>
      </c>
      <c r="P1907" s="124">
        <v>0</v>
      </c>
      <c r="Q1907" s="127">
        <v>1224</v>
      </c>
      <c r="R1907" s="127">
        <v>0</v>
      </c>
      <c r="S1907" s="127">
        <v>0</v>
      </c>
      <c r="T1907" s="127">
        <v>0</v>
      </c>
      <c r="U1907" s="124">
        <v>0</v>
      </c>
      <c r="V1907" s="139">
        <v>0</v>
      </c>
      <c r="W1907" s="128">
        <v>0</v>
      </c>
    </row>
    <row r="1908" spans="1:23" ht="20.100000000000001" customHeight="1">
      <c r="A1908" s="135" t="s">
        <v>1591</v>
      </c>
      <c r="B1908" s="135" t="s">
        <v>1559</v>
      </c>
      <c r="C1908" s="136" t="s">
        <v>1552</v>
      </c>
      <c r="D1908" s="123" t="s">
        <v>1623</v>
      </c>
      <c r="E1908" s="92" t="s">
        <v>944</v>
      </c>
      <c r="F1908" s="127">
        <v>127799</v>
      </c>
      <c r="G1908" s="137">
        <v>0</v>
      </c>
      <c r="H1908" s="127">
        <v>0</v>
      </c>
      <c r="I1908" s="128">
        <v>0</v>
      </c>
      <c r="J1908" s="128">
        <v>0</v>
      </c>
      <c r="K1908" s="137">
        <v>127799</v>
      </c>
      <c r="L1908" s="124">
        <v>0</v>
      </c>
      <c r="M1908" s="124">
        <v>0</v>
      </c>
      <c r="N1908" s="124">
        <v>0</v>
      </c>
      <c r="O1908" s="124">
        <v>0</v>
      </c>
      <c r="P1908" s="124">
        <v>0</v>
      </c>
      <c r="Q1908" s="127">
        <v>0</v>
      </c>
      <c r="R1908" s="127">
        <v>0</v>
      </c>
      <c r="S1908" s="127">
        <v>0</v>
      </c>
      <c r="T1908" s="127">
        <v>0</v>
      </c>
      <c r="U1908" s="124">
        <v>0</v>
      </c>
      <c r="V1908" s="139">
        <v>0</v>
      </c>
      <c r="W1908" s="128">
        <v>0</v>
      </c>
    </row>
    <row r="1909" spans="1:23" ht="20.100000000000001" customHeight="1">
      <c r="A1909" s="135" t="s">
        <v>1616</v>
      </c>
      <c r="B1909" s="135" t="s">
        <v>1551</v>
      </c>
      <c r="C1909" s="136" t="s">
        <v>1550</v>
      </c>
      <c r="D1909" s="123" t="s">
        <v>1623</v>
      </c>
      <c r="E1909" s="92" t="s">
        <v>1425</v>
      </c>
      <c r="F1909" s="127">
        <v>219084</v>
      </c>
      <c r="G1909" s="137">
        <v>0</v>
      </c>
      <c r="H1909" s="127">
        <v>0</v>
      </c>
      <c r="I1909" s="128">
        <v>0</v>
      </c>
      <c r="J1909" s="128">
        <v>0</v>
      </c>
      <c r="K1909" s="137">
        <v>0</v>
      </c>
      <c r="L1909" s="124">
        <v>0</v>
      </c>
      <c r="M1909" s="124">
        <v>0</v>
      </c>
      <c r="N1909" s="124">
        <v>0</v>
      </c>
      <c r="O1909" s="124">
        <v>0</v>
      </c>
      <c r="P1909" s="124">
        <v>0</v>
      </c>
      <c r="Q1909" s="127">
        <v>0</v>
      </c>
      <c r="R1909" s="127">
        <v>0</v>
      </c>
      <c r="S1909" s="127">
        <v>219084</v>
      </c>
      <c r="T1909" s="127">
        <v>0</v>
      </c>
      <c r="U1909" s="124">
        <v>0</v>
      </c>
      <c r="V1909" s="139">
        <v>0</v>
      </c>
      <c r="W1909" s="128">
        <v>0</v>
      </c>
    </row>
    <row r="1910" spans="1:23" ht="20.100000000000001" customHeight="1">
      <c r="A1910" s="135"/>
      <c r="B1910" s="135"/>
      <c r="C1910" s="136"/>
      <c r="D1910" s="123" t="s">
        <v>2430</v>
      </c>
      <c r="E1910" s="92" t="s">
        <v>2431</v>
      </c>
      <c r="F1910" s="127">
        <v>441868</v>
      </c>
      <c r="G1910" s="137">
        <v>240251</v>
      </c>
      <c r="H1910" s="127">
        <v>93444</v>
      </c>
      <c r="I1910" s="128">
        <v>95820</v>
      </c>
      <c r="J1910" s="128">
        <v>50987</v>
      </c>
      <c r="K1910" s="137">
        <v>110279</v>
      </c>
      <c r="L1910" s="124">
        <v>60653</v>
      </c>
      <c r="M1910" s="124">
        <v>22745</v>
      </c>
      <c r="N1910" s="124">
        <v>3919</v>
      </c>
      <c r="O1910" s="124">
        <v>607</v>
      </c>
      <c r="P1910" s="124">
        <v>910</v>
      </c>
      <c r="Q1910" s="127">
        <v>216</v>
      </c>
      <c r="R1910" s="127">
        <v>0</v>
      </c>
      <c r="S1910" s="127">
        <v>36392</v>
      </c>
      <c r="T1910" s="127">
        <v>0</v>
      </c>
      <c r="U1910" s="124">
        <v>0</v>
      </c>
      <c r="V1910" s="139">
        <v>0</v>
      </c>
      <c r="W1910" s="128">
        <v>54946</v>
      </c>
    </row>
    <row r="1911" spans="1:23" ht="20.100000000000001" customHeight="1">
      <c r="A1911" s="135" t="s">
        <v>1549</v>
      </c>
      <c r="B1911" s="135" t="s">
        <v>1554</v>
      </c>
      <c r="C1911" s="136" t="s">
        <v>1550</v>
      </c>
      <c r="D1911" s="123" t="s">
        <v>1623</v>
      </c>
      <c r="E1911" s="92" t="s">
        <v>251</v>
      </c>
      <c r="F1911" s="127">
        <v>300849</v>
      </c>
      <c r="G1911" s="137">
        <v>240251</v>
      </c>
      <c r="H1911" s="127">
        <v>93444</v>
      </c>
      <c r="I1911" s="128">
        <v>95820</v>
      </c>
      <c r="J1911" s="128">
        <v>50987</v>
      </c>
      <c r="K1911" s="137">
        <v>5652</v>
      </c>
      <c r="L1911" s="124">
        <v>0</v>
      </c>
      <c r="M1911" s="124">
        <v>0</v>
      </c>
      <c r="N1911" s="124">
        <v>3919</v>
      </c>
      <c r="O1911" s="124">
        <v>607</v>
      </c>
      <c r="P1911" s="124">
        <v>910</v>
      </c>
      <c r="Q1911" s="127">
        <v>216</v>
      </c>
      <c r="R1911" s="127">
        <v>0</v>
      </c>
      <c r="S1911" s="127">
        <v>0</v>
      </c>
      <c r="T1911" s="127">
        <v>0</v>
      </c>
      <c r="U1911" s="124">
        <v>0</v>
      </c>
      <c r="V1911" s="139">
        <v>0</v>
      </c>
      <c r="W1911" s="128">
        <v>54946</v>
      </c>
    </row>
    <row r="1912" spans="1:23" ht="20.100000000000001" customHeight="1">
      <c r="A1912" s="135" t="s">
        <v>1589</v>
      </c>
      <c r="B1912" s="135" t="s">
        <v>1558</v>
      </c>
      <c r="C1912" s="136" t="s">
        <v>1558</v>
      </c>
      <c r="D1912" s="123" t="s">
        <v>1623</v>
      </c>
      <c r="E1912" s="92" t="s">
        <v>829</v>
      </c>
      <c r="F1912" s="127">
        <v>60653</v>
      </c>
      <c r="G1912" s="137">
        <v>0</v>
      </c>
      <c r="H1912" s="127">
        <v>0</v>
      </c>
      <c r="I1912" s="128">
        <v>0</v>
      </c>
      <c r="J1912" s="128">
        <v>0</v>
      </c>
      <c r="K1912" s="137">
        <v>60653</v>
      </c>
      <c r="L1912" s="124">
        <v>60653</v>
      </c>
      <c r="M1912" s="124">
        <v>0</v>
      </c>
      <c r="N1912" s="124">
        <v>0</v>
      </c>
      <c r="O1912" s="124">
        <v>0</v>
      </c>
      <c r="P1912" s="124">
        <v>0</v>
      </c>
      <c r="Q1912" s="127">
        <v>0</v>
      </c>
      <c r="R1912" s="127">
        <v>0</v>
      </c>
      <c r="S1912" s="127">
        <v>0</v>
      </c>
      <c r="T1912" s="127">
        <v>0</v>
      </c>
      <c r="U1912" s="124">
        <v>0</v>
      </c>
      <c r="V1912" s="139">
        <v>0</v>
      </c>
      <c r="W1912" s="128">
        <v>0</v>
      </c>
    </row>
    <row r="1913" spans="1:23" ht="20.100000000000001" customHeight="1">
      <c r="A1913" s="135" t="s">
        <v>1591</v>
      </c>
      <c r="B1913" s="135" t="s">
        <v>1559</v>
      </c>
      <c r="C1913" s="136" t="s">
        <v>1551</v>
      </c>
      <c r="D1913" s="123" t="s">
        <v>1623</v>
      </c>
      <c r="E1913" s="92" t="s">
        <v>943</v>
      </c>
      <c r="F1913" s="127">
        <v>22745</v>
      </c>
      <c r="G1913" s="137">
        <v>0</v>
      </c>
      <c r="H1913" s="127">
        <v>0</v>
      </c>
      <c r="I1913" s="128">
        <v>0</v>
      </c>
      <c r="J1913" s="128">
        <v>0</v>
      </c>
      <c r="K1913" s="137">
        <v>22745</v>
      </c>
      <c r="L1913" s="124">
        <v>0</v>
      </c>
      <c r="M1913" s="124">
        <v>22745</v>
      </c>
      <c r="N1913" s="124">
        <v>0</v>
      </c>
      <c r="O1913" s="124">
        <v>0</v>
      </c>
      <c r="P1913" s="124">
        <v>0</v>
      </c>
      <c r="Q1913" s="127">
        <v>0</v>
      </c>
      <c r="R1913" s="127">
        <v>0</v>
      </c>
      <c r="S1913" s="127">
        <v>0</v>
      </c>
      <c r="T1913" s="127">
        <v>0</v>
      </c>
      <c r="U1913" s="124">
        <v>0</v>
      </c>
      <c r="V1913" s="139">
        <v>0</v>
      </c>
      <c r="W1913" s="128">
        <v>0</v>
      </c>
    </row>
    <row r="1914" spans="1:23" ht="20.100000000000001" customHeight="1">
      <c r="A1914" s="135" t="s">
        <v>1591</v>
      </c>
      <c r="B1914" s="135" t="s">
        <v>1559</v>
      </c>
      <c r="C1914" s="136" t="s">
        <v>1552</v>
      </c>
      <c r="D1914" s="123" t="s">
        <v>1623</v>
      </c>
      <c r="E1914" s="92" t="s">
        <v>944</v>
      </c>
      <c r="F1914" s="127">
        <v>21229</v>
      </c>
      <c r="G1914" s="137">
        <v>0</v>
      </c>
      <c r="H1914" s="127">
        <v>0</v>
      </c>
      <c r="I1914" s="128">
        <v>0</v>
      </c>
      <c r="J1914" s="128">
        <v>0</v>
      </c>
      <c r="K1914" s="137">
        <v>21229</v>
      </c>
      <c r="L1914" s="124">
        <v>0</v>
      </c>
      <c r="M1914" s="124">
        <v>0</v>
      </c>
      <c r="N1914" s="124">
        <v>0</v>
      </c>
      <c r="O1914" s="124">
        <v>0</v>
      </c>
      <c r="P1914" s="124">
        <v>0</v>
      </c>
      <c r="Q1914" s="127">
        <v>0</v>
      </c>
      <c r="R1914" s="127">
        <v>0</v>
      </c>
      <c r="S1914" s="127">
        <v>0</v>
      </c>
      <c r="T1914" s="127">
        <v>0</v>
      </c>
      <c r="U1914" s="124">
        <v>0</v>
      </c>
      <c r="V1914" s="139">
        <v>0</v>
      </c>
      <c r="W1914" s="128">
        <v>0</v>
      </c>
    </row>
    <row r="1915" spans="1:23" ht="20.100000000000001" customHeight="1">
      <c r="A1915" s="135" t="s">
        <v>1616</v>
      </c>
      <c r="B1915" s="135" t="s">
        <v>1551</v>
      </c>
      <c r="C1915" s="136" t="s">
        <v>1550</v>
      </c>
      <c r="D1915" s="123" t="s">
        <v>1623</v>
      </c>
      <c r="E1915" s="92" t="s">
        <v>1425</v>
      </c>
      <c r="F1915" s="127">
        <v>36392</v>
      </c>
      <c r="G1915" s="137">
        <v>0</v>
      </c>
      <c r="H1915" s="127">
        <v>0</v>
      </c>
      <c r="I1915" s="128">
        <v>0</v>
      </c>
      <c r="J1915" s="128">
        <v>0</v>
      </c>
      <c r="K1915" s="137">
        <v>0</v>
      </c>
      <c r="L1915" s="124">
        <v>0</v>
      </c>
      <c r="M1915" s="124">
        <v>0</v>
      </c>
      <c r="N1915" s="124">
        <v>0</v>
      </c>
      <c r="O1915" s="124">
        <v>0</v>
      </c>
      <c r="P1915" s="124">
        <v>0</v>
      </c>
      <c r="Q1915" s="127">
        <v>0</v>
      </c>
      <c r="R1915" s="127">
        <v>0</v>
      </c>
      <c r="S1915" s="127">
        <v>36392</v>
      </c>
      <c r="T1915" s="127">
        <v>0</v>
      </c>
      <c r="U1915" s="124">
        <v>0</v>
      </c>
      <c r="V1915" s="139">
        <v>0</v>
      </c>
      <c r="W1915" s="128">
        <v>0</v>
      </c>
    </row>
    <row r="1916" spans="1:23" ht="20.100000000000001" customHeight="1">
      <c r="A1916" s="135"/>
      <c r="B1916" s="135"/>
      <c r="C1916" s="136"/>
      <c r="D1916" s="123" t="s">
        <v>2432</v>
      </c>
      <c r="E1916" s="92" t="s">
        <v>2433</v>
      </c>
      <c r="F1916" s="127">
        <v>489008</v>
      </c>
      <c r="G1916" s="137">
        <v>236148</v>
      </c>
      <c r="H1916" s="127">
        <v>140664</v>
      </c>
      <c r="I1916" s="128">
        <v>71484</v>
      </c>
      <c r="J1916" s="128">
        <v>24000</v>
      </c>
      <c r="K1916" s="137">
        <v>92063</v>
      </c>
      <c r="L1916" s="124">
        <v>61772</v>
      </c>
      <c r="M1916" s="124">
        <v>23165</v>
      </c>
      <c r="N1916" s="124">
        <v>5293</v>
      </c>
      <c r="O1916" s="124">
        <v>618</v>
      </c>
      <c r="P1916" s="124">
        <v>927</v>
      </c>
      <c r="Q1916" s="127">
        <v>288</v>
      </c>
      <c r="R1916" s="127">
        <v>0</v>
      </c>
      <c r="S1916" s="127">
        <v>37063</v>
      </c>
      <c r="T1916" s="127">
        <v>0</v>
      </c>
      <c r="U1916" s="124">
        <v>0</v>
      </c>
      <c r="V1916" s="139">
        <v>68788</v>
      </c>
      <c r="W1916" s="128">
        <v>54946</v>
      </c>
    </row>
    <row r="1917" spans="1:23" ht="20.100000000000001" customHeight="1">
      <c r="A1917" s="135" t="s">
        <v>1589</v>
      </c>
      <c r="B1917" s="135" t="s">
        <v>1558</v>
      </c>
      <c r="C1917" s="136" t="s">
        <v>1558</v>
      </c>
      <c r="D1917" s="123" t="s">
        <v>1623</v>
      </c>
      <c r="E1917" s="92" t="s">
        <v>829</v>
      </c>
      <c r="F1917" s="127">
        <v>61772</v>
      </c>
      <c r="G1917" s="137">
        <v>0</v>
      </c>
      <c r="H1917" s="127">
        <v>0</v>
      </c>
      <c r="I1917" s="128">
        <v>0</v>
      </c>
      <c r="J1917" s="128">
        <v>0</v>
      </c>
      <c r="K1917" s="137">
        <v>61772</v>
      </c>
      <c r="L1917" s="124">
        <v>61772</v>
      </c>
      <c r="M1917" s="124">
        <v>0</v>
      </c>
      <c r="N1917" s="124">
        <v>0</v>
      </c>
      <c r="O1917" s="124">
        <v>0</v>
      </c>
      <c r="P1917" s="124">
        <v>0</v>
      </c>
      <c r="Q1917" s="127">
        <v>0</v>
      </c>
      <c r="R1917" s="127">
        <v>0</v>
      </c>
      <c r="S1917" s="127">
        <v>0</v>
      </c>
      <c r="T1917" s="127">
        <v>0</v>
      </c>
      <c r="U1917" s="124">
        <v>0</v>
      </c>
      <c r="V1917" s="139">
        <v>0</v>
      </c>
      <c r="W1917" s="128">
        <v>0</v>
      </c>
    </row>
    <row r="1918" spans="1:23" ht="20.100000000000001" customHeight="1">
      <c r="A1918" s="135" t="s">
        <v>1591</v>
      </c>
      <c r="B1918" s="135" t="s">
        <v>1580</v>
      </c>
      <c r="C1918" s="136" t="s">
        <v>1572</v>
      </c>
      <c r="D1918" s="123" t="s">
        <v>1623</v>
      </c>
      <c r="E1918" s="92" t="s">
        <v>957</v>
      </c>
      <c r="F1918" s="127">
        <v>366720</v>
      </c>
      <c r="G1918" s="137">
        <v>236148</v>
      </c>
      <c r="H1918" s="127">
        <v>140664</v>
      </c>
      <c r="I1918" s="128">
        <v>71484</v>
      </c>
      <c r="J1918" s="128">
        <v>24000</v>
      </c>
      <c r="K1918" s="137">
        <v>6838</v>
      </c>
      <c r="L1918" s="124">
        <v>0</v>
      </c>
      <c r="M1918" s="124">
        <v>0</v>
      </c>
      <c r="N1918" s="124">
        <v>5293</v>
      </c>
      <c r="O1918" s="124">
        <v>618</v>
      </c>
      <c r="P1918" s="124">
        <v>927</v>
      </c>
      <c r="Q1918" s="127">
        <v>0</v>
      </c>
      <c r="R1918" s="127">
        <v>0</v>
      </c>
      <c r="S1918" s="127">
        <v>0</v>
      </c>
      <c r="T1918" s="127">
        <v>0</v>
      </c>
      <c r="U1918" s="124">
        <v>0</v>
      </c>
      <c r="V1918" s="139">
        <v>68788</v>
      </c>
      <c r="W1918" s="128">
        <v>54946</v>
      </c>
    </row>
    <row r="1919" spans="1:23" ht="20.100000000000001" customHeight="1">
      <c r="A1919" s="135" t="s">
        <v>1591</v>
      </c>
      <c r="B1919" s="135" t="s">
        <v>1559</v>
      </c>
      <c r="C1919" s="136" t="s">
        <v>1551</v>
      </c>
      <c r="D1919" s="123" t="s">
        <v>1623</v>
      </c>
      <c r="E1919" s="92" t="s">
        <v>943</v>
      </c>
      <c r="F1919" s="127">
        <v>23453</v>
      </c>
      <c r="G1919" s="137">
        <v>0</v>
      </c>
      <c r="H1919" s="127">
        <v>0</v>
      </c>
      <c r="I1919" s="128">
        <v>0</v>
      </c>
      <c r="J1919" s="128">
        <v>0</v>
      </c>
      <c r="K1919" s="137">
        <v>23453</v>
      </c>
      <c r="L1919" s="124">
        <v>0</v>
      </c>
      <c r="M1919" s="124">
        <v>23165</v>
      </c>
      <c r="N1919" s="124">
        <v>0</v>
      </c>
      <c r="O1919" s="124">
        <v>0</v>
      </c>
      <c r="P1919" s="124">
        <v>0</v>
      </c>
      <c r="Q1919" s="127">
        <v>288</v>
      </c>
      <c r="R1919" s="127">
        <v>0</v>
      </c>
      <c r="S1919" s="127">
        <v>0</v>
      </c>
      <c r="T1919" s="127">
        <v>0</v>
      </c>
      <c r="U1919" s="124">
        <v>0</v>
      </c>
      <c r="V1919" s="139">
        <v>0</v>
      </c>
      <c r="W1919" s="128">
        <v>0</v>
      </c>
    </row>
    <row r="1920" spans="1:23" ht="20.100000000000001" customHeight="1">
      <c r="A1920" s="135" t="s">
        <v>1616</v>
      </c>
      <c r="B1920" s="135" t="s">
        <v>1551</v>
      </c>
      <c r="C1920" s="136" t="s">
        <v>1550</v>
      </c>
      <c r="D1920" s="123" t="s">
        <v>1623</v>
      </c>
      <c r="E1920" s="92" t="s">
        <v>1425</v>
      </c>
      <c r="F1920" s="127">
        <v>37063</v>
      </c>
      <c r="G1920" s="137">
        <v>0</v>
      </c>
      <c r="H1920" s="127">
        <v>0</v>
      </c>
      <c r="I1920" s="128">
        <v>0</v>
      </c>
      <c r="J1920" s="128">
        <v>0</v>
      </c>
      <c r="K1920" s="137">
        <v>0</v>
      </c>
      <c r="L1920" s="124">
        <v>0</v>
      </c>
      <c r="M1920" s="124">
        <v>0</v>
      </c>
      <c r="N1920" s="124">
        <v>0</v>
      </c>
      <c r="O1920" s="124">
        <v>0</v>
      </c>
      <c r="P1920" s="124">
        <v>0</v>
      </c>
      <c r="Q1920" s="127">
        <v>0</v>
      </c>
      <c r="R1920" s="127">
        <v>0</v>
      </c>
      <c r="S1920" s="127">
        <v>37063</v>
      </c>
      <c r="T1920" s="127">
        <v>0</v>
      </c>
      <c r="U1920" s="124">
        <v>0</v>
      </c>
      <c r="V1920" s="139">
        <v>0</v>
      </c>
      <c r="W1920" s="128">
        <v>0</v>
      </c>
    </row>
    <row r="1921" spans="1:23" ht="20.100000000000001" customHeight="1">
      <c r="A1921" s="135"/>
      <c r="B1921" s="135"/>
      <c r="C1921" s="136"/>
      <c r="D1921" s="123" t="s">
        <v>2434</v>
      </c>
      <c r="E1921" s="92" t="s">
        <v>2435</v>
      </c>
      <c r="F1921" s="127">
        <v>92935</v>
      </c>
      <c r="G1921" s="137">
        <v>48912</v>
      </c>
      <c r="H1921" s="127">
        <v>27072</v>
      </c>
      <c r="I1921" s="128">
        <v>15840</v>
      </c>
      <c r="J1921" s="128">
        <v>6000</v>
      </c>
      <c r="K1921" s="137">
        <v>19840</v>
      </c>
      <c r="L1921" s="124">
        <v>13290</v>
      </c>
      <c r="M1921" s="124">
        <v>4984</v>
      </c>
      <c r="N1921" s="124">
        <v>1162</v>
      </c>
      <c r="O1921" s="124">
        <v>133</v>
      </c>
      <c r="P1921" s="124">
        <v>199</v>
      </c>
      <c r="Q1921" s="127">
        <v>72</v>
      </c>
      <c r="R1921" s="127">
        <v>0</v>
      </c>
      <c r="S1921" s="127">
        <v>7974</v>
      </c>
      <c r="T1921" s="127">
        <v>0</v>
      </c>
      <c r="U1921" s="124">
        <v>0</v>
      </c>
      <c r="V1921" s="139">
        <v>16209</v>
      </c>
      <c r="W1921" s="128">
        <v>0</v>
      </c>
    </row>
    <row r="1922" spans="1:23" ht="20.100000000000001" customHeight="1">
      <c r="A1922" s="135" t="s">
        <v>1582</v>
      </c>
      <c r="B1922" s="135" t="s">
        <v>1555</v>
      </c>
      <c r="C1922" s="136" t="s">
        <v>1557</v>
      </c>
      <c r="D1922" s="123" t="s">
        <v>1623</v>
      </c>
      <c r="E1922" s="92" t="s">
        <v>777</v>
      </c>
      <c r="F1922" s="127">
        <v>66615</v>
      </c>
      <c r="G1922" s="137">
        <v>48912</v>
      </c>
      <c r="H1922" s="127">
        <v>27072</v>
      </c>
      <c r="I1922" s="128">
        <v>15840</v>
      </c>
      <c r="J1922" s="128">
        <v>6000</v>
      </c>
      <c r="K1922" s="137">
        <v>1494</v>
      </c>
      <c r="L1922" s="124">
        <v>0</v>
      </c>
      <c r="M1922" s="124">
        <v>0</v>
      </c>
      <c r="N1922" s="124">
        <v>1162</v>
      </c>
      <c r="O1922" s="124">
        <v>133</v>
      </c>
      <c r="P1922" s="124">
        <v>199</v>
      </c>
      <c r="Q1922" s="127">
        <v>0</v>
      </c>
      <c r="R1922" s="127">
        <v>0</v>
      </c>
      <c r="S1922" s="127">
        <v>0</v>
      </c>
      <c r="T1922" s="127">
        <v>0</v>
      </c>
      <c r="U1922" s="124">
        <v>0</v>
      </c>
      <c r="V1922" s="139">
        <v>16209</v>
      </c>
      <c r="W1922" s="128">
        <v>0</v>
      </c>
    </row>
    <row r="1923" spans="1:23" ht="20.100000000000001" customHeight="1">
      <c r="A1923" s="135" t="s">
        <v>1589</v>
      </c>
      <c r="B1923" s="135" t="s">
        <v>1558</v>
      </c>
      <c r="C1923" s="136" t="s">
        <v>1558</v>
      </c>
      <c r="D1923" s="123" t="s">
        <v>1623</v>
      </c>
      <c r="E1923" s="92" t="s">
        <v>829</v>
      </c>
      <c r="F1923" s="127">
        <v>13290</v>
      </c>
      <c r="G1923" s="137">
        <v>0</v>
      </c>
      <c r="H1923" s="127">
        <v>0</v>
      </c>
      <c r="I1923" s="128">
        <v>0</v>
      </c>
      <c r="J1923" s="128">
        <v>0</v>
      </c>
      <c r="K1923" s="137">
        <v>13290</v>
      </c>
      <c r="L1923" s="124">
        <v>13290</v>
      </c>
      <c r="M1923" s="124">
        <v>0</v>
      </c>
      <c r="N1923" s="124">
        <v>0</v>
      </c>
      <c r="O1923" s="124">
        <v>0</v>
      </c>
      <c r="P1923" s="124">
        <v>0</v>
      </c>
      <c r="Q1923" s="127">
        <v>0</v>
      </c>
      <c r="R1923" s="127">
        <v>0</v>
      </c>
      <c r="S1923" s="127">
        <v>0</v>
      </c>
      <c r="T1923" s="127">
        <v>0</v>
      </c>
      <c r="U1923" s="124">
        <v>0</v>
      </c>
      <c r="V1923" s="139">
        <v>0</v>
      </c>
      <c r="W1923" s="128">
        <v>0</v>
      </c>
    </row>
    <row r="1924" spans="1:23" ht="20.100000000000001" customHeight="1">
      <c r="A1924" s="135" t="s">
        <v>1591</v>
      </c>
      <c r="B1924" s="135" t="s">
        <v>1559</v>
      </c>
      <c r="C1924" s="136" t="s">
        <v>1551</v>
      </c>
      <c r="D1924" s="123" t="s">
        <v>1623</v>
      </c>
      <c r="E1924" s="92" t="s">
        <v>943</v>
      </c>
      <c r="F1924" s="127">
        <v>5056</v>
      </c>
      <c r="G1924" s="137">
        <v>0</v>
      </c>
      <c r="H1924" s="127">
        <v>0</v>
      </c>
      <c r="I1924" s="128">
        <v>0</v>
      </c>
      <c r="J1924" s="128">
        <v>0</v>
      </c>
      <c r="K1924" s="137">
        <v>5056</v>
      </c>
      <c r="L1924" s="124">
        <v>0</v>
      </c>
      <c r="M1924" s="124">
        <v>4984</v>
      </c>
      <c r="N1924" s="124">
        <v>0</v>
      </c>
      <c r="O1924" s="124">
        <v>0</v>
      </c>
      <c r="P1924" s="124">
        <v>0</v>
      </c>
      <c r="Q1924" s="127">
        <v>72</v>
      </c>
      <c r="R1924" s="127">
        <v>0</v>
      </c>
      <c r="S1924" s="127">
        <v>0</v>
      </c>
      <c r="T1924" s="127">
        <v>0</v>
      </c>
      <c r="U1924" s="124">
        <v>0</v>
      </c>
      <c r="V1924" s="139">
        <v>0</v>
      </c>
      <c r="W1924" s="128">
        <v>0</v>
      </c>
    </row>
    <row r="1925" spans="1:23" ht="20.100000000000001" customHeight="1">
      <c r="A1925" s="135" t="s">
        <v>1616</v>
      </c>
      <c r="B1925" s="135" t="s">
        <v>1551</v>
      </c>
      <c r="C1925" s="136" t="s">
        <v>1550</v>
      </c>
      <c r="D1925" s="123" t="s">
        <v>1623</v>
      </c>
      <c r="E1925" s="92" t="s">
        <v>1425</v>
      </c>
      <c r="F1925" s="127">
        <v>7974</v>
      </c>
      <c r="G1925" s="137">
        <v>0</v>
      </c>
      <c r="H1925" s="127">
        <v>0</v>
      </c>
      <c r="I1925" s="128">
        <v>0</v>
      </c>
      <c r="J1925" s="128">
        <v>0</v>
      </c>
      <c r="K1925" s="137">
        <v>0</v>
      </c>
      <c r="L1925" s="124">
        <v>0</v>
      </c>
      <c r="M1925" s="124">
        <v>0</v>
      </c>
      <c r="N1925" s="124">
        <v>0</v>
      </c>
      <c r="O1925" s="124">
        <v>0</v>
      </c>
      <c r="P1925" s="124">
        <v>0</v>
      </c>
      <c r="Q1925" s="127">
        <v>0</v>
      </c>
      <c r="R1925" s="127">
        <v>0</v>
      </c>
      <c r="S1925" s="127">
        <v>7974</v>
      </c>
      <c r="T1925" s="127">
        <v>0</v>
      </c>
      <c r="U1925" s="124">
        <v>0</v>
      </c>
      <c r="V1925" s="139">
        <v>0</v>
      </c>
      <c r="W1925" s="128">
        <v>0</v>
      </c>
    </row>
    <row r="1926" spans="1:23" ht="20.100000000000001" customHeight="1">
      <c r="A1926" s="135"/>
      <c r="B1926" s="135"/>
      <c r="C1926" s="136"/>
      <c r="D1926" s="123" t="s">
        <v>2436</v>
      </c>
      <c r="E1926" s="92" t="s">
        <v>2437</v>
      </c>
      <c r="F1926" s="127">
        <v>268071</v>
      </c>
      <c r="G1926" s="137">
        <v>139152</v>
      </c>
      <c r="H1926" s="127">
        <v>79632</v>
      </c>
      <c r="I1926" s="128">
        <v>41520</v>
      </c>
      <c r="J1926" s="128">
        <v>18000</v>
      </c>
      <c r="K1926" s="137">
        <v>57280</v>
      </c>
      <c r="L1926" s="124">
        <v>38352</v>
      </c>
      <c r="M1926" s="124">
        <v>14382</v>
      </c>
      <c r="N1926" s="124">
        <v>3371</v>
      </c>
      <c r="O1926" s="124">
        <v>384</v>
      </c>
      <c r="P1926" s="124">
        <v>575</v>
      </c>
      <c r="Q1926" s="127">
        <v>216</v>
      </c>
      <c r="R1926" s="127">
        <v>0</v>
      </c>
      <c r="S1926" s="127">
        <v>23011</v>
      </c>
      <c r="T1926" s="127">
        <v>0</v>
      </c>
      <c r="U1926" s="124">
        <v>0</v>
      </c>
      <c r="V1926" s="139">
        <v>48628</v>
      </c>
      <c r="W1926" s="128">
        <v>0</v>
      </c>
    </row>
    <row r="1927" spans="1:23" ht="20.100000000000001" customHeight="1">
      <c r="A1927" s="135" t="s">
        <v>1589</v>
      </c>
      <c r="B1927" s="135" t="s">
        <v>1550</v>
      </c>
      <c r="C1927" s="136" t="s">
        <v>1585</v>
      </c>
      <c r="D1927" s="123" t="s">
        <v>1623</v>
      </c>
      <c r="E1927" s="92" t="s">
        <v>801</v>
      </c>
      <c r="F1927" s="127">
        <v>192110</v>
      </c>
      <c r="G1927" s="137">
        <v>139152</v>
      </c>
      <c r="H1927" s="127">
        <v>79632</v>
      </c>
      <c r="I1927" s="128">
        <v>41520</v>
      </c>
      <c r="J1927" s="128">
        <v>18000</v>
      </c>
      <c r="K1927" s="137">
        <v>4330</v>
      </c>
      <c r="L1927" s="124">
        <v>0</v>
      </c>
      <c r="M1927" s="124">
        <v>0</v>
      </c>
      <c r="N1927" s="124">
        <v>3371</v>
      </c>
      <c r="O1927" s="124">
        <v>384</v>
      </c>
      <c r="P1927" s="124">
        <v>575</v>
      </c>
      <c r="Q1927" s="127">
        <v>0</v>
      </c>
      <c r="R1927" s="127">
        <v>0</v>
      </c>
      <c r="S1927" s="127">
        <v>0</v>
      </c>
      <c r="T1927" s="127">
        <v>0</v>
      </c>
      <c r="U1927" s="124">
        <v>0</v>
      </c>
      <c r="V1927" s="139">
        <v>48628</v>
      </c>
      <c r="W1927" s="128">
        <v>0</v>
      </c>
    </row>
    <row r="1928" spans="1:23" ht="20.100000000000001" customHeight="1">
      <c r="A1928" s="135" t="s">
        <v>1589</v>
      </c>
      <c r="B1928" s="135" t="s">
        <v>1558</v>
      </c>
      <c r="C1928" s="136" t="s">
        <v>1558</v>
      </c>
      <c r="D1928" s="123" t="s">
        <v>1623</v>
      </c>
      <c r="E1928" s="92" t="s">
        <v>829</v>
      </c>
      <c r="F1928" s="127">
        <v>38352</v>
      </c>
      <c r="G1928" s="137">
        <v>0</v>
      </c>
      <c r="H1928" s="127">
        <v>0</v>
      </c>
      <c r="I1928" s="128">
        <v>0</v>
      </c>
      <c r="J1928" s="128">
        <v>0</v>
      </c>
      <c r="K1928" s="137">
        <v>38352</v>
      </c>
      <c r="L1928" s="124">
        <v>38352</v>
      </c>
      <c r="M1928" s="124">
        <v>0</v>
      </c>
      <c r="N1928" s="124">
        <v>0</v>
      </c>
      <c r="O1928" s="124">
        <v>0</v>
      </c>
      <c r="P1928" s="124">
        <v>0</v>
      </c>
      <c r="Q1928" s="127">
        <v>0</v>
      </c>
      <c r="R1928" s="127">
        <v>0</v>
      </c>
      <c r="S1928" s="127">
        <v>0</v>
      </c>
      <c r="T1928" s="127">
        <v>0</v>
      </c>
      <c r="U1928" s="124">
        <v>0</v>
      </c>
      <c r="V1928" s="139">
        <v>0</v>
      </c>
      <c r="W1928" s="128">
        <v>0</v>
      </c>
    </row>
    <row r="1929" spans="1:23" ht="20.100000000000001" customHeight="1">
      <c r="A1929" s="135" t="s">
        <v>1591</v>
      </c>
      <c r="B1929" s="135" t="s">
        <v>1559</v>
      </c>
      <c r="C1929" s="136" t="s">
        <v>1551</v>
      </c>
      <c r="D1929" s="123" t="s">
        <v>1623</v>
      </c>
      <c r="E1929" s="92" t="s">
        <v>943</v>
      </c>
      <c r="F1929" s="127">
        <v>14598</v>
      </c>
      <c r="G1929" s="137">
        <v>0</v>
      </c>
      <c r="H1929" s="127">
        <v>0</v>
      </c>
      <c r="I1929" s="128">
        <v>0</v>
      </c>
      <c r="J1929" s="128">
        <v>0</v>
      </c>
      <c r="K1929" s="137">
        <v>14598</v>
      </c>
      <c r="L1929" s="124">
        <v>0</v>
      </c>
      <c r="M1929" s="124">
        <v>14382</v>
      </c>
      <c r="N1929" s="124">
        <v>0</v>
      </c>
      <c r="O1929" s="124">
        <v>0</v>
      </c>
      <c r="P1929" s="124">
        <v>0</v>
      </c>
      <c r="Q1929" s="127">
        <v>216</v>
      </c>
      <c r="R1929" s="127">
        <v>0</v>
      </c>
      <c r="S1929" s="127">
        <v>0</v>
      </c>
      <c r="T1929" s="127">
        <v>0</v>
      </c>
      <c r="U1929" s="124">
        <v>0</v>
      </c>
      <c r="V1929" s="139">
        <v>0</v>
      </c>
      <c r="W1929" s="128">
        <v>0</v>
      </c>
    </row>
    <row r="1930" spans="1:23" ht="20.100000000000001" customHeight="1">
      <c r="A1930" s="135" t="s">
        <v>1616</v>
      </c>
      <c r="B1930" s="135" t="s">
        <v>1551</v>
      </c>
      <c r="C1930" s="136" t="s">
        <v>1550</v>
      </c>
      <c r="D1930" s="123" t="s">
        <v>1623</v>
      </c>
      <c r="E1930" s="92" t="s">
        <v>1425</v>
      </c>
      <c r="F1930" s="127">
        <v>23011</v>
      </c>
      <c r="G1930" s="137">
        <v>0</v>
      </c>
      <c r="H1930" s="127">
        <v>0</v>
      </c>
      <c r="I1930" s="128">
        <v>0</v>
      </c>
      <c r="J1930" s="128">
        <v>0</v>
      </c>
      <c r="K1930" s="137">
        <v>0</v>
      </c>
      <c r="L1930" s="124">
        <v>0</v>
      </c>
      <c r="M1930" s="124">
        <v>0</v>
      </c>
      <c r="N1930" s="124">
        <v>0</v>
      </c>
      <c r="O1930" s="124">
        <v>0</v>
      </c>
      <c r="P1930" s="124">
        <v>0</v>
      </c>
      <c r="Q1930" s="127">
        <v>0</v>
      </c>
      <c r="R1930" s="127">
        <v>0</v>
      </c>
      <c r="S1930" s="127">
        <v>23011</v>
      </c>
      <c r="T1930" s="127">
        <v>0</v>
      </c>
      <c r="U1930" s="124">
        <v>0</v>
      </c>
      <c r="V1930" s="139">
        <v>0</v>
      </c>
      <c r="W1930" s="128">
        <v>0</v>
      </c>
    </row>
    <row r="1931" spans="1:23" ht="20.100000000000001" customHeight="1">
      <c r="A1931" s="135"/>
      <c r="B1931" s="135"/>
      <c r="C1931" s="136"/>
      <c r="D1931" s="123" t="s">
        <v>2438</v>
      </c>
      <c r="E1931" s="92" t="s">
        <v>2439</v>
      </c>
      <c r="F1931" s="127">
        <v>272232</v>
      </c>
      <c r="G1931" s="137">
        <v>142092</v>
      </c>
      <c r="H1931" s="127">
        <v>76572</v>
      </c>
      <c r="I1931" s="128">
        <v>47520</v>
      </c>
      <c r="J1931" s="128">
        <v>18000</v>
      </c>
      <c r="K1931" s="137">
        <v>58148</v>
      </c>
      <c r="L1931" s="124">
        <v>38940</v>
      </c>
      <c r="M1931" s="124">
        <v>14603</v>
      </c>
      <c r="N1931" s="124">
        <v>3416</v>
      </c>
      <c r="O1931" s="124">
        <v>389</v>
      </c>
      <c r="P1931" s="124">
        <v>584</v>
      </c>
      <c r="Q1931" s="127">
        <v>216</v>
      </c>
      <c r="R1931" s="127">
        <v>0</v>
      </c>
      <c r="S1931" s="127">
        <v>23364</v>
      </c>
      <c r="T1931" s="127">
        <v>0</v>
      </c>
      <c r="U1931" s="124">
        <v>0</v>
      </c>
      <c r="V1931" s="139">
        <v>48628</v>
      </c>
      <c r="W1931" s="128">
        <v>0</v>
      </c>
    </row>
    <row r="1932" spans="1:23" ht="20.100000000000001" customHeight="1">
      <c r="A1932" s="135" t="s">
        <v>1589</v>
      </c>
      <c r="B1932" s="135" t="s">
        <v>1558</v>
      </c>
      <c r="C1932" s="136" t="s">
        <v>1558</v>
      </c>
      <c r="D1932" s="123" t="s">
        <v>1623</v>
      </c>
      <c r="E1932" s="92" t="s">
        <v>829</v>
      </c>
      <c r="F1932" s="127">
        <v>38940</v>
      </c>
      <c r="G1932" s="137">
        <v>0</v>
      </c>
      <c r="H1932" s="127">
        <v>0</v>
      </c>
      <c r="I1932" s="128">
        <v>0</v>
      </c>
      <c r="J1932" s="128">
        <v>0</v>
      </c>
      <c r="K1932" s="137">
        <v>38940</v>
      </c>
      <c r="L1932" s="124">
        <v>38940</v>
      </c>
      <c r="M1932" s="124">
        <v>0</v>
      </c>
      <c r="N1932" s="124">
        <v>0</v>
      </c>
      <c r="O1932" s="124">
        <v>0</v>
      </c>
      <c r="P1932" s="124">
        <v>0</v>
      </c>
      <c r="Q1932" s="127">
        <v>0</v>
      </c>
      <c r="R1932" s="127">
        <v>0</v>
      </c>
      <c r="S1932" s="127">
        <v>0</v>
      </c>
      <c r="T1932" s="127">
        <v>0</v>
      </c>
      <c r="U1932" s="124">
        <v>0</v>
      </c>
      <c r="V1932" s="139">
        <v>0</v>
      </c>
      <c r="W1932" s="128">
        <v>0</v>
      </c>
    </row>
    <row r="1933" spans="1:23" ht="20.100000000000001" customHeight="1">
      <c r="A1933" s="135" t="s">
        <v>1591</v>
      </c>
      <c r="B1933" s="135" t="s">
        <v>1559</v>
      </c>
      <c r="C1933" s="136" t="s">
        <v>1551</v>
      </c>
      <c r="D1933" s="123" t="s">
        <v>1623</v>
      </c>
      <c r="E1933" s="92" t="s">
        <v>943</v>
      </c>
      <c r="F1933" s="127">
        <v>14819</v>
      </c>
      <c r="G1933" s="137">
        <v>0</v>
      </c>
      <c r="H1933" s="127">
        <v>0</v>
      </c>
      <c r="I1933" s="128">
        <v>0</v>
      </c>
      <c r="J1933" s="128">
        <v>0</v>
      </c>
      <c r="K1933" s="137">
        <v>14819</v>
      </c>
      <c r="L1933" s="124">
        <v>0</v>
      </c>
      <c r="M1933" s="124">
        <v>14603</v>
      </c>
      <c r="N1933" s="124">
        <v>0</v>
      </c>
      <c r="O1933" s="124">
        <v>0</v>
      </c>
      <c r="P1933" s="124">
        <v>0</v>
      </c>
      <c r="Q1933" s="127">
        <v>216</v>
      </c>
      <c r="R1933" s="127">
        <v>0</v>
      </c>
      <c r="S1933" s="127">
        <v>0</v>
      </c>
      <c r="T1933" s="127">
        <v>0</v>
      </c>
      <c r="U1933" s="124">
        <v>0</v>
      </c>
      <c r="V1933" s="139">
        <v>0</v>
      </c>
      <c r="W1933" s="128">
        <v>0</v>
      </c>
    </row>
    <row r="1934" spans="1:23" ht="20.100000000000001" customHeight="1">
      <c r="A1934" s="135" t="s">
        <v>1604</v>
      </c>
      <c r="B1934" s="135" t="s">
        <v>1550</v>
      </c>
      <c r="C1934" s="136" t="s">
        <v>1557</v>
      </c>
      <c r="D1934" s="123" t="s">
        <v>1623</v>
      </c>
      <c r="E1934" s="92" t="s">
        <v>260</v>
      </c>
      <c r="F1934" s="127">
        <v>195109</v>
      </c>
      <c r="G1934" s="137">
        <v>142092</v>
      </c>
      <c r="H1934" s="127">
        <v>76572</v>
      </c>
      <c r="I1934" s="128">
        <v>47520</v>
      </c>
      <c r="J1934" s="128">
        <v>18000</v>
      </c>
      <c r="K1934" s="137">
        <v>4389</v>
      </c>
      <c r="L1934" s="124">
        <v>0</v>
      </c>
      <c r="M1934" s="124">
        <v>0</v>
      </c>
      <c r="N1934" s="124">
        <v>3416</v>
      </c>
      <c r="O1934" s="124">
        <v>389</v>
      </c>
      <c r="P1934" s="124">
        <v>584</v>
      </c>
      <c r="Q1934" s="127">
        <v>0</v>
      </c>
      <c r="R1934" s="127">
        <v>0</v>
      </c>
      <c r="S1934" s="127">
        <v>0</v>
      </c>
      <c r="T1934" s="127">
        <v>0</v>
      </c>
      <c r="U1934" s="124">
        <v>0</v>
      </c>
      <c r="V1934" s="139">
        <v>48628</v>
      </c>
      <c r="W1934" s="128">
        <v>0</v>
      </c>
    </row>
    <row r="1935" spans="1:23" ht="20.100000000000001" customHeight="1">
      <c r="A1935" s="135" t="s">
        <v>1616</v>
      </c>
      <c r="B1935" s="135" t="s">
        <v>1551</v>
      </c>
      <c r="C1935" s="136" t="s">
        <v>1550</v>
      </c>
      <c r="D1935" s="123" t="s">
        <v>1623</v>
      </c>
      <c r="E1935" s="92" t="s">
        <v>1425</v>
      </c>
      <c r="F1935" s="127">
        <v>23364</v>
      </c>
      <c r="G1935" s="137">
        <v>0</v>
      </c>
      <c r="H1935" s="127">
        <v>0</v>
      </c>
      <c r="I1935" s="128">
        <v>0</v>
      </c>
      <c r="J1935" s="128">
        <v>0</v>
      </c>
      <c r="K1935" s="137">
        <v>0</v>
      </c>
      <c r="L1935" s="124">
        <v>0</v>
      </c>
      <c r="M1935" s="124">
        <v>0</v>
      </c>
      <c r="N1935" s="124">
        <v>0</v>
      </c>
      <c r="O1935" s="124">
        <v>0</v>
      </c>
      <c r="P1935" s="124">
        <v>0</v>
      </c>
      <c r="Q1935" s="127">
        <v>0</v>
      </c>
      <c r="R1935" s="127">
        <v>0</v>
      </c>
      <c r="S1935" s="127">
        <v>23364</v>
      </c>
      <c r="T1935" s="127">
        <v>0</v>
      </c>
      <c r="U1935" s="124">
        <v>0</v>
      </c>
      <c r="V1935" s="139">
        <v>0</v>
      </c>
      <c r="W1935" s="128">
        <v>0</v>
      </c>
    </row>
    <row r="1936" spans="1:23" ht="20.100000000000001" customHeight="1">
      <c r="A1936" s="135"/>
      <c r="B1936" s="135"/>
      <c r="C1936" s="136"/>
      <c r="D1936" s="123" t="s">
        <v>2440</v>
      </c>
      <c r="E1936" s="92" t="s">
        <v>2441</v>
      </c>
      <c r="F1936" s="127">
        <v>294478</v>
      </c>
      <c r="G1936" s="137">
        <v>202368</v>
      </c>
      <c r="H1936" s="127">
        <v>76752</v>
      </c>
      <c r="I1936" s="128">
        <v>76020</v>
      </c>
      <c r="J1936" s="128">
        <v>49596</v>
      </c>
      <c r="K1936" s="137">
        <v>64657</v>
      </c>
      <c r="L1936" s="124">
        <v>45754</v>
      </c>
      <c r="M1936" s="124">
        <v>17158</v>
      </c>
      <c r="N1936" s="124">
        <v>0</v>
      </c>
      <c r="O1936" s="124">
        <v>915</v>
      </c>
      <c r="P1936" s="124">
        <v>686</v>
      </c>
      <c r="Q1936" s="127">
        <v>144</v>
      </c>
      <c r="R1936" s="127">
        <v>0</v>
      </c>
      <c r="S1936" s="127">
        <v>27453</v>
      </c>
      <c r="T1936" s="127">
        <v>0</v>
      </c>
      <c r="U1936" s="124">
        <v>0</v>
      </c>
      <c r="V1936" s="139">
        <v>0</v>
      </c>
      <c r="W1936" s="128">
        <v>0</v>
      </c>
    </row>
    <row r="1937" spans="1:23" ht="20.100000000000001" customHeight="1">
      <c r="A1937" s="135" t="s">
        <v>1549</v>
      </c>
      <c r="B1937" s="135" t="s">
        <v>1550</v>
      </c>
      <c r="C1937" s="136" t="s">
        <v>1550</v>
      </c>
      <c r="D1937" s="123" t="s">
        <v>1623</v>
      </c>
      <c r="E1937" s="92" t="s">
        <v>251</v>
      </c>
      <c r="F1937" s="127">
        <v>203969</v>
      </c>
      <c r="G1937" s="137">
        <v>202368</v>
      </c>
      <c r="H1937" s="127">
        <v>76752</v>
      </c>
      <c r="I1937" s="128">
        <v>76020</v>
      </c>
      <c r="J1937" s="128">
        <v>49596</v>
      </c>
      <c r="K1937" s="137">
        <v>1601</v>
      </c>
      <c r="L1937" s="124">
        <v>0</v>
      </c>
      <c r="M1937" s="124">
        <v>0</v>
      </c>
      <c r="N1937" s="124">
        <v>0</v>
      </c>
      <c r="O1937" s="124">
        <v>915</v>
      </c>
      <c r="P1937" s="124">
        <v>686</v>
      </c>
      <c r="Q1937" s="127">
        <v>0</v>
      </c>
      <c r="R1937" s="127">
        <v>0</v>
      </c>
      <c r="S1937" s="127">
        <v>0</v>
      </c>
      <c r="T1937" s="127">
        <v>0</v>
      </c>
      <c r="U1937" s="124">
        <v>0</v>
      </c>
      <c r="V1937" s="139">
        <v>0</v>
      </c>
      <c r="W1937" s="128">
        <v>0</v>
      </c>
    </row>
    <row r="1938" spans="1:23" ht="20.100000000000001" customHeight="1">
      <c r="A1938" s="135" t="s">
        <v>1589</v>
      </c>
      <c r="B1938" s="135" t="s">
        <v>1558</v>
      </c>
      <c r="C1938" s="136" t="s">
        <v>1558</v>
      </c>
      <c r="D1938" s="123" t="s">
        <v>1623</v>
      </c>
      <c r="E1938" s="92" t="s">
        <v>829</v>
      </c>
      <c r="F1938" s="127">
        <v>45754</v>
      </c>
      <c r="G1938" s="137">
        <v>0</v>
      </c>
      <c r="H1938" s="127">
        <v>0</v>
      </c>
      <c r="I1938" s="128">
        <v>0</v>
      </c>
      <c r="J1938" s="128">
        <v>0</v>
      </c>
      <c r="K1938" s="137">
        <v>45754</v>
      </c>
      <c r="L1938" s="124">
        <v>45754</v>
      </c>
      <c r="M1938" s="124">
        <v>0</v>
      </c>
      <c r="N1938" s="124">
        <v>0</v>
      </c>
      <c r="O1938" s="124">
        <v>0</v>
      </c>
      <c r="P1938" s="124">
        <v>0</v>
      </c>
      <c r="Q1938" s="127">
        <v>0</v>
      </c>
      <c r="R1938" s="127">
        <v>0</v>
      </c>
      <c r="S1938" s="127">
        <v>0</v>
      </c>
      <c r="T1938" s="127">
        <v>0</v>
      </c>
      <c r="U1938" s="124">
        <v>0</v>
      </c>
      <c r="V1938" s="139">
        <v>0</v>
      </c>
      <c r="W1938" s="128">
        <v>0</v>
      </c>
    </row>
    <row r="1939" spans="1:23" ht="20.100000000000001" customHeight="1">
      <c r="A1939" s="135" t="s">
        <v>1591</v>
      </c>
      <c r="B1939" s="135" t="s">
        <v>1559</v>
      </c>
      <c r="C1939" s="136" t="s">
        <v>1550</v>
      </c>
      <c r="D1939" s="123" t="s">
        <v>1623</v>
      </c>
      <c r="E1939" s="92" t="s">
        <v>942</v>
      </c>
      <c r="F1939" s="127">
        <v>17302</v>
      </c>
      <c r="G1939" s="137">
        <v>0</v>
      </c>
      <c r="H1939" s="127">
        <v>0</v>
      </c>
      <c r="I1939" s="128">
        <v>0</v>
      </c>
      <c r="J1939" s="128">
        <v>0</v>
      </c>
      <c r="K1939" s="137">
        <v>17302</v>
      </c>
      <c r="L1939" s="124">
        <v>0</v>
      </c>
      <c r="M1939" s="124">
        <v>17158</v>
      </c>
      <c r="N1939" s="124">
        <v>0</v>
      </c>
      <c r="O1939" s="124">
        <v>0</v>
      </c>
      <c r="P1939" s="124">
        <v>0</v>
      </c>
      <c r="Q1939" s="127">
        <v>144</v>
      </c>
      <c r="R1939" s="127">
        <v>0</v>
      </c>
      <c r="S1939" s="127">
        <v>0</v>
      </c>
      <c r="T1939" s="127">
        <v>0</v>
      </c>
      <c r="U1939" s="124">
        <v>0</v>
      </c>
      <c r="V1939" s="139">
        <v>0</v>
      </c>
      <c r="W1939" s="128">
        <v>0</v>
      </c>
    </row>
    <row r="1940" spans="1:23" ht="20.100000000000001" customHeight="1">
      <c r="A1940" s="135" t="s">
        <v>1616</v>
      </c>
      <c r="B1940" s="135" t="s">
        <v>1551</v>
      </c>
      <c r="C1940" s="136" t="s">
        <v>1550</v>
      </c>
      <c r="D1940" s="123" t="s">
        <v>1623</v>
      </c>
      <c r="E1940" s="92" t="s">
        <v>1425</v>
      </c>
      <c r="F1940" s="127">
        <v>27453</v>
      </c>
      <c r="G1940" s="137">
        <v>0</v>
      </c>
      <c r="H1940" s="127">
        <v>0</v>
      </c>
      <c r="I1940" s="128">
        <v>0</v>
      </c>
      <c r="J1940" s="128">
        <v>0</v>
      </c>
      <c r="K1940" s="137">
        <v>0</v>
      </c>
      <c r="L1940" s="124">
        <v>0</v>
      </c>
      <c r="M1940" s="124">
        <v>0</v>
      </c>
      <c r="N1940" s="124">
        <v>0</v>
      </c>
      <c r="O1940" s="124">
        <v>0</v>
      </c>
      <c r="P1940" s="124">
        <v>0</v>
      </c>
      <c r="Q1940" s="127">
        <v>0</v>
      </c>
      <c r="R1940" s="127">
        <v>0</v>
      </c>
      <c r="S1940" s="127">
        <v>27453</v>
      </c>
      <c r="T1940" s="127">
        <v>0</v>
      </c>
      <c r="U1940" s="124">
        <v>0</v>
      </c>
      <c r="V1940" s="139">
        <v>0</v>
      </c>
      <c r="W1940" s="128">
        <v>0</v>
      </c>
    </row>
    <row r="1941" spans="1:23" ht="20.100000000000001" customHeight="1">
      <c r="A1941" s="135"/>
      <c r="B1941" s="135"/>
      <c r="C1941" s="136"/>
      <c r="D1941" s="123" t="s">
        <v>2442</v>
      </c>
      <c r="E1941" s="92" t="s">
        <v>2443</v>
      </c>
      <c r="F1941" s="127">
        <v>656586</v>
      </c>
      <c r="G1941" s="137">
        <v>391281</v>
      </c>
      <c r="H1941" s="127">
        <v>141804</v>
      </c>
      <c r="I1941" s="128">
        <v>151260</v>
      </c>
      <c r="J1941" s="128">
        <v>98217</v>
      </c>
      <c r="K1941" s="137">
        <v>156951</v>
      </c>
      <c r="L1941" s="124">
        <v>89013</v>
      </c>
      <c r="M1941" s="124">
        <v>33380</v>
      </c>
      <c r="N1941" s="124">
        <v>0</v>
      </c>
      <c r="O1941" s="124">
        <v>1780</v>
      </c>
      <c r="P1941" s="124">
        <v>1335</v>
      </c>
      <c r="Q1941" s="127">
        <v>288</v>
      </c>
      <c r="R1941" s="127">
        <v>0</v>
      </c>
      <c r="S1941" s="127">
        <v>53408</v>
      </c>
      <c r="T1941" s="127">
        <v>0</v>
      </c>
      <c r="U1941" s="124">
        <v>0</v>
      </c>
      <c r="V1941" s="139">
        <v>0</v>
      </c>
      <c r="W1941" s="128">
        <v>54946</v>
      </c>
    </row>
    <row r="1942" spans="1:23" ht="20.100000000000001" customHeight="1">
      <c r="A1942" s="135" t="s">
        <v>1549</v>
      </c>
      <c r="B1942" s="135" t="s">
        <v>1564</v>
      </c>
      <c r="C1942" s="136" t="s">
        <v>1550</v>
      </c>
      <c r="D1942" s="123" t="s">
        <v>1623</v>
      </c>
      <c r="E1942" s="92" t="s">
        <v>251</v>
      </c>
      <c r="F1942" s="127">
        <v>449342</v>
      </c>
      <c r="G1942" s="137">
        <v>391281</v>
      </c>
      <c r="H1942" s="127">
        <v>141804</v>
      </c>
      <c r="I1942" s="128">
        <v>151260</v>
      </c>
      <c r="J1942" s="128">
        <v>98217</v>
      </c>
      <c r="K1942" s="137">
        <v>3115</v>
      </c>
      <c r="L1942" s="124">
        <v>0</v>
      </c>
      <c r="M1942" s="124">
        <v>0</v>
      </c>
      <c r="N1942" s="124">
        <v>0</v>
      </c>
      <c r="O1942" s="124">
        <v>1780</v>
      </c>
      <c r="P1942" s="124">
        <v>1335</v>
      </c>
      <c r="Q1942" s="127">
        <v>0</v>
      </c>
      <c r="R1942" s="127">
        <v>0</v>
      </c>
      <c r="S1942" s="127">
        <v>0</v>
      </c>
      <c r="T1942" s="127">
        <v>0</v>
      </c>
      <c r="U1942" s="124">
        <v>0</v>
      </c>
      <c r="V1942" s="139">
        <v>0</v>
      </c>
      <c r="W1942" s="128">
        <v>54946</v>
      </c>
    </row>
    <row r="1943" spans="1:23" ht="20.100000000000001" customHeight="1">
      <c r="A1943" s="135" t="s">
        <v>1589</v>
      </c>
      <c r="B1943" s="135" t="s">
        <v>1558</v>
      </c>
      <c r="C1943" s="136" t="s">
        <v>1558</v>
      </c>
      <c r="D1943" s="123" t="s">
        <v>1623</v>
      </c>
      <c r="E1943" s="92" t="s">
        <v>829</v>
      </c>
      <c r="F1943" s="127">
        <v>89013</v>
      </c>
      <c r="G1943" s="137">
        <v>0</v>
      </c>
      <c r="H1943" s="127">
        <v>0</v>
      </c>
      <c r="I1943" s="128">
        <v>0</v>
      </c>
      <c r="J1943" s="128">
        <v>0</v>
      </c>
      <c r="K1943" s="137">
        <v>89013</v>
      </c>
      <c r="L1943" s="124">
        <v>89013</v>
      </c>
      <c r="M1943" s="124">
        <v>0</v>
      </c>
      <c r="N1943" s="124">
        <v>0</v>
      </c>
      <c r="O1943" s="124">
        <v>0</v>
      </c>
      <c r="P1943" s="124">
        <v>0</v>
      </c>
      <c r="Q1943" s="127">
        <v>0</v>
      </c>
      <c r="R1943" s="127">
        <v>0</v>
      </c>
      <c r="S1943" s="127">
        <v>0</v>
      </c>
      <c r="T1943" s="127">
        <v>0</v>
      </c>
      <c r="U1943" s="124">
        <v>0</v>
      </c>
      <c r="V1943" s="139">
        <v>0</v>
      </c>
      <c r="W1943" s="128">
        <v>0</v>
      </c>
    </row>
    <row r="1944" spans="1:23" ht="20.100000000000001" customHeight="1">
      <c r="A1944" s="135" t="s">
        <v>1591</v>
      </c>
      <c r="B1944" s="135" t="s">
        <v>1559</v>
      </c>
      <c r="C1944" s="136" t="s">
        <v>1550</v>
      </c>
      <c r="D1944" s="123" t="s">
        <v>1623</v>
      </c>
      <c r="E1944" s="92" t="s">
        <v>942</v>
      </c>
      <c r="F1944" s="127">
        <v>33668</v>
      </c>
      <c r="G1944" s="137">
        <v>0</v>
      </c>
      <c r="H1944" s="127">
        <v>0</v>
      </c>
      <c r="I1944" s="128">
        <v>0</v>
      </c>
      <c r="J1944" s="128">
        <v>0</v>
      </c>
      <c r="K1944" s="137">
        <v>33668</v>
      </c>
      <c r="L1944" s="124">
        <v>0</v>
      </c>
      <c r="M1944" s="124">
        <v>33380</v>
      </c>
      <c r="N1944" s="124">
        <v>0</v>
      </c>
      <c r="O1944" s="124">
        <v>0</v>
      </c>
      <c r="P1944" s="124">
        <v>0</v>
      </c>
      <c r="Q1944" s="127">
        <v>288</v>
      </c>
      <c r="R1944" s="127">
        <v>0</v>
      </c>
      <c r="S1944" s="127">
        <v>0</v>
      </c>
      <c r="T1944" s="127">
        <v>0</v>
      </c>
      <c r="U1944" s="124">
        <v>0</v>
      </c>
      <c r="V1944" s="139">
        <v>0</v>
      </c>
      <c r="W1944" s="128">
        <v>0</v>
      </c>
    </row>
    <row r="1945" spans="1:23" ht="20.100000000000001" customHeight="1">
      <c r="A1945" s="135" t="s">
        <v>1591</v>
      </c>
      <c r="B1945" s="135" t="s">
        <v>1559</v>
      </c>
      <c r="C1945" s="136" t="s">
        <v>1552</v>
      </c>
      <c r="D1945" s="123" t="s">
        <v>1623</v>
      </c>
      <c r="E1945" s="92" t="s">
        <v>944</v>
      </c>
      <c r="F1945" s="127">
        <v>31155</v>
      </c>
      <c r="G1945" s="137">
        <v>0</v>
      </c>
      <c r="H1945" s="127">
        <v>0</v>
      </c>
      <c r="I1945" s="128">
        <v>0</v>
      </c>
      <c r="J1945" s="128">
        <v>0</v>
      </c>
      <c r="K1945" s="137">
        <v>31155</v>
      </c>
      <c r="L1945" s="124">
        <v>0</v>
      </c>
      <c r="M1945" s="124">
        <v>0</v>
      </c>
      <c r="N1945" s="124">
        <v>0</v>
      </c>
      <c r="O1945" s="124">
        <v>0</v>
      </c>
      <c r="P1945" s="124">
        <v>0</v>
      </c>
      <c r="Q1945" s="127">
        <v>0</v>
      </c>
      <c r="R1945" s="127">
        <v>0</v>
      </c>
      <c r="S1945" s="127">
        <v>0</v>
      </c>
      <c r="T1945" s="127">
        <v>0</v>
      </c>
      <c r="U1945" s="124">
        <v>0</v>
      </c>
      <c r="V1945" s="139">
        <v>0</v>
      </c>
      <c r="W1945" s="128">
        <v>0</v>
      </c>
    </row>
    <row r="1946" spans="1:23" ht="20.100000000000001" customHeight="1">
      <c r="A1946" s="135" t="s">
        <v>1616</v>
      </c>
      <c r="B1946" s="135" t="s">
        <v>1551</v>
      </c>
      <c r="C1946" s="136" t="s">
        <v>1550</v>
      </c>
      <c r="D1946" s="123" t="s">
        <v>1623</v>
      </c>
      <c r="E1946" s="92" t="s">
        <v>1425</v>
      </c>
      <c r="F1946" s="127">
        <v>53408</v>
      </c>
      <c r="G1946" s="137">
        <v>0</v>
      </c>
      <c r="H1946" s="127">
        <v>0</v>
      </c>
      <c r="I1946" s="128">
        <v>0</v>
      </c>
      <c r="J1946" s="128">
        <v>0</v>
      </c>
      <c r="K1946" s="137">
        <v>0</v>
      </c>
      <c r="L1946" s="124">
        <v>0</v>
      </c>
      <c r="M1946" s="124">
        <v>0</v>
      </c>
      <c r="N1946" s="124">
        <v>0</v>
      </c>
      <c r="O1946" s="124">
        <v>0</v>
      </c>
      <c r="P1946" s="124">
        <v>0</v>
      </c>
      <c r="Q1946" s="127">
        <v>0</v>
      </c>
      <c r="R1946" s="127">
        <v>0</v>
      </c>
      <c r="S1946" s="127">
        <v>53408</v>
      </c>
      <c r="T1946" s="127">
        <v>0</v>
      </c>
      <c r="U1946" s="124">
        <v>0</v>
      </c>
      <c r="V1946" s="139">
        <v>0</v>
      </c>
      <c r="W1946" s="128">
        <v>0</v>
      </c>
    </row>
    <row r="1947" spans="1:23" ht="20.100000000000001" customHeight="1">
      <c r="A1947" s="135"/>
      <c r="B1947" s="135"/>
      <c r="C1947" s="136"/>
      <c r="D1947" s="123" t="s">
        <v>2444</v>
      </c>
      <c r="E1947" s="92" t="s">
        <v>2445</v>
      </c>
      <c r="F1947" s="127">
        <v>747650</v>
      </c>
      <c r="G1947" s="137">
        <v>394248</v>
      </c>
      <c r="H1947" s="127">
        <v>219528</v>
      </c>
      <c r="I1947" s="128">
        <v>126720</v>
      </c>
      <c r="J1947" s="128">
        <v>48000</v>
      </c>
      <c r="K1947" s="137">
        <v>159584</v>
      </c>
      <c r="L1947" s="124">
        <v>106907</v>
      </c>
      <c r="M1947" s="124">
        <v>40090</v>
      </c>
      <c r="N1947" s="124">
        <v>9338</v>
      </c>
      <c r="O1947" s="124">
        <v>1069</v>
      </c>
      <c r="P1947" s="124">
        <v>1604</v>
      </c>
      <c r="Q1947" s="127">
        <v>576</v>
      </c>
      <c r="R1947" s="127">
        <v>0</v>
      </c>
      <c r="S1947" s="127">
        <v>64144</v>
      </c>
      <c r="T1947" s="127">
        <v>0</v>
      </c>
      <c r="U1947" s="124">
        <v>0</v>
      </c>
      <c r="V1947" s="139">
        <v>129674</v>
      </c>
      <c r="W1947" s="128">
        <v>0</v>
      </c>
    </row>
    <row r="1948" spans="1:23" ht="20.100000000000001" customHeight="1">
      <c r="A1948" s="135" t="s">
        <v>1589</v>
      </c>
      <c r="B1948" s="135" t="s">
        <v>1558</v>
      </c>
      <c r="C1948" s="136" t="s">
        <v>1558</v>
      </c>
      <c r="D1948" s="123" t="s">
        <v>1623</v>
      </c>
      <c r="E1948" s="92" t="s">
        <v>829</v>
      </c>
      <c r="F1948" s="127">
        <v>106907</v>
      </c>
      <c r="G1948" s="137">
        <v>0</v>
      </c>
      <c r="H1948" s="127">
        <v>0</v>
      </c>
      <c r="I1948" s="128">
        <v>0</v>
      </c>
      <c r="J1948" s="128">
        <v>0</v>
      </c>
      <c r="K1948" s="137">
        <v>106907</v>
      </c>
      <c r="L1948" s="124">
        <v>106907</v>
      </c>
      <c r="M1948" s="124">
        <v>0</v>
      </c>
      <c r="N1948" s="124">
        <v>0</v>
      </c>
      <c r="O1948" s="124">
        <v>0</v>
      </c>
      <c r="P1948" s="124">
        <v>0</v>
      </c>
      <c r="Q1948" s="127">
        <v>0</v>
      </c>
      <c r="R1948" s="127">
        <v>0</v>
      </c>
      <c r="S1948" s="127">
        <v>0</v>
      </c>
      <c r="T1948" s="127">
        <v>0</v>
      </c>
      <c r="U1948" s="124">
        <v>0</v>
      </c>
      <c r="V1948" s="139">
        <v>0</v>
      </c>
      <c r="W1948" s="128">
        <v>0</v>
      </c>
    </row>
    <row r="1949" spans="1:23" ht="20.100000000000001" customHeight="1">
      <c r="A1949" s="135" t="s">
        <v>1591</v>
      </c>
      <c r="B1949" s="135" t="s">
        <v>1559</v>
      </c>
      <c r="C1949" s="136" t="s">
        <v>1551</v>
      </c>
      <c r="D1949" s="123" t="s">
        <v>1623</v>
      </c>
      <c r="E1949" s="92" t="s">
        <v>943</v>
      </c>
      <c r="F1949" s="127">
        <v>40666</v>
      </c>
      <c r="G1949" s="137">
        <v>0</v>
      </c>
      <c r="H1949" s="127">
        <v>0</v>
      </c>
      <c r="I1949" s="128">
        <v>0</v>
      </c>
      <c r="J1949" s="128">
        <v>0</v>
      </c>
      <c r="K1949" s="137">
        <v>40666</v>
      </c>
      <c r="L1949" s="124">
        <v>0</v>
      </c>
      <c r="M1949" s="124">
        <v>40090</v>
      </c>
      <c r="N1949" s="124">
        <v>0</v>
      </c>
      <c r="O1949" s="124">
        <v>0</v>
      </c>
      <c r="P1949" s="124">
        <v>0</v>
      </c>
      <c r="Q1949" s="127">
        <v>576</v>
      </c>
      <c r="R1949" s="127">
        <v>0</v>
      </c>
      <c r="S1949" s="127">
        <v>0</v>
      </c>
      <c r="T1949" s="127">
        <v>0</v>
      </c>
      <c r="U1949" s="124">
        <v>0</v>
      </c>
      <c r="V1949" s="139">
        <v>0</v>
      </c>
      <c r="W1949" s="128">
        <v>0</v>
      </c>
    </row>
    <row r="1950" spans="1:23" ht="20.100000000000001" customHeight="1">
      <c r="A1950" s="135" t="s">
        <v>1604</v>
      </c>
      <c r="B1950" s="135" t="s">
        <v>1550</v>
      </c>
      <c r="C1950" s="136" t="s">
        <v>1572</v>
      </c>
      <c r="D1950" s="123" t="s">
        <v>1623</v>
      </c>
      <c r="E1950" s="92" t="s">
        <v>1097</v>
      </c>
      <c r="F1950" s="127">
        <v>535933</v>
      </c>
      <c r="G1950" s="137">
        <v>394248</v>
      </c>
      <c r="H1950" s="127">
        <v>219528</v>
      </c>
      <c r="I1950" s="128">
        <v>126720</v>
      </c>
      <c r="J1950" s="128">
        <v>48000</v>
      </c>
      <c r="K1950" s="137">
        <v>12011</v>
      </c>
      <c r="L1950" s="124">
        <v>0</v>
      </c>
      <c r="M1950" s="124">
        <v>0</v>
      </c>
      <c r="N1950" s="124">
        <v>9338</v>
      </c>
      <c r="O1950" s="124">
        <v>1069</v>
      </c>
      <c r="P1950" s="124">
        <v>1604</v>
      </c>
      <c r="Q1950" s="127">
        <v>0</v>
      </c>
      <c r="R1950" s="127">
        <v>0</v>
      </c>
      <c r="S1950" s="127">
        <v>0</v>
      </c>
      <c r="T1950" s="127">
        <v>0</v>
      </c>
      <c r="U1950" s="124">
        <v>0</v>
      </c>
      <c r="V1950" s="139">
        <v>129674</v>
      </c>
      <c r="W1950" s="128">
        <v>0</v>
      </c>
    </row>
    <row r="1951" spans="1:23" ht="20.100000000000001" customHeight="1">
      <c r="A1951" s="135" t="s">
        <v>1616</v>
      </c>
      <c r="B1951" s="135" t="s">
        <v>1551</v>
      </c>
      <c r="C1951" s="136" t="s">
        <v>1550</v>
      </c>
      <c r="D1951" s="123" t="s">
        <v>1623</v>
      </c>
      <c r="E1951" s="92" t="s">
        <v>1425</v>
      </c>
      <c r="F1951" s="127">
        <v>64144</v>
      </c>
      <c r="G1951" s="137">
        <v>0</v>
      </c>
      <c r="H1951" s="127">
        <v>0</v>
      </c>
      <c r="I1951" s="128">
        <v>0</v>
      </c>
      <c r="J1951" s="128">
        <v>0</v>
      </c>
      <c r="K1951" s="137">
        <v>0</v>
      </c>
      <c r="L1951" s="124">
        <v>0</v>
      </c>
      <c r="M1951" s="124">
        <v>0</v>
      </c>
      <c r="N1951" s="124">
        <v>0</v>
      </c>
      <c r="O1951" s="124">
        <v>0</v>
      </c>
      <c r="P1951" s="124">
        <v>0</v>
      </c>
      <c r="Q1951" s="127">
        <v>0</v>
      </c>
      <c r="R1951" s="127">
        <v>0</v>
      </c>
      <c r="S1951" s="127">
        <v>64144</v>
      </c>
      <c r="T1951" s="127">
        <v>0</v>
      </c>
      <c r="U1951" s="124">
        <v>0</v>
      </c>
      <c r="V1951" s="139">
        <v>0</v>
      </c>
      <c r="W1951" s="128">
        <v>0</v>
      </c>
    </row>
    <row r="1952" spans="1:23" ht="20.100000000000001" customHeight="1">
      <c r="A1952" s="135"/>
      <c r="B1952" s="135"/>
      <c r="C1952" s="136"/>
      <c r="D1952" s="123" t="s">
        <v>2446</v>
      </c>
      <c r="E1952" s="92" t="s">
        <v>2447</v>
      </c>
      <c r="F1952" s="127">
        <v>6174139</v>
      </c>
      <c r="G1952" s="137">
        <v>3670355</v>
      </c>
      <c r="H1952" s="127">
        <v>1557144</v>
      </c>
      <c r="I1952" s="128">
        <v>1373472</v>
      </c>
      <c r="J1952" s="128">
        <v>739739</v>
      </c>
      <c r="K1952" s="137">
        <v>1487501</v>
      </c>
      <c r="L1952" s="124">
        <v>903723</v>
      </c>
      <c r="M1952" s="124">
        <v>338896</v>
      </c>
      <c r="N1952" s="124">
        <v>31962</v>
      </c>
      <c r="O1952" s="124">
        <v>14033</v>
      </c>
      <c r="P1952" s="124">
        <v>13556</v>
      </c>
      <c r="Q1952" s="127">
        <v>3528</v>
      </c>
      <c r="R1952" s="127">
        <v>0</v>
      </c>
      <c r="S1952" s="127">
        <v>542232</v>
      </c>
      <c r="T1952" s="127">
        <v>0</v>
      </c>
      <c r="U1952" s="124">
        <v>0</v>
      </c>
      <c r="V1952" s="139">
        <v>309213</v>
      </c>
      <c r="W1952" s="128">
        <v>164838</v>
      </c>
    </row>
    <row r="1953" spans="1:23" ht="20.100000000000001" customHeight="1">
      <c r="A1953" s="135"/>
      <c r="B1953" s="135"/>
      <c r="C1953" s="136"/>
      <c r="D1953" s="123" t="s">
        <v>2448</v>
      </c>
      <c r="E1953" s="92" t="s">
        <v>2449</v>
      </c>
      <c r="F1953" s="127">
        <v>2878471</v>
      </c>
      <c r="G1953" s="137">
        <v>1800235</v>
      </c>
      <c r="H1953" s="127">
        <v>684372</v>
      </c>
      <c r="I1953" s="128">
        <v>713232</v>
      </c>
      <c r="J1953" s="128">
        <v>402631</v>
      </c>
      <c r="K1953" s="137">
        <v>764378</v>
      </c>
      <c r="L1953" s="124">
        <v>431521</v>
      </c>
      <c r="M1953" s="124">
        <v>161820</v>
      </c>
      <c r="N1953" s="124">
        <v>4090</v>
      </c>
      <c r="O1953" s="124">
        <v>8001</v>
      </c>
      <c r="P1953" s="124">
        <v>6473</v>
      </c>
      <c r="Q1953" s="127">
        <v>1440</v>
      </c>
      <c r="R1953" s="127">
        <v>0</v>
      </c>
      <c r="S1953" s="127">
        <v>258912</v>
      </c>
      <c r="T1953" s="127">
        <v>0</v>
      </c>
      <c r="U1953" s="124">
        <v>0</v>
      </c>
      <c r="V1953" s="139">
        <v>0</v>
      </c>
      <c r="W1953" s="128">
        <v>54946</v>
      </c>
    </row>
    <row r="1954" spans="1:23" ht="20.100000000000001" customHeight="1">
      <c r="A1954" s="135" t="s">
        <v>1549</v>
      </c>
      <c r="B1954" s="135" t="s">
        <v>1552</v>
      </c>
      <c r="C1954" s="136" t="s">
        <v>1550</v>
      </c>
      <c r="D1954" s="123" t="s">
        <v>1623</v>
      </c>
      <c r="E1954" s="92" t="s">
        <v>251</v>
      </c>
      <c r="F1954" s="127">
        <v>1873745</v>
      </c>
      <c r="G1954" s="137">
        <v>1800235</v>
      </c>
      <c r="H1954" s="127">
        <v>684372</v>
      </c>
      <c r="I1954" s="128">
        <v>713232</v>
      </c>
      <c r="J1954" s="128">
        <v>402631</v>
      </c>
      <c r="K1954" s="137">
        <v>18564</v>
      </c>
      <c r="L1954" s="124">
        <v>0</v>
      </c>
      <c r="M1954" s="124">
        <v>0</v>
      </c>
      <c r="N1954" s="124">
        <v>4090</v>
      </c>
      <c r="O1954" s="124">
        <v>8001</v>
      </c>
      <c r="P1954" s="124">
        <v>6473</v>
      </c>
      <c r="Q1954" s="127">
        <v>0</v>
      </c>
      <c r="R1954" s="127">
        <v>0</v>
      </c>
      <c r="S1954" s="127">
        <v>0</v>
      </c>
      <c r="T1954" s="127">
        <v>0</v>
      </c>
      <c r="U1954" s="124">
        <v>0</v>
      </c>
      <c r="V1954" s="139">
        <v>0</v>
      </c>
      <c r="W1954" s="128">
        <v>54946</v>
      </c>
    </row>
    <row r="1955" spans="1:23" ht="20.100000000000001" customHeight="1">
      <c r="A1955" s="135" t="s">
        <v>1589</v>
      </c>
      <c r="B1955" s="135" t="s">
        <v>1558</v>
      </c>
      <c r="C1955" s="136" t="s">
        <v>1558</v>
      </c>
      <c r="D1955" s="123" t="s">
        <v>1623</v>
      </c>
      <c r="E1955" s="92" t="s">
        <v>829</v>
      </c>
      <c r="F1955" s="127">
        <v>431521</v>
      </c>
      <c r="G1955" s="137">
        <v>0</v>
      </c>
      <c r="H1955" s="127">
        <v>0</v>
      </c>
      <c r="I1955" s="128">
        <v>0</v>
      </c>
      <c r="J1955" s="128">
        <v>0</v>
      </c>
      <c r="K1955" s="137">
        <v>431521</v>
      </c>
      <c r="L1955" s="124">
        <v>431521</v>
      </c>
      <c r="M1955" s="124">
        <v>0</v>
      </c>
      <c r="N1955" s="124">
        <v>0</v>
      </c>
      <c r="O1955" s="124">
        <v>0</v>
      </c>
      <c r="P1955" s="124">
        <v>0</v>
      </c>
      <c r="Q1955" s="127">
        <v>0</v>
      </c>
      <c r="R1955" s="127">
        <v>0</v>
      </c>
      <c r="S1955" s="127">
        <v>0</v>
      </c>
      <c r="T1955" s="127">
        <v>0</v>
      </c>
      <c r="U1955" s="124">
        <v>0</v>
      </c>
      <c r="V1955" s="139">
        <v>0</v>
      </c>
      <c r="W1955" s="128">
        <v>0</v>
      </c>
    </row>
    <row r="1956" spans="1:23" ht="20.100000000000001" customHeight="1">
      <c r="A1956" s="135" t="s">
        <v>1591</v>
      </c>
      <c r="B1956" s="135" t="s">
        <v>1559</v>
      </c>
      <c r="C1956" s="136" t="s">
        <v>1550</v>
      </c>
      <c r="D1956" s="123" t="s">
        <v>1623</v>
      </c>
      <c r="E1956" s="92" t="s">
        <v>942</v>
      </c>
      <c r="F1956" s="127">
        <v>163260</v>
      </c>
      <c r="G1956" s="137">
        <v>0</v>
      </c>
      <c r="H1956" s="127">
        <v>0</v>
      </c>
      <c r="I1956" s="128">
        <v>0</v>
      </c>
      <c r="J1956" s="128">
        <v>0</v>
      </c>
      <c r="K1956" s="137">
        <v>163260</v>
      </c>
      <c r="L1956" s="124">
        <v>0</v>
      </c>
      <c r="M1956" s="124">
        <v>161820</v>
      </c>
      <c r="N1956" s="124">
        <v>0</v>
      </c>
      <c r="O1956" s="124">
        <v>0</v>
      </c>
      <c r="P1956" s="124">
        <v>0</v>
      </c>
      <c r="Q1956" s="127">
        <v>1440</v>
      </c>
      <c r="R1956" s="127">
        <v>0</v>
      </c>
      <c r="S1956" s="127">
        <v>0</v>
      </c>
      <c r="T1956" s="127">
        <v>0</v>
      </c>
      <c r="U1956" s="124">
        <v>0</v>
      </c>
      <c r="V1956" s="139">
        <v>0</v>
      </c>
      <c r="W1956" s="128">
        <v>0</v>
      </c>
    </row>
    <row r="1957" spans="1:23" ht="20.100000000000001" customHeight="1">
      <c r="A1957" s="135" t="s">
        <v>1591</v>
      </c>
      <c r="B1957" s="135" t="s">
        <v>1559</v>
      </c>
      <c r="C1957" s="136" t="s">
        <v>1552</v>
      </c>
      <c r="D1957" s="123" t="s">
        <v>1623</v>
      </c>
      <c r="E1957" s="92" t="s">
        <v>944</v>
      </c>
      <c r="F1957" s="127">
        <v>151033</v>
      </c>
      <c r="G1957" s="137">
        <v>0</v>
      </c>
      <c r="H1957" s="127">
        <v>0</v>
      </c>
      <c r="I1957" s="128">
        <v>0</v>
      </c>
      <c r="J1957" s="128">
        <v>0</v>
      </c>
      <c r="K1957" s="137">
        <v>151033</v>
      </c>
      <c r="L1957" s="124">
        <v>0</v>
      </c>
      <c r="M1957" s="124">
        <v>0</v>
      </c>
      <c r="N1957" s="124">
        <v>0</v>
      </c>
      <c r="O1957" s="124">
        <v>0</v>
      </c>
      <c r="P1957" s="124">
        <v>0</v>
      </c>
      <c r="Q1957" s="127">
        <v>0</v>
      </c>
      <c r="R1957" s="127">
        <v>0</v>
      </c>
      <c r="S1957" s="127">
        <v>0</v>
      </c>
      <c r="T1957" s="127">
        <v>0</v>
      </c>
      <c r="U1957" s="124">
        <v>0</v>
      </c>
      <c r="V1957" s="139">
        <v>0</v>
      </c>
      <c r="W1957" s="128">
        <v>0</v>
      </c>
    </row>
    <row r="1958" spans="1:23" ht="20.100000000000001" customHeight="1">
      <c r="A1958" s="135" t="s">
        <v>1616</v>
      </c>
      <c r="B1958" s="135" t="s">
        <v>1551</v>
      </c>
      <c r="C1958" s="136" t="s">
        <v>1550</v>
      </c>
      <c r="D1958" s="123" t="s">
        <v>1623</v>
      </c>
      <c r="E1958" s="92" t="s">
        <v>1425</v>
      </c>
      <c r="F1958" s="127">
        <v>258912</v>
      </c>
      <c r="G1958" s="137">
        <v>0</v>
      </c>
      <c r="H1958" s="127">
        <v>0</v>
      </c>
      <c r="I1958" s="128">
        <v>0</v>
      </c>
      <c r="J1958" s="128">
        <v>0</v>
      </c>
      <c r="K1958" s="137">
        <v>0</v>
      </c>
      <c r="L1958" s="124">
        <v>0</v>
      </c>
      <c r="M1958" s="124">
        <v>0</v>
      </c>
      <c r="N1958" s="124">
        <v>0</v>
      </c>
      <c r="O1958" s="124">
        <v>0</v>
      </c>
      <c r="P1958" s="124">
        <v>0</v>
      </c>
      <c r="Q1958" s="127">
        <v>0</v>
      </c>
      <c r="R1958" s="127">
        <v>0</v>
      </c>
      <c r="S1958" s="127">
        <v>258912</v>
      </c>
      <c r="T1958" s="127">
        <v>0</v>
      </c>
      <c r="U1958" s="124">
        <v>0</v>
      </c>
      <c r="V1958" s="139">
        <v>0</v>
      </c>
      <c r="W1958" s="128">
        <v>0</v>
      </c>
    </row>
    <row r="1959" spans="1:23" ht="20.100000000000001" customHeight="1">
      <c r="A1959" s="135"/>
      <c r="B1959" s="135"/>
      <c r="C1959" s="136"/>
      <c r="D1959" s="123" t="s">
        <v>2450</v>
      </c>
      <c r="E1959" s="92" t="s">
        <v>2451</v>
      </c>
      <c r="F1959" s="127">
        <v>625293</v>
      </c>
      <c r="G1959" s="137">
        <v>357707</v>
      </c>
      <c r="H1959" s="127">
        <v>150468</v>
      </c>
      <c r="I1959" s="128">
        <v>137100</v>
      </c>
      <c r="J1959" s="128">
        <v>70139</v>
      </c>
      <c r="K1959" s="137">
        <v>159892</v>
      </c>
      <c r="L1959" s="124">
        <v>87914</v>
      </c>
      <c r="M1959" s="124">
        <v>32968</v>
      </c>
      <c r="N1959" s="124">
        <v>5754</v>
      </c>
      <c r="O1959" s="124">
        <v>879</v>
      </c>
      <c r="P1959" s="124">
        <v>1319</v>
      </c>
      <c r="Q1959" s="127">
        <v>288</v>
      </c>
      <c r="R1959" s="127">
        <v>0</v>
      </c>
      <c r="S1959" s="127">
        <v>52748</v>
      </c>
      <c r="T1959" s="127">
        <v>0</v>
      </c>
      <c r="U1959" s="124">
        <v>0</v>
      </c>
      <c r="V1959" s="139">
        <v>0</v>
      </c>
      <c r="W1959" s="128">
        <v>54946</v>
      </c>
    </row>
    <row r="1960" spans="1:23" ht="20.100000000000001" customHeight="1">
      <c r="A1960" s="135" t="s">
        <v>1549</v>
      </c>
      <c r="B1960" s="135" t="s">
        <v>1554</v>
      </c>
      <c r="C1960" s="136" t="s">
        <v>1550</v>
      </c>
      <c r="D1960" s="123" t="s">
        <v>1623</v>
      </c>
      <c r="E1960" s="92" t="s">
        <v>251</v>
      </c>
      <c r="F1960" s="127">
        <v>420605</v>
      </c>
      <c r="G1960" s="137">
        <v>357707</v>
      </c>
      <c r="H1960" s="127">
        <v>150468</v>
      </c>
      <c r="I1960" s="128">
        <v>137100</v>
      </c>
      <c r="J1960" s="128">
        <v>70139</v>
      </c>
      <c r="K1960" s="137">
        <v>7952</v>
      </c>
      <c r="L1960" s="124">
        <v>0</v>
      </c>
      <c r="M1960" s="124">
        <v>0</v>
      </c>
      <c r="N1960" s="124">
        <v>5754</v>
      </c>
      <c r="O1960" s="124">
        <v>879</v>
      </c>
      <c r="P1960" s="124">
        <v>1319</v>
      </c>
      <c r="Q1960" s="127">
        <v>0</v>
      </c>
      <c r="R1960" s="127">
        <v>0</v>
      </c>
      <c r="S1960" s="127">
        <v>0</v>
      </c>
      <c r="T1960" s="127">
        <v>0</v>
      </c>
      <c r="U1960" s="124">
        <v>0</v>
      </c>
      <c r="V1960" s="139">
        <v>0</v>
      </c>
      <c r="W1960" s="128">
        <v>54946</v>
      </c>
    </row>
    <row r="1961" spans="1:23" ht="20.100000000000001" customHeight="1">
      <c r="A1961" s="135" t="s">
        <v>1589</v>
      </c>
      <c r="B1961" s="135" t="s">
        <v>1558</v>
      </c>
      <c r="C1961" s="136" t="s">
        <v>1558</v>
      </c>
      <c r="D1961" s="123" t="s">
        <v>1623</v>
      </c>
      <c r="E1961" s="92" t="s">
        <v>829</v>
      </c>
      <c r="F1961" s="127">
        <v>87914</v>
      </c>
      <c r="G1961" s="137">
        <v>0</v>
      </c>
      <c r="H1961" s="127">
        <v>0</v>
      </c>
      <c r="I1961" s="128">
        <v>0</v>
      </c>
      <c r="J1961" s="128">
        <v>0</v>
      </c>
      <c r="K1961" s="137">
        <v>87914</v>
      </c>
      <c r="L1961" s="124">
        <v>87914</v>
      </c>
      <c r="M1961" s="124">
        <v>0</v>
      </c>
      <c r="N1961" s="124">
        <v>0</v>
      </c>
      <c r="O1961" s="124">
        <v>0</v>
      </c>
      <c r="P1961" s="124">
        <v>0</v>
      </c>
      <c r="Q1961" s="127">
        <v>0</v>
      </c>
      <c r="R1961" s="127">
        <v>0</v>
      </c>
      <c r="S1961" s="127">
        <v>0</v>
      </c>
      <c r="T1961" s="127">
        <v>0</v>
      </c>
      <c r="U1961" s="124">
        <v>0</v>
      </c>
      <c r="V1961" s="139">
        <v>0</v>
      </c>
      <c r="W1961" s="128">
        <v>0</v>
      </c>
    </row>
    <row r="1962" spans="1:23" ht="20.100000000000001" customHeight="1">
      <c r="A1962" s="135" t="s">
        <v>1591</v>
      </c>
      <c r="B1962" s="135" t="s">
        <v>1559</v>
      </c>
      <c r="C1962" s="136" t="s">
        <v>1551</v>
      </c>
      <c r="D1962" s="123" t="s">
        <v>1623</v>
      </c>
      <c r="E1962" s="92" t="s">
        <v>943</v>
      </c>
      <c r="F1962" s="127">
        <v>33256</v>
      </c>
      <c r="G1962" s="137">
        <v>0</v>
      </c>
      <c r="H1962" s="127">
        <v>0</v>
      </c>
      <c r="I1962" s="128">
        <v>0</v>
      </c>
      <c r="J1962" s="128">
        <v>0</v>
      </c>
      <c r="K1962" s="137">
        <v>33256</v>
      </c>
      <c r="L1962" s="124">
        <v>0</v>
      </c>
      <c r="M1962" s="124">
        <v>32968</v>
      </c>
      <c r="N1962" s="124">
        <v>0</v>
      </c>
      <c r="O1962" s="124">
        <v>0</v>
      </c>
      <c r="P1962" s="124">
        <v>0</v>
      </c>
      <c r="Q1962" s="127">
        <v>288</v>
      </c>
      <c r="R1962" s="127">
        <v>0</v>
      </c>
      <c r="S1962" s="127">
        <v>0</v>
      </c>
      <c r="T1962" s="127">
        <v>0</v>
      </c>
      <c r="U1962" s="124">
        <v>0</v>
      </c>
      <c r="V1962" s="139">
        <v>0</v>
      </c>
      <c r="W1962" s="128">
        <v>0</v>
      </c>
    </row>
    <row r="1963" spans="1:23" ht="20.100000000000001" customHeight="1">
      <c r="A1963" s="135" t="s">
        <v>1591</v>
      </c>
      <c r="B1963" s="135" t="s">
        <v>1559</v>
      </c>
      <c r="C1963" s="136" t="s">
        <v>1552</v>
      </c>
      <c r="D1963" s="123" t="s">
        <v>1623</v>
      </c>
      <c r="E1963" s="92" t="s">
        <v>944</v>
      </c>
      <c r="F1963" s="127">
        <v>30770</v>
      </c>
      <c r="G1963" s="137">
        <v>0</v>
      </c>
      <c r="H1963" s="127">
        <v>0</v>
      </c>
      <c r="I1963" s="128">
        <v>0</v>
      </c>
      <c r="J1963" s="128">
        <v>0</v>
      </c>
      <c r="K1963" s="137">
        <v>30770</v>
      </c>
      <c r="L1963" s="124">
        <v>0</v>
      </c>
      <c r="M1963" s="124">
        <v>0</v>
      </c>
      <c r="N1963" s="124">
        <v>0</v>
      </c>
      <c r="O1963" s="124">
        <v>0</v>
      </c>
      <c r="P1963" s="124">
        <v>0</v>
      </c>
      <c r="Q1963" s="127">
        <v>0</v>
      </c>
      <c r="R1963" s="127">
        <v>0</v>
      </c>
      <c r="S1963" s="127">
        <v>0</v>
      </c>
      <c r="T1963" s="127">
        <v>0</v>
      </c>
      <c r="U1963" s="124">
        <v>0</v>
      </c>
      <c r="V1963" s="139">
        <v>0</v>
      </c>
      <c r="W1963" s="128">
        <v>0</v>
      </c>
    </row>
    <row r="1964" spans="1:23" ht="20.100000000000001" customHeight="1">
      <c r="A1964" s="135" t="s">
        <v>1616</v>
      </c>
      <c r="B1964" s="135" t="s">
        <v>1551</v>
      </c>
      <c r="C1964" s="136" t="s">
        <v>1550</v>
      </c>
      <c r="D1964" s="123" t="s">
        <v>1623</v>
      </c>
      <c r="E1964" s="92" t="s">
        <v>1425</v>
      </c>
      <c r="F1964" s="127">
        <v>52748</v>
      </c>
      <c r="G1964" s="137">
        <v>0</v>
      </c>
      <c r="H1964" s="127">
        <v>0</v>
      </c>
      <c r="I1964" s="128">
        <v>0</v>
      </c>
      <c r="J1964" s="128">
        <v>0</v>
      </c>
      <c r="K1964" s="137">
        <v>0</v>
      </c>
      <c r="L1964" s="124">
        <v>0</v>
      </c>
      <c r="M1964" s="124">
        <v>0</v>
      </c>
      <c r="N1964" s="124">
        <v>0</v>
      </c>
      <c r="O1964" s="124">
        <v>0</v>
      </c>
      <c r="P1964" s="124">
        <v>0</v>
      </c>
      <c r="Q1964" s="127">
        <v>0</v>
      </c>
      <c r="R1964" s="127">
        <v>0</v>
      </c>
      <c r="S1964" s="127">
        <v>52748</v>
      </c>
      <c r="T1964" s="127">
        <v>0</v>
      </c>
      <c r="U1964" s="124">
        <v>0</v>
      </c>
      <c r="V1964" s="139">
        <v>0</v>
      </c>
      <c r="W1964" s="128">
        <v>0</v>
      </c>
    </row>
    <row r="1965" spans="1:23" ht="20.100000000000001" customHeight="1">
      <c r="A1965" s="135"/>
      <c r="B1965" s="135"/>
      <c r="C1965" s="136"/>
      <c r="D1965" s="123" t="s">
        <v>2452</v>
      </c>
      <c r="E1965" s="92" t="s">
        <v>2453</v>
      </c>
      <c r="F1965" s="127">
        <v>425319</v>
      </c>
      <c r="G1965" s="137">
        <v>192564</v>
      </c>
      <c r="H1965" s="127">
        <v>103524</v>
      </c>
      <c r="I1965" s="128">
        <v>65040</v>
      </c>
      <c r="J1965" s="128">
        <v>24000</v>
      </c>
      <c r="K1965" s="137">
        <v>78900</v>
      </c>
      <c r="L1965" s="124">
        <v>52849</v>
      </c>
      <c r="M1965" s="124">
        <v>19818</v>
      </c>
      <c r="N1965" s="124">
        <v>4624</v>
      </c>
      <c r="O1965" s="124">
        <v>528</v>
      </c>
      <c r="P1965" s="124">
        <v>793</v>
      </c>
      <c r="Q1965" s="127">
        <v>288</v>
      </c>
      <c r="R1965" s="127">
        <v>0</v>
      </c>
      <c r="S1965" s="127">
        <v>31709</v>
      </c>
      <c r="T1965" s="127">
        <v>0</v>
      </c>
      <c r="U1965" s="124">
        <v>0</v>
      </c>
      <c r="V1965" s="139">
        <v>67200</v>
      </c>
      <c r="W1965" s="128">
        <v>54946</v>
      </c>
    </row>
    <row r="1966" spans="1:23" ht="20.100000000000001" customHeight="1">
      <c r="A1966" s="135" t="s">
        <v>1589</v>
      </c>
      <c r="B1966" s="135" t="s">
        <v>1558</v>
      </c>
      <c r="C1966" s="136" t="s">
        <v>1558</v>
      </c>
      <c r="D1966" s="123" t="s">
        <v>1623</v>
      </c>
      <c r="E1966" s="92" t="s">
        <v>829</v>
      </c>
      <c r="F1966" s="127">
        <v>52849</v>
      </c>
      <c r="G1966" s="137">
        <v>0</v>
      </c>
      <c r="H1966" s="127">
        <v>0</v>
      </c>
      <c r="I1966" s="128">
        <v>0</v>
      </c>
      <c r="J1966" s="128">
        <v>0</v>
      </c>
      <c r="K1966" s="137">
        <v>52849</v>
      </c>
      <c r="L1966" s="124">
        <v>52849</v>
      </c>
      <c r="M1966" s="124">
        <v>0</v>
      </c>
      <c r="N1966" s="124">
        <v>0</v>
      </c>
      <c r="O1966" s="124">
        <v>0</v>
      </c>
      <c r="P1966" s="124">
        <v>0</v>
      </c>
      <c r="Q1966" s="127">
        <v>0</v>
      </c>
      <c r="R1966" s="127">
        <v>0</v>
      </c>
      <c r="S1966" s="127">
        <v>0</v>
      </c>
      <c r="T1966" s="127">
        <v>0</v>
      </c>
      <c r="U1966" s="124">
        <v>0</v>
      </c>
      <c r="V1966" s="139">
        <v>0</v>
      </c>
      <c r="W1966" s="128">
        <v>0</v>
      </c>
    </row>
    <row r="1967" spans="1:23" ht="20.100000000000001" customHeight="1">
      <c r="A1967" s="135" t="s">
        <v>1591</v>
      </c>
      <c r="B1967" s="135" t="s">
        <v>1580</v>
      </c>
      <c r="C1967" s="136" t="s">
        <v>1572</v>
      </c>
      <c r="D1967" s="123" t="s">
        <v>1623</v>
      </c>
      <c r="E1967" s="92" t="s">
        <v>957</v>
      </c>
      <c r="F1967" s="127">
        <v>320655</v>
      </c>
      <c r="G1967" s="137">
        <v>192564</v>
      </c>
      <c r="H1967" s="127">
        <v>103524</v>
      </c>
      <c r="I1967" s="128">
        <v>65040</v>
      </c>
      <c r="J1967" s="128">
        <v>24000</v>
      </c>
      <c r="K1967" s="137">
        <v>5945</v>
      </c>
      <c r="L1967" s="124">
        <v>0</v>
      </c>
      <c r="M1967" s="124">
        <v>0</v>
      </c>
      <c r="N1967" s="124">
        <v>4624</v>
      </c>
      <c r="O1967" s="124">
        <v>528</v>
      </c>
      <c r="P1967" s="124">
        <v>793</v>
      </c>
      <c r="Q1967" s="127">
        <v>0</v>
      </c>
      <c r="R1967" s="127">
        <v>0</v>
      </c>
      <c r="S1967" s="127">
        <v>0</v>
      </c>
      <c r="T1967" s="127">
        <v>0</v>
      </c>
      <c r="U1967" s="124">
        <v>0</v>
      </c>
      <c r="V1967" s="139">
        <v>67200</v>
      </c>
      <c r="W1967" s="128">
        <v>54946</v>
      </c>
    </row>
    <row r="1968" spans="1:23" ht="20.100000000000001" customHeight="1">
      <c r="A1968" s="135" t="s">
        <v>1591</v>
      </c>
      <c r="B1968" s="135" t="s">
        <v>1559</v>
      </c>
      <c r="C1968" s="136" t="s">
        <v>1551</v>
      </c>
      <c r="D1968" s="123" t="s">
        <v>1623</v>
      </c>
      <c r="E1968" s="92" t="s">
        <v>943</v>
      </c>
      <c r="F1968" s="127">
        <v>20106</v>
      </c>
      <c r="G1968" s="137">
        <v>0</v>
      </c>
      <c r="H1968" s="127">
        <v>0</v>
      </c>
      <c r="I1968" s="128">
        <v>0</v>
      </c>
      <c r="J1968" s="128">
        <v>0</v>
      </c>
      <c r="K1968" s="137">
        <v>20106</v>
      </c>
      <c r="L1968" s="124">
        <v>0</v>
      </c>
      <c r="M1968" s="124">
        <v>19818</v>
      </c>
      <c r="N1968" s="124">
        <v>0</v>
      </c>
      <c r="O1968" s="124">
        <v>0</v>
      </c>
      <c r="P1968" s="124">
        <v>0</v>
      </c>
      <c r="Q1968" s="127">
        <v>288</v>
      </c>
      <c r="R1968" s="127">
        <v>0</v>
      </c>
      <c r="S1968" s="127">
        <v>0</v>
      </c>
      <c r="T1968" s="127">
        <v>0</v>
      </c>
      <c r="U1968" s="124">
        <v>0</v>
      </c>
      <c r="V1968" s="139">
        <v>0</v>
      </c>
      <c r="W1968" s="128">
        <v>0</v>
      </c>
    </row>
    <row r="1969" spans="1:23" ht="20.100000000000001" customHeight="1">
      <c r="A1969" s="135" t="s">
        <v>1616</v>
      </c>
      <c r="B1969" s="135" t="s">
        <v>1551</v>
      </c>
      <c r="C1969" s="136" t="s">
        <v>1550</v>
      </c>
      <c r="D1969" s="123" t="s">
        <v>1623</v>
      </c>
      <c r="E1969" s="92" t="s">
        <v>1425</v>
      </c>
      <c r="F1969" s="127">
        <v>31709</v>
      </c>
      <c r="G1969" s="137">
        <v>0</v>
      </c>
      <c r="H1969" s="127">
        <v>0</v>
      </c>
      <c r="I1969" s="128">
        <v>0</v>
      </c>
      <c r="J1969" s="128">
        <v>0</v>
      </c>
      <c r="K1969" s="137">
        <v>0</v>
      </c>
      <c r="L1969" s="124">
        <v>0</v>
      </c>
      <c r="M1969" s="124">
        <v>0</v>
      </c>
      <c r="N1969" s="124">
        <v>0</v>
      </c>
      <c r="O1969" s="124">
        <v>0</v>
      </c>
      <c r="P1969" s="124">
        <v>0</v>
      </c>
      <c r="Q1969" s="127">
        <v>0</v>
      </c>
      <c r="R1969" s="127">
        <v>0</v>
      </c>
      <c r="S1969" s="127">
        <v>31709</v>
      </c>
      <c r="T1969" s="127">
        <v>0</v>
      </c>
      <c r="U1969" s="124">
        <v>0</v>
      </c>
      <c r="V1969" s="139">
        <v>0</v>
      </c>
      <c r="W1969" s="128">
        <v>0</v>
      </c>
    </row>
    <row r="1970" spans="1:23" ht="20.100000000000001" customHeight="1">
      <c r="A1970" s="135"/>
      <c r="B1970" s="135"/>
      <c r="C1970" s="136"/>
      <c r="D1970" s="123" t="s">
        <v>2454</v>
      </c>
      <c r="E1970" s="92" t="s">
        <v>2455</v>
      </c>
      <c r="F1970" s="127">
        <v>196705</v>
      </c>
      <c r="G1970" s="137">
        <v>105168</v>
      </c>
      <c r="H1970" s="127">
        <v>60528</v>
      </c>
      <c r="I1970" s="128">
        <v>32640</v>
      </c>
      <c r="J1970" s="128">
        <v>12000</v>
      </c>
      <c r="K1970" s="137">
        <v>41912</v>
      </c>
      <c r="L1970" s="124">
        <v>28094</v>
      </c>
      <c r="M1970" s="124">
        <v>10535</v>
      </c>
      <c r="N1970" s="124">
        <v>2437</v>
      </c>
      <c r="O1970" s="124">
        <v>281</v>
      </c>
      <c r="P1970" s="124">
        <v>421</v>
      </c>
      <c r="Q1970" s="127">
        <v>144</v>
      </c>
      <c r="R1970" s="127">
        <v>0</v>
      </c>
      <c r="S1970" s="127">
        <v>16856</v>
      </c>
      <c r="T1970" s="127">
        <v>0</v>
      </c>
      <c r="U1970" s="124">
        <v>0</v>
      </c>
      <c r="V1970" s="139">
        <v>32769</v>
      </c>
      <c r="W1970" s="128">
        <v>0</v>
      </c>
    </row>
    <row r="1971" spans="1:23" ht="20.100000000000001" customHeight="1">
      <c r="A1971" s="135" t="s">
        <v>1582</v>
      </c>
      <c r="B1971" s="135" t="s">
        <v>1550</v>
      </c>
      <c r="C1971" s="136" t="s">
        <v>1585</v>
      </c>
      <c r="D1971" s="123" t="s">
        <v>1623</v>
      </c>
      <c r="E1971" s="92" t="s">
        <v>758</v>
      </c>
      <c r="F1971" s="127">
        <v>141076</v>
      </c>
      <c r="G1971" s="137">
        <v>105168</v>
      </c>
      <c r="H1971" s="127">
        <v>60528</v>
      </c>
      <c r="I1971" s="128">
        <v>32640</v>
      </c>
      <c r="J1971" s="128">
        <v>12000</v>
      </c>
      <c r="K1971" s="137">
        <v>3139</v>
      </c>
      <c r="L1971" s="124">
        <v>0</v>
      </c>
      <c r="M1971" s="124">
        <v>0</v>
      </c>
      <c r="N1971" s="124">
        <v>2437</v>
      </c>
      <c r="O1971" s="124">
        <v>281</v>
      </c>
      <c r="P1971" s="124">
        <v>421</v>
      </c>
      <c r="Q1971" s="127">
        <v>0</v>
      </c>
      <c r="R1971" s="127">
        <v>0</v>
      </c>
      <c r="S1971" s="127">
        <v>0</v>
      </c>
      <c r="T1971" s="127">
        <v>0</v>
      </c>
      <c r="U1971" s="124">
        <v>0</v>
      </c>
      <c r="V1971" s="139">
        <v>32769</v>
      </c>
      <c r="W1971" s="128">
        <v>0</v>
      </c>
    </row>
    <row r="1972" spans="1:23" ht="20.100000000000001" customHeight="1">
      <c r="A1972" s="135" t="s">
        <v>1589</v>
      </c>
      <c r="B1972" s="135" t="s">
        <v>1558</v>
      </c>
      <c r="C1972" s="136" t="s">
        <v>1558</v>
      </c>
      <c r="D1972" s="123" t="s">
        <v>1623</v>
      </c>
      <c r="E1972" s="92" t="s">
        <v>829</v>
      </c>
      <c r="F1972" s="127">
        <v>28094</v>
      </c>
      <c r="G1972" s="137">
        <v>0</v>
      </c>
      <c r="H1972" s="127">
        <v>0</v>
      </c>
      <c r="I1972" s="128">
        <v>0</v>
      </c>
      <c r="J1972" s="128">
        <v>0</v>
      </c>
      <c r="K1972" s="137">
        <v>28094</v>
      </c>
      <c r="L1972" s="124">
        <v>28094</v>
      </c>
      <c r="M1972" s="124">
        <v>0</v>
      </c>
      <c r="N1972" s="124">
        <v>0</v>
      </c>
      <c r="O1972" s="124">
        <v>0</v>
      </c>
      <c r="P1972" s="124">
        <v>0</v>
      </c>
      <c r="Q1972" s="127">
        <v>0</v>
      </c>
      <c r="R1972" s="127">
        <v>0</v>
      </c>
      <c r="S1972" s="127">
        <v>0</v>
      </c>
      <c r="T1972" s="127">
        <v>0</v>
      </c>
      <c r="U1972" s="124">
        <v>0</v>
      </c>
      <c r="V1972" s="139">
        <v>0</v>
      </c>
      <c r="W1972" s="128">
        <v>0</v>
      </c>
    </row>
    <row r="1973" spans="1:23" ht="20.100000000000001" customHeight="1">
      <c r="A1973" s="135" t="s">
        <v>1591</v>
      </c>
      <c r="B1973" s="135" t="s">
        <v>1559</v>
      </c>
      <c r="C1973" s="136" t="s">
        <v>1551</v>
      </c>
      <c r="D1973" s="123" t="s">
        <v>1623</v>
      </c>
      <c r="E1973" s="92" t="s">
        <v>943</v>
      </c>
      <c r="F1973" s="127">
        <v>10679</v>
      </c>
      <c r="G1973" s="137">
        <v>0</v>
      </c>
      <c r="H1973" s="127">
        <v>0</v>
      </c>
      <c r="I1973" s="128">
        <v>0</v>
      </c>
      <c r="J1973" s="128">
        <v>0</v>
      </c>
      <c r="K1973" s="137">
        <v>10679</v>
      </c>
      <c r="L1973" s="124">
        <v>0</v>
      </c>
      <c r="M1973" s="124">
        <v>10535</v>
      </c>
      <c r="N1973" s="124">
        <v>0</v>
      </c>
      <c r="O1973" s="124">
        <v>0</v>
      </c>
      <c r="P1973" s="124">
        <v>0</v>
      </c>
      <c r="Q1973" s="127">
        <v>144</v>
      </c>
      <c r="R1973" s="127">
        <v>0</v>
      </c>
      <c r="S1973" s="127">
        <v>0</v>
      </c>
      <c r="T1973" s="127">
        <v>0</v>
      </c>
      <c r="U1973" s="124">
        <v>0</v>
      </c>
      <c r="V1973" s="139">
        <v>0</v>
      </c>
      <c r="W1973" s="128">
        <v>0</v>
      </c>
    </row>
    <row r="1974" spans="1:23" ht="20.100000000000001" customHeight="1">
      <c r="A1974" s="135" t="s">
        <v>1616</v>
      </c>
      <c r="B1974" s="135" t="s">
        <v>1551</v>
      </c>
      <c r="C1974" s="136" t="s">
        <v>1550</v>
      </c>
      <c r="D1974" s="123" t="s">
        <v>1623</v>
      </c>
      <c r="E1974" s="92" t="s">
        <v>1425</v>
      </c>
      <c r="F1974" s="127">
        <v>16856</v>
      </c>
      <c r="G1974" s="137">
        <v>0</v>
      </c>
      <c r="H1974" s="127">
        <v>0</v>
      </c>
      <c r="I1974" s="128">
        <v>0</v>
      </c>
      <c r="J1974" s="128">
        <v>0</v>
      </c>
      <c r="K1974" s="137">
        <v>0</v>
      </c>
      <c r="L1974" s="124">
        <v>0</v>
      </c>
      <c r="M1974" s="124">
        <v>0</v>
      </c>
      <c r="N1974" s="124">
        <v>0</v>
      </c>
      <c r="O1974" s="124">
        <v>0</v>
      </c>
      <c r="P1974" s="124">
        <v>0</v>
      </c>
      <c r="Q1974" s="127">
        <v>0</v>
      </c>
      <c r="R1974" s="127">
        <v>0</v>
      </c>
      <c r="S1974" s="127">
        <v>16856</v>
      </c>
      <c r="T1974" s="127">
        <v>0</v>
      </c>
      <c r="U1974" s="124">
        <v>0</v>
      </c>
      <c r="V1974" s="139">
        <v>0</v>
      </c>
      <c r="W1974" s="128">
        <v>0</v>
      </c>
    </row>
    <row r="1975" spans="1:23" ht="20.100000000000001" customHeight="1">
      <c r="A1975" s="135"/>
      <c r="B1975" s="135"/>
      <c r="C1975" s="136"/>
      <c r="D1975" s="123" t="s">
        <v>2456</v>
      </c>
      <c r="E1975" s="92" t="s">
        <v>2457</v>
      </c>
      <c r="F1975" s="127">
        <v>272232</v>
      </c>
      <c r="G1975" s="137">
        <v>142092</v>
      </c>
      <c r="H1975" s="127">
        <v>76572</v>
      </c>
      <c r="I1975" s="128">
        <v>47520</v>
      </c>
      <c r="J1975" s="128">
        <v>18000</v>
      </c>
      <c r="K1975" s="137">
        <v>58148</v>
      </c>
      <c r="L1975" s="124">
        <v>38940</v>
      </c>
      <c r="M1975" s="124">
        <v>14603</v>
      </c>
      <c r="N1975" s="124">
        <v>3416</v>
      </c>
      <c r="O1975" s="124">
        <v>389</v>
      </c>
      <c r="P1975" s="124">
        <v>584</v>
      </c>
      <c r="Q1975" s="127">
        <v>216</v>
      </c>
      <c r="R1975" s="127">
        <v>0</v>
      </c>
      <c r="S1975" s="127">
        <v>23364</v>
      </c>
      <c r="T1975" s="127">
        <v>0</v>
      </c>
      <c r="U1975" s="124">
        <v>0</v>
      </c>
      <c r="V1975" s="139">
        <v>48628</v>
      </c>
      <c r="W1975" s="128">
        <v>0</v>
      </c>
    </row>
    <row r="1976" spans="1:23" ht="20.100000000000001" customHeight="1">
      <c r="A1976" s="135" t="s">
        <v>1589</v>
      </c>
      <c r="B1976" s="135" t="s">
        <v>1550</v>
      </c>
      <c r="C1976" s="136" t="s">
        <v>1585</v>
      </c>
      <c r="D1976" s="123" t="s">
        <v>1623</v>
      </c>
      <c r="E1976" s="92" t="s">
        <v>801</v>
      </c>
      <c r="F1976" s="127">
        <v>195109</v>
      </c>
      <c r="G1976" s="137">
        <v>142092</v>
      </c>
      <c r="H1976" s="127">
        <v>76572</v>
      </c>
      <c r="I1976" s="128">
        <v>47520</v>
      </c>
      <c r="J1976" s="128">
        <v>18000</v>
      </c>
      <c r="K1976" s="137">
        <v>4389</v>
      </c>
      <c r="L1976" s="124">
        <v>0</v>
      </c>
      <c r="M1976" s="124">
        <v>0</v>
      </c>
      <c r="N1976" s="124">
        <v>3416</v>
      </c>
      <c r="O1976" s="124">
        <v>389</v>
      </c>
      <c r="P1976" s="124">
        <v>584</v>
      </c>
      <c r="Q1976" s="127">
        <v>0</v>
      </c>
      <c r="R1976" s="127">
        <v>0</v>
      </c>
      <c r="S1976" s="127">
        <v>0</v>
      </c>
      <c r="T1976" s="127">
        <v>0</v>
      </c>
      <c r="U1976" s="124">
        <v>0</v>
      </c>
      <c r="V1976" s="139">
        <v>48628</v>
      </c>
      <c r="W1976" s="128">
        <v>0</v>
      </c>
    </row>
    <row r="1977" spans="1:23" ht="20.100000000000001" customHeight="1">
      <c r="A1977" s="135" t="s">
        <v>1589</v>
      </c>
      <c r="B1977" s="135" t="s">
        <v>1558</v>
      </c>
      <c r="C1977" s="136" t="s">
        <v>1558</v>
      </c>
      <c r="D1977" s="123" t="s">
        <v>1623</v>
      </c>
      <c r="E1977" s="92" t="s">
        <v>829</v>
      </c>
      <c r="F1977" s="127">
        <v>38940</v>
      </c>
      <c r="G1977" s="137">
        <v>0</v>
      </c>
      <c r="H1977" s="127">
        <v>0</v>
      </c>
      <c r="I1977" s="128">
        <v>0</v>
      </c>
      <c r="J1977" s="128">
        <v>0</v>
      </c>
      <c r="K1977" s="137">
        <v>38940</v>
      </c>
      <c r="L1977" s="124">
        <v>38940</v>
      </c>
      <c r="M1977" s="124">
        <v>0</v>
      </c>
      <c r="N1977" s="124">
        <v>0</v>
      </c>
      <c r="O1977" s="124">
        <v>0</v>
      </c>
      <c r="P1977" s="124">
        <v>0</v>
      </c>
      <c r="Q1977" s="127">
        <v>0</v>
      </c>
      <c r="R1977" s="127">
        <v>0</v>
      </c>
      <c r="S1977" s="127">
        <v>0</v>
      </c>
      <c r="T1977" s="127">
        <v>0</v>
      </c>
      <c r="U1977" s="124">
        <v>0</v>
      </c>
      <c r="V1977" s="139">
        <v>0</v>
      </c>
      <c r="W1977" s="128">
        <v>0</v>
      </c>
    </row>
    <row r="1978" spans="1:23" ht="20.100000000000001" customHeight="1">
      <c r="A1978" s="135" t="s">
        <v>1591</v>
      </c>
      <c r="B1978" s="135" t="s">
        <v>1559</v>
      </c>
      <c r="C1978" s="136" t="s">
        <v>1551</v>
      </c>
      <c r="D1978" s="123" t="s">
        <v>1623</v>
      </c>
      <c r="E1978" s="92" t="s">
        <v>943</v>
      </c>
      <c r="F1978" s="127">
        <v>14819</v>
      </c>
      <c r="G1978" s="137">
        <v>0</v>
      </c>
      <c r="H1978" s="127">
        <v>0</v>
      </c>
      <c r="I1978" s="128">
        <v>0</v>
      </c>
      <c r="J1978" s="128">
        <v>0</v>
      </c>
      <c r="K1978" s="137">
        <v>14819</v>
      </c>
      <c r="L1978" s="124">
        <v>0</v>
      </c>
      <c r="M1978" s="124">
        <v>14603</v>
      </c>
      <c r="N1978" s="124">
        <v>0</v>
      </c>
      <c r="O1978" s="124">
        <v>0</v>
      </c>
      <c r="P1978" s="124">
        <v>0</v>
      </c>
      <c r="Q1978" s="127">
        <v>216</v>
      </c>
      <c r="R1978" s="127">
        <v>0</v>
      </c>
      <c r="S1978" s="127">
        <v>0</v>
      </c>
      <c r="T1978" s="127">
        <v>0</v>
      </c>
      <c r="U1978" s="124">
        <v>0</v>
      </c>
      <c r="V1978" s="139">
        <v>0</v>
      </c>
      <c r="W1978" s="128">
        <v>0</v>
      </c>
    </row>
    <row r="1979" spans="1:23" ht="20.100000000000001" customHeight="1">
      <c r="A1979" s="135" t="s">
        <v>1616</v>
      </c>
      <c r="B1979" s="135" t="s">
        <v>1551</v>
      </c>
      <c r="C1979" s="136" t="s">
        <v>1550</v>
      </c>
      <c r="D1979" s="123" t="s">
        <v>1623</v>
      </c>
      <c r="E1979" s="92" t="s">
        <v>1425</v>
      </c>
      <c r="F1979" s="127">
        <v>23364</v>
      </c>
      <c r="G1979" s="137">
        <v>0</v>
      </c>
      <c r="H1979" s="127">
        <v>0</v>
      </c>
      <c r="I1979" s="128">
        <v>0</v>
      </c>
      <c r="J1979" s="128">
        <v>0</v>
      </c>
      <c r="K1979" s="137">
        <v>0</v>
      </c>
      <c r="L1979" s="124">
        <v>0</v>
      </c>
      <c r="M1979" s="124">
        <v>0</v>
      </c>
      <c r="N1979" s="124">
        <v>0</v>
      </c>
      <c r="O1979" s="124">
        <v>0</v>
      </c>
      <c r="P1979" s="124">
        <v>0</v>
      </c>
      <c r="Q1979" s="127">
        <v>0</v>
      </c>
      <c r="R1979" s="127">
        <v>0</v>
      </c>
      <c r="S1979" s="127">
        <v>23364</v>
      </c>
      <c r="T1979" s="127">
        <v>0</v>
      </c>
      <c r="U1979" s="124">
        <v>0</v>
      </c>
      <c r="V1979" s="139">
        <v>0</v>
      </c>
      <c r="W1979" s="128">
        <v>0</v>
      </c>
    </row>
    <row r="1980" spans="1:23" ht="20.100000000000001" customHeight="1">
      <c r="A1980" s="135"/>
      <c r="B1980" s="135"/>
      <c r="C1980" s="136"/>
      <c r="D1980" s="123" t="s">
        <v>2458</v>
      </c>
      <c r="E1980" s="92" t="s">
        <v>2459</v>
      </c>
      <c r="F1980" s="127">
        <v>215676</v>
      </c>
      <c r="G1980" s="137">
        <v>120168</v>
      </c>
      <c r="H1980" s="127">
        <v>70488</v>
      </c>
      <c r="I1980" s="128">
        <v>31680</v>
      </c>
      <c r="J1980" s="128">
        <v>18000</v>
      </c>
      <c r="K1980" s="137">
        <v>44603</v>
      </c>
      <c r="L1980" s="124">
        <v>29918</v>
      </c>
      <c r="M1980" s="124">
        <v>11219</v>
      </c>
      <c r="N1980" s="124">
        <v>2574</v>
      </c>
      <c r="O1980" s="124">
        <v>299</v>
      </c>
      <c r="P1980" s="124">
        <v>449</v>
      </c>
      <c r="Q1980" s="127">
        <v>144</v>
      </c>
      <c r="R1980" s="127">
        <v>0</v>
      </c>
      <c r="S1980" s="127">
        <v>17951</v>
      </c>
      <c r="T1980" s="127">
        <v>0</v>
      </c>
      <c r="U1980" s="124">
        <v>0</v>
      </c>
      <c r="V1980" s="139">
        <v>32954</v>
      </c>
      <c r="W1980" s="128">
        <v>0</v>
      </c>
    </row>
    <row r="1981" spans="1:23" ht="20.100000000000001" customHeight="1">
      <c r="A1981" s="135" t="s">
        <v>1589</v>
      </c>
      <c r="B1981" s="135" t="s">
        <v>1558</v>
      </c>
      <c r="C1981" s="136" t="s">
        <v>1558</v>
      </c>
      <c r="D1981" s="123" t="s">
        <v>1623</v>
      </c>
      <c r="E1981" s="92" t="s">
        <v>829</v>
      </c>
      <c r="F1981" s="127">
        <v>29918</v>
      </c>
      <c r="G1981" s="137">
        <v>0</v>
      </c>
      <c r="H1981" s="127">
        <v>0</v>
      </c>
      <c r="I1981" s="128">
        <v>0</v>
      </c>
      <c r="J1981" s="128">
        <v>0</v>
      </c>
      <c r="K1981" s="137">
        <v>29918</v>
      </c>
      <c r="L1981" s="124">
        <v>29918</v>
      </c>
      <c r="M1981" s="124">
        <v>0</v>
      </c>
      <c r="N1981" s="124">
        <v>0</v>
      </c>
      <c r="O1981" s="124">
        <v>0</v>
      </c>
      <c r="P1981" s="124">
        <v>0</v>
      </c>
      <c r="Q1981" s="127">
        <v>0</v>
      </c>
      <c r="R1981" s="127">
        <v>0</v>
      </c>
      <c r="S1981" s="127">
        <v>0</v>
      </c>
      <c r="T1981" s="127">
        <v>0</v>
      </c>
      <c r="U1981" s="124">
        <v>0</v>
      </c>
      <c r="V1981" s="139">
        <v>0</v>
      </c>
      <c r="W1981" s="128">
        <v>0</v>
      </c>
    </row>
    <row r="1982" spans="1:23" ht="20.100000000000001" customHeight="1">
      <c r="A1982" s="135" t="s">
        <v>1591</v>
      </c>
      <c r="B1982" s="135" t="s">
        <v>1559</v>
      </c>
      <c r="C1982" s="136" t="s">
        <v>1551</v>
      </c>
      <c r="D1982" s="123" t="s">
        <v>1623</v>
      </c>
      <c r="E1982" s="92" t="s">
        <v>943</v>
      </c>
      <c r="F1982" s="127">
        <v>11363</v>
      </c>
      <c r="G1982" s="137">
        <v>0</v>
      </c>
      <c r="H1982" s="127">
        <v>0</v>
      </c>
      <c r="I1982" s="128">
        <v>0</v>
      </c>
      <c r="J1982" s="128">
        <v>0</v>
      </c>
      <c r="K1982" s="137">
        <v>11363</v>
      </c>
      <c r="L1982" s="124">
        <v>0</v>
      </c>
      <c r="M1982" s="124">
        <v>11219</v>
      </c>
      <c r="N1982" s="124">
        <v>0</v>
      </c>
      <c r="O1982" s="124">
        <v>0</v>
      </c>
      <c r="P1982" s="124">
        <v>0</v>
      </c>
      <c r="Q1982" s="127">
        <v>144</v>
      </c>
      <c r="R1982" s="127">
        <v>0</v>
      </c>
      <c r="S1982" s="127">
        <v>0</v>
      </c>
      <c r="T1982" s="127">
        <v>0</v>
      </c>
      <c r="U1982" s="124">
        <v>0</v>
      </c>
      <c r="V1982" s="139">
        <v>0</v>
      </c>
      <c r="W1982" s="128">
        <v>0</v>
      </c>
    </row>
    <row r="1983" spans="1:23" ht="20.100000000000001" customHeight="1">
      <c r="A1983" s="135" t="s">
        <v>1604</v>
      </c>
      <c r="B1983" s="135" t="s">
        <v>1550</v>
      </c>
      <c r="C1983" s="136" t="s">
        <v>1557</v>
      </c>
      <c r="D1983" s="123" t="s">
        <v>1623</v>
      </c>
      <c r="E1983" s="92" t="s">
        <v>260</v>
      </c>
      <c r="F1983" s="127">
        <v>156444</v>
      </c>
      <c r="G1983" s="137">
        <v>120168</v>
      </c>
      <c r="H1983" s="127">
        <v>70488</v>
      </c>
      <c r="I1983" s="128">
        <v>31680</v>
      </c>
      <c r="J1983" s="128">
        <v>18000</v>
      </c>
      <c r="K1983" s="137">
        <v>3322</v>
      </c>
      <c r="L1983" s="124">
        <v>0</v>
      </c>
      <c r="M1983" s="124">
        <v>0</v>
      </c>
      <c r="N1983" s="124">
        <v>2574</v>
      </c>
      <c r="O1983" s="124">
        <v>299</v>
      </c>
      <c r="P1983" s="124">
        <v>449</v>
      </c>
      <c r="Q1983" s="127">
        <v>0</v>
      </c>
      <c r="R1983" s="127">
        <v>0</v>
      </c>
      <c r="S1983" s="127">
        <v>0</v>
      </c>
      <c r="T1983" s="127">
        <v>0</v>
      </c>
      <c r="U1983" s="124">
        <v>0</v>
      </c>
      <c r="V1983" s="139">
        <v>32954</v>
      </c>
      <c r="W1983" s="128">
        <v>0</v>
      </c>
    </row>
    <row r="1984" spans="1:23" ht="20.100000000000001" customHeight="1">
      <c r="A1984" s="135" t="s">
        <v>1616</v>
      </c>
      <c r="B1984" s="135" t="s">
        <v>1551</v>
      </c>
      <c r="C1984" s="136" t="s">
        <v>1550</v>
      </c>
      <c r="D1984" s="123" t="s">
        <v>1623</v>
      </c>
      <c r="E1984" s="92" t="s">
        <v>1425</v>
      </c>
      <c r="F1984" s="127">
        <v>17951</v>
      </c>
      <c r="G1984" s="137">
        <v>0</v>
      </c>
      <c r="H1984" s="127">
        <v>0</v>
      </c>
      <c r="I1984" s="128">
        <v>0</v>
      </c>
      <c r="J1984" s="128">
        <v>0</v>
      </c>
      <c r="K1984" s="137">
        <v>0</v>
      </c>
      <c r="L1984" s="124">
        <v>0</v>
      </c>
      <c r="M1984" s="124">
        <v>0</v>
      </c>
      <c r="N1984" s="124">
        <v>0</v>
      </c>
      <c r="O1984" s="124">
        <v>0</v>
      </c>
      <c r="P1984" s="124">
        <v>0</v>
      </c>
      <c r="Q1984" s="127">
        <v>0</v>
      </c>
      <c r="R1984" s="127">
        <v>0</v>
      </c>
      <c r="S1984" s="127">
        <v>17951</v>
      </c>
      <c r="T1984" s="127">
        <v>0</v>
      </c>
      <c r="U1984" s="124">
        <v>0</v>
      </c>
      <c r="V1984" s="139">
        <v>0</v>
      </c>
      <c r="W1984" s="128">
        <v>0</v>
      </c>
    </row>
    <row r="1985" spans="1:23" ht="20.100000000000001" customHeight="1">
      <c r="A1985" s="135"/>
      <c r="B1985" s="135"/>
      <c r="C1985" s="136"/>
      <c r="D1985" s="123" t="s">
        <v>2460</v>
      </c>
      <c r="E1985" s="92" t="s">
        <v>2461</v>
      </c>
      <c r="F1985" s="127">
        <v>283373</v>
      </c>
      <c r="G1985" s="137">
        <v>194346</v>
      </c>
      <c r="H1985" s="127">
        <v>72504</v>
      </c>
      <c r="I1985" s="128">
        <v>72600</v>
      </c>
      <c r="J1985" s="128">
        <v>49242</v>
      </c>
      <c r="K1985" s="137">
        <v>62495</v>
      </c>
      <c r="L1985" s="124">
        <v>44221</v>
      </c>
      <c r="M1985" s="124">
        <v>16583</v>
      </c>
      <c r="N1985" s="124">
        <v>0</v>
      </c>
      <c r="O1985" s="124">
        <v>884</v>
      </c>
      <c r="P1985" s="124">
        <v>663</v>
      </c>
      <c r="Q1985" s="127">
        <v>144</v>
      </c>
      <c r="R1985" s="127">
        <v>0</v>
      </c>
      <c r="S1985" s="127">
        <v>26532</v>
      </c>
      <c r="T1985" s="127">
        <v>0</v>
      </c>
      <c r="U1985" s="124">
        <v>0</v>
      </c>
      <c r="V1985" s="139">
        <v>0</v>
      </c>
      <c r="W1985" s="128">
        <v>0</v>
      </c>
    </row>
    <row r="1986" spans="1:23" ht="20.100000000000001" customHeight="1">
      <c r="A1986" s="135" t="s">
        <v>1549</v>
      </c>
      <c r="B1986" s="135" t="s">
        <v>1550</v>
      </c>
      <c r="C1986" s="136" t="s">
        <v>1550</v>
      </c>
      <c r="D1986" s="123" t="s">
        <v>1623</v>
      </c>
      <c r="E1986" s="92" t="s">
        <v>251</v>
      </c>
      <c r="F1986" s="127">
        <v>195893</v>
      </c>
      <c r="G1986" s="137">
        <v>194346</v>
      </c>
      <c r="H1986" s="127">
        <v>72504</v>
      </c>
      <c r="I1986" s="128">
        <v>72600</v>
      </c>
      <c r="J1986" s="128">
        <v>49242</v>
      </c>
      <c r="K1986" s="137">
        <v>1547</v>
      </c>
      <c r="L1986" s="124">
        <v>0</v>
      </c>
      <c r="M1986" s="124">
        <v>0</v>
      </c>
      <c r="N1986" s="124">
        <v>0</v>
      </c>
      <c r="O1986" s="124">
        <v>884</v>
      </c>
      <c r="P1986" s="124">
        <v>663</v>
      </c>
      <c r="Q1986" s="127">
        <v>0</v>
      </c>
      <c r="R1986" s="127">
        <v>0</v>
      </c>
      <c r="S1986" s="127">
        <v>0</v>
      </c>
      <c r="T1986" s="127">
        <v>0</v>
      </c>
      <c r="U1986" s="124">
        <v>0</v>
      </c>
      <c r="V1986" s="139">
        <v>0</v>
      </c>
      <c r="W1986" s="128">
        <v>0</v>
      </c>
    </row>
    <row r="1987" spans="1:23" ht="20.100000000000001" customHeight="1">
      <c r="A1987" s="135" t="s">
        <v>1589</v>
      </c>
      <c r="B1987" s="135" t="s">
        <v>1558</v>
      </c>
      <c r="C1987" s="136" t="s">
        <v>1558</v>
      </c>
      <c r="D1987" s="123" t="s">
        <v>1623</v>
      </c>
      <c r="E1987" s="92" t="s">
        <v>829</v>
      </c>
      <c r="F1987" s="127">
        <v>44221</v>
      </c>
      <c r="G1987" s="137">
        <v>0</v>
      </c>
      <c r="H1987" s="127">
        <v>0</v>
      </c>
      <c r="I1987" s="128">
        <v>0</v>
      </c>
      <c r="J1987" s="128">
        <v>0</v>
      </c>
      <c r="K1987" s="137">
        <v>44221</v>
      </c>
      <c r="L1987" s="124">
        <v>44221</v>
      </c>
      <c r="M1987" s="124">
        <v>0</v>
      </c>
      <c r="N1987" s="124">
        <v>0</v>
      </c>
      <c r="O1987" s="124">
        <v>0</v>
      </c>
      <c r="P1987" s="124">
        <v>0</v>
      </c>
      <c r="Q1987" s="127">
        <v>0</v>
      </c>
      <c r="R1987" s="127">
        <v>0</v>
      </c>
      <c r="S1987" s="127">
        <v>0</v>
      </c>
      <c r="T1987" s="127">
        <v>0</v>
      </c>
      <c r="U1987" s="124">
        <v>0</v>
      </c>
      <c r="V1987" s="139">
        <v>0</v>
      </c>
      <c r="W1987" s="128">
        <v>0</v>
      </c>
    </row>
    <row r="1988" spans="1:23" ht="20.100000000000001" customHeight="1">
      <c r="A1988" s="135" t="s">
        <v>1591</v>
      </c>
      <c r="B1988" s="135" t="s">
        <v>1559</v>
      </c>
      <c r="C1988" s="136" t="s">
        <v>1550</v>
      </c>
      <c r="D1988" s="123" t="s">
        <v>1623</v>
      </c>
      <c r="E1988" s="92" t="s">
        <v>942</v>
      </c>
      <c r="F1988" s="127">
        <v>16727</v>
      </c>
      <c r="G1988" s="137">
        <v>0</v>
      </c>
      <c r="H1988" s="127">
        <v>0</v>
      </c>
      <c r="I1988" s="128">
        <v>0</v>
      </c>
      <c r="J1988" s="128">
        <v>0</v>
      </c>
      <c r="K1988" s="137">
        <v>16727</v>
      </c>
      <c r="L1988" s="124">
        <v>0</v>
      </c>
      <c r="M1988" s="124">
        <v>16583</v>
      </c>
      <c r="N1988" s="124">
        <v>0</v>
      </c>
      <c r="O1988" s="124">
        <v>0</v>
      </c>
      <c r="P1988" s="124">
        <v>0</v>
      </c>
      <c r="Q1988" s="127">
        <v>144</v>
      </c>
      <c r="R1988" s="127">
        <v>0</v>
      </c>
      <c r="S1988" s="127">
        <v>0</v>
      </c>
      <c r="T1988" s="127">
        <v>0</v>
      </c>
      <c r="U1988" s="124">
        <v>0</v>
      </c>
      <c r="V1988" s="139">
        <v>0</v>
      </c>
      <c r="W1988" s="128">
        <v>0</v>
      </c>
    </row>
    <row r="1989" spans="1:23" ht="20.100000000000001" customHeight="1">
      <c r="A1989" s="135" t="s">
        <v>1616</v>
      </c>
      <c r="B1989" s="135" t="s">
        <v>1551</v>
      </c>
      <c r="C1989" s="136" t="s">
        <v>1550</v>
      </c>
      <c r="D1989" s="123" t="s">
        <v>1623</v>
      </c>
      <c r="E1989" s="92" t="s">
        <v>1425</v>
      </c>
      <c r="F1989" s="127">
        <v>26532</v>
      </c>
      <c r="G1989" s="137">
        <v>0</v>
      </c>
      <c r="H1989" s="127">
        <v>0</v>
      </c>
      <c r="I1989" s="128">
        <v>0</v>
      </c>
      <c r="J1989" s="128">
        <v>0</v>
      </c>
      <c r="K1989" s="137">
        <v>0</v>
      </c>
      <c r="L1989" s="124">
        <v>0</v>
      </c>
      <c r="M1989" s="124">
        <v>0</v>
      </c>
      <c r="N1989" s="124">
        <v>0</v>
      </c>
      <c r="O1989" s="124">
        <v>0</v>
      </c>
      <c r="P1989" s="124">
        <v>0</v>
      </c>
      <c r="Q1989" s="127">
        <v>0</v>
      </c>
      <c r="R1989" s="127">
        <v>0</v>
      </c>
      <c r="S1989" s="127">
        <v>26532</v>
      </c>
      <c r="T1989" s="127">
        <v>0</v>
      </c>
      <c r="U1989" s="124">
        <v>0</v>
      </c>
      <c r="V1989" s="139">
        <v>0</v>
      </c>
      <c r="W1989" s="128">
        <v>0</v>
      </c>
    </row>
    <row r="1990" spans="1:23" ht="20.100000000000001" customHeight="1">
      <c r="A1990" s="135"/>
      <c r="B1990" s="135"/>
      <c r="C1990" s="136"/>
      <c r="D1990" s="123" t="s">
        <v>2462</v>
      </c>
      <c r="E1990" s="92" t="s">
        <v>2463</v>
      </c>
      <c r="F1990" s="127">
        <v>555695</v>
      </c>
      <c r="G1990" s="137">
        <v>380591</v>
      </c>
      <c r="H1990" s="127">
        <v>135924</v>
      </c>
      <c r="I1990" s="128">
        <v>146940</v>
      </c>
      <c r="J1990" s="128">
        <v>97727</v>
      </c>
      <c r="K1990" s="137">
        <v>122920</v>
      </c>
      <c r="L1990" s="124">
        <v>86973</v>
      </c>
      <c r="M1990" s="124">
        <v>32615</v>
      </c>
      <c r="N1990" s="124">
        <v>0</v>
      </c>
      <c r="O1990" s="124">
        <v>1739</v>
      </c>
      <c r="P1990" s="124">
        <v>1305</v>
      </c>
      <c r="Q1990" s="127">
        <v>288</v>
      </c>
      <c r="R1990" s="127">
        <v>0</v>
      </c>
      <c r="S1990" s="127">
        <v>52184</v>
      </c>
      <c r="T1990" s="127">
        <v>0</v>
      </c>
      <c r="U1990" s="124">
        <v>0</v>
      </c>
      <c r="V1990" s="139">
        <v>0</v>
      </c>
      <c r="W1990" s="128">
        <v>0</v>
      </c>
    </row>
    <row r="1991" spans="1:23" ht="20.100000000000001" customHeight="1">
      <c r="A1991" s="135" t="s">
        <v>1549</v>
      </c>
      <c r="B1991" s="135" t="s">
        <v>1564</v>
      </c>
      <c r="C1991" s="136" t="s">
        <v>1550</v>
      </c>
      <c r="D1991" s="123" t="s">
        <v>1623</v>
      </c>
      <c r="E1991" s="92" t="s">
        <v>251</v>
      </c>
      <c r="F1991" s="127">
        <v>383635</v>
      </c>
      <c r="G1991" s="137">
        <v>380591</v>
      </c>
      <c r="H1991" s="127">
        <v>135924</v>
      </c>
      <c r="I1991" s="128">
        <v>146940</v>
      </c>
      <c r="J1991" s="128">
        <v>97727</v>
      </c>
      <c r="K1991" s="137">
        <v>3044</v>
      </c>
      <c r="L1991" s="124">
        <v>0</v>
      </c>
      <c r="M1991" s="124">
        <v>0</v>
      </c>
      <c r="N1991" s="124">
        <v>0</v>
      </c>
      <c r="O1991" s="124">
        <v>1739</v>
      </c>
      <c r="P1991" s="124">
        <v>1305</v>
      </c>
      <c r="Q1991" s="127">
        <v>0</v>
      </c>
      <c r="R1991" s="127">
        <v>0</v>
      </c>
      <c r="S1991" s="127">
        <v>0</v>
      </c>
      <c r="T1991" s="127">
        <v>0</v>
      </c>
      <c r="U1991" s="124">
        <v>0</v>
      </c>
      <c r="V1991" s="139">
        <v>0</v>
      </c>
      <c r="W1991" s="128">
        <v>0</v>
      </c>
    </row>
    <row r="1992" spans="1:23" ht="20.100000000000001" customHeight="1">
      <c r="A1992" s="135" t="s">
        <v>1589</v>
      </c>
      <c r="B1992" s="135" t="s">
        <v>1558</v>
      </c>
      <c r="C1992" s="136" t="s">
        <v>1558</v>
      </c>
      <c r="D1992" s="123" t="s">
        <v>1623</v>
      </c>
      <c r="E1992" s="92" t="s">
        <v>829</v>
      </c>
      <c r="F1992" s="127">
        <v>86973</v>
      </c>
      <c r="G1992" s="137">
        <v>0</v>
      </c>
      <c r="H1992" s="127">
        <v>0</v>
      </c>
      <c r="I1992" s="128">
        <v>0</v>
      </c>
      <c r="J1992" s="128">
        <v>0</v>
      </c>
      <c r="K1992" s="137">
        <v>86973</v>
      </c>
      <c r="L1992" s="124">
        <v>86973</v>
      </c>
      <c r="M1992" s="124">
        <v>0</v>
      </c>
      <c r="N1992" s="124">
        <v>0</v>
      </c>
      <c r="O1992" s="124">
        <v>0</v>
      </c>
      <c r="P1992" s="124">
        <v>0</v>
      </c>
      <c r="Q1992" s="127">
        <v>0</v>
      </c>
      <c r="R1992" s="127">
        <v>0</v>
      </c>
      <c r="S1992" s="127">
        <v>0</v>
      </c>
      <c r="T1992" s="127">
        <v>0</v>
      </c>
      <c r="U1992" s="124">
        <v>0</v>
      </c>
      <c r="V1992" s="139">
        <v>0</v>
      </c>
      <c r="W1992" s="128">
        <v>0</v>
      </c>
    </row>
    <row r="1993" spans="1:23" ht="20.100000000000001" customHeight="1">
      <c r="A1993" s="135" t="s">
        <v>1591</v>
      </c>
      <c r="B1993" s="135" t="s">
        <v>1559</v>
      </c>
      <c r="C1993" s="136" t="s">
        <v>1550</v>
      </c>
      <c r="D1993" s="123" t="s">
        <v>1623</v>
      </c>
      <c r="E1993" s="92" t="s">
        <v>942</v>
      </c>
      <c r="F1993" s="127">
        <v>32903</v>
      </c>
      <c r="G1993" s="137">
        <v>0</v>
      </c>
      <c r="H1993" s="127">
        <v>0</v>
      </c>
      <c r="I1993" s="128">
        <v>0</v>
      </c>
      <c r="J1993" s="128">
        <v>0</v>
      </c>
      <c r="K1993" s="137">
        <v>32903</v>
      </c>
      <c r="L1993" s="124">
        <v>0</v>
      </c>
      <c r="M1993" s="124">
        <v>32615</v>
      </c>
      <c r="N1993" s="124">
        <v>0</v>
      </c>
      <c r="O1993" s="124">
        <v>0</v>
      </c>
      <c r="P1993" s="124">
        <v>0</v>
      </c>
      <c r="Q1993" s="127">
        <v>288</v>
      </c>
      <c r="R1993" s="127">
        <v>0</v>
      </c>
      <c r="S1993" s="127">
        <v>0</v>
      </c>
      <c r="T1993" s="127">
        <v>0</v>
      </c>
      <c r="U1993" s="124">
        <v>0</v>
      </c>
      <c r="V1993" s="139">
        <v>0</v>
      </c>
      <c r="W1993" s="128">
        <v>0</v>
      </c>
    </row>
    <row r="1994" spans="1:23" ht="20.100000000000001" customHeight="1">
      <c r="A1994" s="135" t="s">
        <v>1616</v>
      </c>
      <c r="B1994" s="135" t="s">
        <v>1551</v>
      </c>
      <c r="C1994" s="136" t="s">
        <v>1550</v>
      </c>
      <c r="D1994" s="123" t="s">
        <v>1623</v>
      </c>
      <c r="E1994" s="92" t="s">
        <v>1425</v>
      </c>
      <c r="F1994" s="127">
        <v>52184</v>
      </c>
      <c r="G1994" s="137">
        <v>0</v>
      </c>
      <c r="H1994" s="127">
        <v>0</v>
      </c>
      <c r="I1994" s="128">
        <v>0</v>
      </c>
      <c r="J1994" s="128">
        <v>0</v>
      </c>
      <c r="K1994" s="137">
        <v>0</v>
      </c>
      <c r="L1994" s="124">
        <v>0</v>
      </c>
      <c r="M1994" s="124">
        <v>0</v>
      </c>
      <c r="N1994" s="124">
        <v>0</v>
      </c>
      <c r="O1994" s="124">
        <v>0</v>
      </c>
      <c r="P1994" s="124">
        <v>0</v>
      </c>
      <c r="Q1994" s="127">
        <v>0</v>
      </c>
      <c r="R1994" s="127">
        <v>0</v>
      </c>
      <c r="S1994" s="127">
        <v>52184</v>
      </c>
      <c r="T1994" s="127">
        <v>0</v>
      </c>
      <c r="U1994" s="124">
        <v>0</v>
      </c>
      <c r="V1994" s="139">
        <v>0</v>
      </c>
      <c r="W1994" s="128">
        <v>0</v>
      </c>
    </row>
    <row r="1995" spans="1:23" ht="20.100000000000001" customHeight="1">
      <c r="A1995" s="135"/>
      <c r="B1995" s="135"/>
      <c r="C1995" s="136"/>
      <c r="D1995" s="123" t="s">
        <v>2464</v>
      </c>
      <c r="E1995" s="92" t="s">
        <v>2465</v>
      </c>
      <c r="F1995" s="127">
        <v>721375</v>
      </c>
      <c r="G1995" s="137">
        <v>377484</v>
      </c>
      <c r="H1995" s="127">
        <v>202764</v>
      </c>
      <c r="I1995" s="128">
        <v>126720</v>
      </c>
      <c r="J1995" s="128">
        <v>48000</v>
      </c>
      <c r="K1995" s="137">
        <v>154253</v>
      </c>
      <c r="L1995" s="124">
        <v>103293</v>
      </c>
      <c r="M1995" s="124">
        <v>38735</v>
      </c>
      <c r="N1995" s="124">
        <v>9067</v>
      </c>
      <c r="O1995" s="124">
        <v>1033</v>
      </c>
      <c r="P1995" s="124">
        <v>1549</v>
      </c>
      <c r="Q1995" s="127">
        <v>576</v>
      </c>
      <c r="R1995" s="127">
        <v>0</v>
      </c>
      <c r="S1995" s="127">
        <v>61976</v>
      </c>
      <c r="T1995" s="127">
        <v>0</v>
      </c>
      <c r="U1995" s="124">
        <v>0</v>
      </c>
      <c r="V1995" s="139">
        <v>127662</v>
      </c>
      <c r="W1995" s="128">
        <v>0</v>
      </c>
    </row>
    <row r="1996" spans="1:23" ht="20.100000000000001" customHeight="1">
      <c r="A1996" s="135" t="s">
        <v>1589</v>
      </c>
      <c r="B1996" s="135" t="s">
        <v>1558</v>
      </c>
      <c r="C1996" s="136" t="s">
        <v>1558</v>
      </c>
      <c r="D1996" s="123" t="s">
        <v>1623</v>
      </c>
      <c r="E1996" s="92" t="s">
        <v>829</v>
      </c>
      <c r="F1996" s="127">
        <v>103293</v>
      </c>
      <c r="G1996" s="137">
        <v>0</v>
      </c>
      <c r="H1996" s="127">
        <v>0</v>
      </c>
      <c r="I1996" s="128">
        <v>0</v>
      </c>
      <c r="J1996" s="128">
        <v>0</v>
      </c>
      <c r="K1996" s="137">
        <v>103293</v>
      </c>
      <c r="L1996" s="124">
        <v>103293</v>
      </c>
      <c r="M1996" s="124">
        <v>0</v>
      </c>
      <c r="N1996" s="124">
        <v>0</v>
      </c>
      <c r="O1996" s="124">
        <v>0</v>
      </c>
      <c r="P1996" s="124">
        <v>0</v>
      </c>
      <c r="Q1996" s="127">
        <v>0</v>
      </c>
      <c r="R1996" s="127">
        <v>0</v>
      </c>
      <c r="S1996" s="127">
        <v>0</v>
      </c>
      <c r="T1996" s="127">
        <v>0</v>
      </c>
      <c r="U1996" s="124">
        <v>0</v>
      </c>
      <c r="V1996" s="139">
        <v>0</v>
      </c>
      <c r="W1996" s="128">
        <v>0</v>
      </c>
    </row>
    <row r="1997" spans="1:23" ht="20.100000000000001" customHeight="1">
      <c r="A1997" s="135" t="s">
        <v>1591</v>
      </c>
      <c r="B1997" s="135" t="s">
        <v>1559</v>
      </c>
      <c r="C1997" s="136" t="s">
        <v>1551</v>
      </c>
      <c r="D1997" s="123" t="s">
        <v>1623</v>
      </c>
      <c r="E1997" s="92" t="s">
        <v>943</v>
      </c>
      <c r="F1997" s="127">
        <v>39311</v>
      </c>
      <c r="G1997" s="137">
        <v>0</v>
      </c>
      <c r="H1997" s="127">
        <v>0</v>
      </c>
      <c r="I1997" s="128">
        <v>0</v>
      </c>
      <c r="J1997" s="128">
        <v>0</v>
      </c>
      <c r="K1997" s="137">
        <v>39311</v>
      </c>
      <c r="L1997" s="124">
        <v>0</v>
      </c>
      <c r="M1997" s="124">
        <v>38735</v>
      </c>
      <c r="N1997" s="124">
        <v>0</v>
      </c>
      <c r="O1997" s="124">
        <v>0</v>
      </c>
      <c r="P1997" s="124">
        <v>0</v>
      </c>
      <c r="Q1997" s="127">
        <v>576</v>
      </c>
      <c r="R1997" s="127">
        <v>0</v>
      </c>
      <c r="S1997" s="127">
        <v>0</v>
      </c>
      <c r="T1997" s="127">
        <v>0</v>
      </c>
      <c r="U1997" s="124">
        <v>0</v>
      </c>
      <c r="V1997" s="139">
        <v>0</v>
      </c>
      <c r="W1997" s="128">
        <v>0</v>
      </c>
    </row>
    <row r="1998" spans="1:23" ht="20.100000000000001" customHeight="1">
      <c r="A1998" s="135" t="s">
        <v>1604</v>
      </c>
      <c r="B1998" s="135" t="s">
        <v>1550</v>
      </c>
      <c r="C1998" s="136" t="s">
        <v>1572</v>
      </c>
      <c r="D1998" s="123" t="s">
        <v>1623</v>
      </c>
      <c r="E1998" s="92" t="s">
        <v>1097</v>
      </c>
      <c r="F1998" s="127">
        <v>516795</v>
      </c>
      <c r="G1998" s="137">
        <v>377484</v>
      </c>
      <c r="H1998" s="127">
        <v>202764</v>
      </c>
      <c r="I1998" s="128">
        <v>126720</v>
      </c>
      <c r="J1998" s="128">
        <v>48000</v>
      </c>
      <c r="K1998" s="137">
        <v>11649</v>
      </c>
      <c r="L1998" s="124">
        <v>0</v>
      </c>
      <c r="M1998" s="124">
        <v>0</v>
      </c>
      <c r="N1998" s="124">
        <v>9067</v>
      </c>
      <c r="O1998" s="124">
        <v>1033</v>
      </c>
      <c r="P1998" s="124">
        <v>1549</v>
      </c>
      <c r="Q1998" s="127">
        <v>0</v>
      </c>
      <c r="R1998" s="127">
        <v>0</v>
      </c>
      <c r="S1998" s="127">
        <v>0</v>
      </c>
      <c r="T1998" s="127">
        <v>0</v>
      </c>
      <c r="U1998" s="124">
        <v>0</v>
      </c>
      <c r="V1998" s="139">
        <v>127662</v>
      </c>
      <c r="W1998" s="128">
        <v>0</v>
      </c>
    </row>
    <row r="1999" spans="1:23" ht="20.100000000000001" customHeight="1">
      <c r="A1999" s="135" t="s">
        <v>1616</v>
      </c>
      <c r="B1999" s="135" t="s">
        <v>1551</v>
      </c>
      <c r="C1999" s="136" t="s">
        <v>1550</v>
      </c>
      <c r="D1999" s="123" t="s">
        <v>1623</v>
      </c>
      <c r="E1999" s="92" t="s">
        <v>1425</v>
      </c>
      <c r="F1999" s="127">
        <v>61976</v>
      </c>
      <c r="G1999" s="137">
        <v>0</v>
      </c>
      <c r="H1999" s="127">
        <v>0</v>
      </c>
      <c r="I1999" s="128">
        <v>0</v>
      </c>
      <c r="J1999" s="128">
        <v>0</v>
      </c>
      <c r="K1999" s="137">
        <v>0</v>
      </c>
      <c r="L1999" s="124">
        <v>0</v>
      </c>
      <c r="M1999" s="124">
        <v>0</v>
      </c>
      <c r="N1999" s="124">
        <v>0</v>
      </c>
      <c r="O1999" s="124">
        <v>0</v>
      </c>
      <c r="P1999" s="124">
        <v>0</v>
      </c>
      <c r="Q1999" s="127">
        <v>0</v>
      </c>
      <c r="R1999" s="127">
        <v>0</v>
      </c>
      <c r="S1999" s="127">
        <v>61976</v>
      </c>
      <c r="T1999" s="127">
        <v>0</v>
      </c>
      <c r="U1999" s="124">
        <v>0</v>
      </c>
      <c r="V1999" s="139">
        <v>0</v>
      </c>
      <c r="W1999" s="128">
        <v>0</v>
      </c>
    </row>
  </sheetData>
  <sheetProtection password="DE82" sheet="1" objects="1" scenarios="1"/>
  <mergeCells count="13">
    <mergeCell ref="A2:W2"/>
    <mergeCell ref="A4:C4"/>
    <mergeCell ref="G4:J4"/>
    <mergeCell ref="K4:Q4"/>
    <mergeCell ref="D4:D5"/>
    <mergeCell ref="E4:E5"/>
    <mergeCell ref="F4:F5"/>
    <mergeCell ref="R4:R5"/>
    <mergeCell ref="S4:S5"/>
    <mergeCell ref="T4:T5"/>
    <mergeCell ref="U4:U5"/>
    <mergeCell ref="V4:V5"/>
    <mergeCell ref="W4:W5"/>
  </mergeCells>
  <phoneticPr fontId="112" type="noConversion"/>
  <printOptions horizontalCentered="1"/>
  <pageMargins left="0" right="0" top="0.39370078740157499" bottom="0.511811023622047" header="0" footer="0.39370078740157499"/>
  <pageSetup paperSize="9" scale="80" fitToHeight="999" orientation="landscape"/>
  <headerFooter alignWithMargins="0"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A1107"/>
  <sheetViews>
    <sheetView showGridLines="0" showZeros="0" workbookViewId="0">
      <selection activeCell="R15" sqref="R15"/>
    </sheetView>
  </sheetViews>
  <sheetFormatPr defaultColWidth="6.875" defaultRowHeight="20.100000000000001" customHeight="1"/>
  <cols>
    <col min="1" max="3" width="3.125" style="84" customWidth="1"/>
    <col min="4" max="4" width="9.875" style="84" customWidth="1"/>
    <col min="5" max="5" width="15.625" style="84" customWidth="1"/>
    <col min="6" max="6" width="11.25" style="84" customWidth="1"/>
    <col min="7" max="10" width="9.375" style="84" customWidth="1"/>
    <col min="11" max="12" width="6.375" style="84" customWidth="1"/>
    <col min="13" max="13" width="9.5" style="84" customWidth="1"/>
    <col min="14" max="14" width="11.375" style="84" customWidth="1"/>
    <col min="15" max="15" width="10.25" style="84" customWidth="1"/>
    <col min="16" max="18" width="9.375" style="84" customWidth="1"/>
    <col min="19" max="19" width="9.625" style="84" customWidth="1"/>
    <col min="20" max="20" width="6" style="84" customWidth="1"/>
    <col min="21" max="21" width="7.625" style="84" customWidth="1"/>
    <col min="22" max="22" width="5" style="84" customWidth="1"/>
    <col min="23" max="23" width="9.375" style="84" customWidth="1"/>
    <col min="24" max="24" width="7.75" style="84" customWidth="1"/>
    <col min="25" max="25" width="10.25" style="84" customWidth="1"/>
    <col min="26" max="26" width="12.25" style="84" customWidth="1"/>
    <col min="27" max="256" width="6.875" style="84"/>
    <col min="257" max="259" width="3.125" style="84" customWidth="1"/>
    <col min="260" max="260" width="9.875" style="84" customWidth="1"/>
    <col min="261" max="261" width="15.625" style="84" customWidth="1"/>
    <col min="262" max="269" width="4.125" style="84" customWidth="1"/>
    <col min="270" max="270" width="3.75" style="84" customWidth="1"/>
    <col min="271" max="280" width="4.125" style="84" customWidth="1"/>
    <col min="281" max="281" width="4.375" style="84" customWidth="1"/>
    <col min="282" max="282" width="4.125" style="84" customWidth="1"/>
    <col min="283" max="512" width="6.875" style="84"/>
    <col min="513" max="515" width="3.125" style="84" customWidth="1"/>
    <col min="516" max="516" width="9.875" style="84" customWidth="1"/>
    <col min="517" max="517" width="15.625" style="84" customWidth="1"/>
    <col min="518" max="525" width="4.125" style="84" customWidth="1"/>
    <col min="526" max="526" width="3.75" style="84" customWidth="1"/>
    <col min="527" max="536" width="4.125" style="84" customWidth="1"/>
    <col min="537" max="537" width="4.375" style="84" customWidth="1"/>
    <col min="538" max="538" width="4.125" style="84" customWidth="1"/>
    <col min="539" max="768" width="6.875" style="84"/>
    <col min="769" max="771" width="3.125" style="84" customWidth="1"/>
    <col min="772" max="772" width="9.875" style="84" customWidth="1"/>
    <col min="773" max="773" width="15.625" style="84" customWidth="1"/>
    <col min="774" max="781" width="4.125" style="84" customWidth="1"/>
    <col min="782" max="782" width="3.75" style="84" customWidth="1"/>
    <col min="783" max="792" width="4.125" style="84" customWidth="1"/>
    <col min="793" max="793" width="4.375" style="84" customWidth="1"/>
    <col min="794" max="794" width="4.125" style="84" customWidth="1"/>
    <col min="795" max="1024" width="6.875" style="84"/>
    <col min="1025" max="1027" width="3.125" style="84" customWidth="1"/>
    <col min="1028" max="1028" width="9.875" style="84" customWidth="1"/>
    <col min="1029" max="1029" width="15.625" style="84" customWidth="1"/>
    <col min="1030" max="1037" width="4.125" style="84" customWidth="1"/>
    <col min="1038" max="1038" width="3.75" style="84" customWidth="1"/>
    <col min="1039" max="1048" width="4.125" style="84" customWidth="1"/>
    <col min="1049" max="1049" width="4.375" style="84" customWidth="1"/>
    <col min="1050" max="1050" width="4.125" style="84" customWidth="1"/>
    <col min="1051" max="1280" width="6.875" style="84"/>
    <col min="1281" max="1283" width="3.125" style="84" customWidth="1"/>
    <col min="1284" max="1284" width="9.875" style="84" customWidth="1"/>
    <col min="1285" max="1285" width="15.625" style="84" customWidth="1"/>
    <col min="1286" max="1293" width="4.125" style="84" customWidth="1"/>
    <col min="1294" max="1294" width="3.75" style="84" customWidth="1"/>
    <col min="1295" max="1304" width="4.125" style="84" customWidth="1"/>
    <col min="1305" max="1305" width="4.375" style="84" customWidth="1"/>
    <col min="1306" max="1306" width="4.125" style="84" customWidth="1"/>
    <col min="1307" max="1536" width="6.875" style="84"/>
    <col min="1537" max="1539" width="3.125" style="84" customWidth="1"/>
    <col min="1540" max="1540" width="9.875" style="84" customWidth="1"/>
    <col min="1541" max="1541" width="15.625" style="84" customWidth="1"/>
    <col min="1542" max="1549" width="4.125" style="84" customWidth="1"/>
    <col min="1550" max="1550" width="3.75" style="84" customWidth="1"/>
    <col min="1551" max="1560" width="4.125" style="84" customWidth="1"/>
    <col min="1561" max="1561" width="4.375" style="84" customWidth="1"/>
    <col min="1562" max="1562" width="4.125" style="84" customWidth="1"/>
    <col min="1563" max="1792" width="6.875" style="84"/>
    <col min="1793" max="1795" width="3.125" style="84" customWidth="1"/>
    <col min="1796" max="1796" width="9.875" style="84" customWidth="1"/>
    <col min="1797" max="1797" width="15.625" style="84" customWidth="1"/>
    <col min="1798" max="1805" width="4.125" style="84" customWidth="1"/>
    <col min="1806" max="1806" width="3.75" style="84" customWidth="1"/>
    <col min="1807" max="1816" width="4.125" style="84" customWidth="1"/>
    <col min="1817" max="1817" width="4.375" style="84" customWidth="1"/>
    <col min="1818" max="1818" width="4.125" style="84" customWidth="1"/>
    <col min="1819" max="2048" width="6.875" style="84"/>
    <col min="2049" max="2051" width="3.125" style="84" customWidth="1"/>
    <col min="2052" max="2052" width="9.875" style="84" customWidth="1"/>
    <col min="2053" max="2053" width="15.625" style="84" customWidth="1"/>
    <col min="2054" max="2061" width="4.125" style="84" customWidth="1"/>
    <col min="2062" max="2062" width="3.75" style="84" customWidth="1"/>
    <col min="2063" max="2072" width="4.125" style="84" customWidth="1"/>
    <col min="2073" max="2073" width="4.375" style="84" customWidth="1"/>
    <col min="2074" max="2074" width="4.125" style="84" customWidth="1"/>
    <col min="2075" max="2304" width="6.875" style="84"/>
    <col min="2305" max="2307" width="3.125" style="84" customWidth="1"/>
    <col min="2308" max="2308" width="9.875" style="84" customWidth="1"/>
    <col min="2309" max="2309" width="15.625" style="84" customWidth="1"/>
    <col min="2310" max="2317" width="4.125" style="84" customWidth="1"/>
    <col min="2318" max="2318" width="3.75" style="84" customWidth="1"/>
    <col min="2319" max="2328" width="4.125" style="84" customWidth="1"/>
    <col min="2329" max="2329" width="4.375" style="84" customWidth="1"/>
    <col min="2330" max="2330" width="4.125" style="84" customWidth="1"/>
    <col min="2331" max="2560" width="6.875" style="84"/>
    <col min="2561" max="2563" width="3.125" style="84" customWidth="1"/>
    <col min="2564" max="2564" width="9.875" style="84" customWidth="1"/>
    <col min="2565" max="2565" width="15.625" style="84" customWidth="1"/>
    <col min="2566" max="2573" width="4.125" style="84" customWidth="1"/>
    <col min="2574" max="2574" width="3.75" style="84" customWidth="1"/>
    <col min="2575" max="2584" width="4.125" style="84" customWidth="1"/>
    <col min="2585" max="2585" width="4.375" style="84" customWidth="1"/>
    <col min="2586" max="2586" width="4.125" style="84" customWidth="1"/>
    <col min="2587" max="2816" width="6.875" style="84"/>
    <col min="2817" max="2819" width="3.125" style="84" customWidth="1"/>
    <col min="2820" max="2820" width="9.875" style="84" customWidth="1"/>
    <col min="2821" max="2821" width="15.625" style="84" customWidth="1"/>
    <col min="2822" max="2829" width="4.125" style="84" customWidth="1"/>
    <col min="2830" max="2830" width="3.75" style="84" customWidth="1"/>
    <col min="2831" max="2840" width="4.125" style="84" customWidth="1"/>
    <col min="2841" max="2841" width="4.375" style="84" customWidth="1"/>
    <col min="2842" max="2842" width="4.125" style="84" customWidth="1"/>
    <col min="2843" max="3072" width="6.875" style="84"/>
    <col min="3073" max="3075" width="3.125" style="84" customWidth="1"/>
    <col min="3076" max="3076" width="9.875" style="84" customWidth="1"/>
    <col min="3077" max="3077" width="15.625" style="84" customWidth="1"/>
    <col min="3078" max="3085" width="4.125" style="84" customWidth="1"/>
    <col min="3086" max="3086" width="3.75" style="84" customWidth="1"/>
    <col min="3087" max="3096" width="4.125" style="84" customWidth="1"/>
    <col min="3097" max="3097" width="4.375" style="84" customWidth="1"/>
    <col min="3098" max="3098" width="4.125" style="84" customWidth="1"/>
    <col min="3099" max="3328" width="6.875" style="84"/>
    <col min="3329" max="3331" width="3.125" style="84" customWidth="1"/>
    <col min="3332" max="3332" width="9.875" style="84" customWidth="1"/>
    <col min="3333" max="3333" width="15.625" style="84" customWidth="1"/>
    <col min="3334" max="3341" width="4.125" style="84" customWidth="1"/>
    <col min="3342" max="3342" width="3.75" style="84" customWidth="1"/>
    <col min="3343" max="3352" width="4.125" style="84" customWidth="1"/>
    <col min="3353" max="3353" width="4.375" style="84" customWidth="1"/>
    <col min="3354" max="3354" width="4.125" style="84" customWidth="1"/>
    <col min="3355" max="3584" width="6.875" style="84"/>
    <col min="3585" max="3587" width="3.125" style="84" customWidth="1"/>
    <col min="3588" max="3588" width="9.875" style="84" customWidth="1"/>
    <col min="3589" max="3589" width="15.625" style="84" customWidth="1"/>
    <col min="3590" max="3597" width="4.125" style="84" customWidth="1"/>
    <col min="3598" max="3598" width="3.75" style="84" customWidth="1"/>
    <col min="3599" max="3608" width="4.125" style="84" customWidth="1"/>
    <col min="3609" max="3609" width="4.375" style="84" customWidth="1"/>
    <col min="3610" max="3610" width="4.125" style="84" customWidth="1"/>
    <col min="3611" max="3840" width="6.875" style="84"/>
    <col min="3841" max="3843" width="3.125" style="84" customWidth="1"/>
    <col min="3844" max="3844" width="9.875" style="84" customWidth="1"/>
    <col min="3845" max="3845" width="15.625" style="84" customWidth="1"/>
    <col min="3846" max="3853" width="4.125" style="84" customWidth="1"/>
    <col min="3854" max="3854" width="3.75" style="84" customWidth="1"/>
    <col min="3855" max="3864" width="4.125" style="84" customWidth="1"/>
    <col min="3865" max="3865" width="4.375" style="84" customWidth="1"/>
    <col min="3866" max="3866" width="4.125" style="84" customWidth="1"/>
    <col min="3867" max="4096" width="6.875" style="84"/>
    <col min="4097" max="4099" width="3.125" style="84" customWidth="1"/>
    <col min="4100" max="4100" width="9.875" style="84" customWidth="1"/>
    <col min="4101" max="4101" width="15.625" style="84" customWidth="1"/>
    <col min="4102" max="4109" width="4.125" style="84" customWidth="1"/>
    <col min="4110" max="4110" width="3.75" style="84" customWidth="1"/>
    <col min="4111" max="4120" width="4.125" style="84" customWidth="1"/>
    <col min="4121" max="4121" width="4.375" style="84" customWidth="1"/>
    <col min="4122" max="4122" width="4.125" style="84" customWidth="1"/>
    <col min="4123" max="4352" width="6.875" style="84"/>
    <col min="4353" max="4355" width="3.125" style="84" customWidth="1"/>
    <col min="4356" max="4356" width="9.875" style="84" customWidth="1"/>
    <col min="4357" max="4357" width="15.625" style="84" customWidth="1"/>
    <col min="4358" max="4365" width="4.125" style="84" customWidth="1"/>
    <col min="4366" max="4366" width="3.75" style="84" customWidth="1"/>
    <col min="4367" max="4376" width="4.125" style="84" customWidth="1"/>
    <col min="4377" max="4377" width="4.375" style="84" customWidth="1"/>
    <col min="4378" max="4378" width="4.125" style="84" customWidth="1"/>
    <col min="4379" max="4608" width="6.875" style="84"/>
    <col min="4609" max="4611" width="3.125" style="84" customWidth="1"/>
    <col min="4612" max="4612" width="9.875" style="84" customWidth="1"/>
    <col min="4613" max="4613" width="15.625" style="84" customWidth="1"/>
    <col min="4614" max="4621" width="4.125" style="84" customWidth="1"/>
    <col min="4622" max="4622" width="3.75" style="84" customWidth="1"/>
    <col min="4623" max="4632" width="4.125" style="84" customWidth="1"/>
    <col min="4633" max="4633" width="4.375" style="84" customWidth="1"/>
    <col min="4634" max="4634" width="4.125" style="84" customWidth="1"/>
    <col min="4635" max="4864" width="6.875" style="84"/>
    <col min="4865" max="4867" width="3.125" style="84" customWidth="1"/>
    <col min="4868" max="4868" width="9.875" style="84" customWidth="1"/>
    <col min="4869" max="4869" width="15.625" style="84" customWidth="1"/>
    <col min="4870" max="4877" width="4.125" style="84" customWidth="1"/>
    <col min="4878" max="4878" width="3.75" style="84" customWidth="1"/>
    <col min="4879" max="4888" width="4.125" style="84" customWidth="1"/>
    <col min="4889" max="4889" width="4.375" style="84" customWidth="1"/>
    <col min="4890" max="4890" width="4.125" style="84" customWidth="1"/>
    <col min="4891" max="5120" width="6.875" style="84"/>
    <col min="5121" max="5123" width="3.125" style="84" customWidth="1"/>
    <col min="5124" max="5124" width="9.875" style="84" customWidth="1"/>
    <col min="5125" max="5125" width="15.625" style="84" customWidth="1"/>
    <col min="5126" max="5133" width="4.125" style="84" customWidth="1"/>
    <col min="5134" max="5134" width="3.75" style="84" customWidth="1"/>
    <col min="5135" max="5144" width="4.125" style="84" customWidth="1"/>
    <col min="5145" max="5145" width="4.375" style="84" customWidth="1"/>
    <col min="5146" max="5146" width="4.125" style="84" customWidth="1"/>
    <col min="5147" max="5376" width="6.875" style="84"/>
    <col min="5377" max="5379" width="3.125" style="84" customWidth="1"/>
    <col min="5380" max="5380" width="9.875" style="84" customWidth="1"/>
    <col min="5381" max="5381" width="15.625" style="84" customWidth="1"/>
    <col min="5382" max="5389" width="4.125" style="84" customWidth="1"/>
    <col min="5390" max="5390" width="3.75" style="84" customWidth="1"/>
    <col min="5391" max="5400" width="4.125" style="84" customWidth="1"/>
    <col min="5401" max="5401" width="4.375" style="84" customWidth="1"/>
    <col min="5402" max="5402" width="4.125" style="84" customWidth="1"/>
    <col min="5403" max="5632" width="6.875" style="84"/>
    <col min="5633" max="5635" width="3.125" style="84" customWidth="1"/>
    <col min="5636" max="5636" width="9.875" style="84" customWidth="1"/>
    <col min="5637" max="5637" width="15.625" style="84" customWidth="1"/>
    <col min="5638" max="5645" width="4.125" style="84" customWidth="1"/>
    <col min="5646" max="5646" width="3.75" style="84" customWidth="1"/>
    <col min="5647" max="5656" width="4.125" style="84" customWidth="1"/>
    <col min="5657" max="5657" width="4.375" style="84" customWidth="1"/>
    <col min="5658" max="5658" width="4.125" style="84" customWidth="1"/>
    <col min="5659" max="5888" width="6.875" style="84"/>
    <col min="5889" max="5891" width="3.125" style="84" customWidth="1"/>
    <col min="5892" max="5892" width="9.875" style="84" customWidth="1"/>
    <col min="5893" max="5893" width="15.625" style="84" customWidth="1"/>
    <col min="5894" max="5901" width="4.125" style="84" customWidth="1"/>
    <col min="5902" max="5902" width="3.75" style="84" customWidth="1"/>
    <col min="5903" max="5912" width="4.125" style="84" customWidth="1"/>
    <col min="5913" max="5913" width="4.375" style="84" customWidth="1"/>
    <col min="5914" max="5914" width="4.125" style="84" customWidth="1"/>
    <col min="5915" max="6144" width="6.875" style="84"/>
    <col min="6145" max="6147" width="3.125" style="84" customWidth="1"/>
    <col min="6148" max="6148" width="9.875" style="84" customWidth="1"/>
    <col min="6149" max="6149" width="15.625" style="84" customWidth="1"/>
    <col min="6150" max="6157" width="4.125" style="84" customWidth="1"/>
    <col min="6158" max="6158" width="3.75" style="84" customWidth="1"/>
    <col min="6159" max="6168" width="4.125" style="84" customWidth="1"/>
    <col min="6169" max="6169" width="4.375" style="84" customWidth="1"/>
    <col min="6170" max="6170" width="4.125" style="84" customWidth="1"/>
    <col min="6171" max="6400" width="6.875" style="84"/>
    <col min="6401" max="6403" width="3.125" style="84" customWidth="1"/>
    <col min="6404" max="6404" width="9.875" style="84" customWidth="1"/>
    <col min="6405" max="6405" width="15.625" style="84" customWidth="1"/>
    <col min="6406" max="6413" width="4.125" style="84" customWidth="1"/>
    <col min="6414" max="6414" width="3.75" style="84" customWidth="1"/>
    <col min="6415" max="6424" width="4.125" style="84" customWidth="1"/>
    <col min="6425" max="6425" width="4.375" style="84" customWidth="1"/>
    <col min="6426" max="6426" width="4.125" style="84" customWidth="1"/>
    <col min="6427" max="6656" width="6.875" style="84"/>
    <col min="6657" max="6659" width="3.125" style="84" customWidth="1"/>
    <col min="6660" max="6660" width="9.875" style="84" customWidth="1"/>
    <col min="6661" max="6661" width="15.625" style="84" customWidth="1"/>
    <col min="6662" max="6669" width="4.125" style="84" customWidth="1"/>
    <col min="6670" max="6670" width="3.75" style="84" customWidth="1"/>
    <col min="6671" max="6680" width="4.125" style="84" customWidth="1"/>
    <col min="6681" max="6681" width="4.375" style="84" customWidth="1"/>
    <col min="6682" max="6682" width="4.125" style="84" customWidth="1"/>
    <col min="6683" max="6912" width="6.875" style="84"/>
    <col min="6913" max="6915" width="3.125" style="84" customWidth="1"/>
    <col min="6916" max="6916" width="9.875" style="84" customWidth="1"/>
    <col min="6917" max="6917" width="15.625" style="84" customWidth="1"/>
    <col min="6918" max="6925" width="4.125" style="84" customWidth="1"/>
    <col min="6926" max="6926" width="3.75" style="84" customWidth="1"/>
    <col min="6927" max="6936" width="4.125" style="84" customWidth="1"/>
    <col min="6937" max="6937" width="4.375" style="84" customWidth="1"/>
    <col min="6938" max="6938" width="4.125" style="84" customWidth="1"/>
    <col min="6939" max="7168" width="6.875" style="84"/>
    <col min="7169" max="7171" width="3.125" style="84" customWidth="1"/>
    <col min="7172" max="7172" width="9.875" style="84" customWidth="1"/>
    <col min="7173" max="7173" width="15.625" style="84" customWidth="1"/>
    <col min="7174" max="7181" width="4.125" style="84" customWidth="1"/>
    <col min="7182" max="7182" width="3.75" style="84" customWidth="1"/>
    <col min="7183" max="7192" width="4.125" style="84" customWidth="1"/>
    <col min="7193" max="7193" width="4.375" style="84" customWidth="1"/>
    <col min="7194" max="7194" width="4.125" style="84" customWidth="1"/>
    <col min="7195" max="7424" width="6.875" style="84"/>
    <col min="7425" max="7427" width="3.125" style="84" customWidth="1"/>
    <col min="7428" max="7428" width="9.875" style="84" customWidth="1"/>
    <col min="7429" max="7429" width="15.625" style="84" customWidth="1"/>
    <col min="7430" max="7437" width="4.125" style="84" customWidth="1"/>
    <col min="7438" max="7438" width="3.75" style="84" customWidth="1"/>
    <col min="7439" max="7448" width="4.125" style="84" customWidth="1"/>
    <col min="7449" max="7449" width="4.375" style="84" customWidth="1"/>
    <col min="7450" max="7450" width="4.125" style="84" customWidth="1"/>
    <col min="7451" max="7680" width="6.875" style="84"/>
    <col min="7681" max="7683" width="3.125" style="84" customWidth="1"/>
    <col min="7684" max="7684" width="9.875" style="84" customWidth="1"/>
    <col min="7685" max="7685" width="15.625" style="84" customWidth="1"/>
    <col min="7686" max="7693" width="4.125" style="84" customWidth="1"/>
    <col min="7694" max="7694" width="3.75" style="84" customWidth="1"/>
    <col min="7695" max="7704" width="4.125" style="84" customWidth="1"/>
    <col min="7705" max="7705" width="4.375" style="84" customWidth="1"/>
    <col min="7706" max="7706" width="4.125" style="84" customWidth="1"/>
    <col min="7707" max="7936" width="6.875" style="84"/>
    <col min="7937" max="7939" width="3.125" style="84" customWidth="1"/>
    <col min="7940" max="7940" width="9.875" style="84" customWidth="1"/>
    <col min="7941" max="7941" width="15.625" style="84" customWidth="1"/>
    <col min="7942" max="7949" width="4.125" style="84" customWidth="1"/>
    <col min="7950" max="7950" width="3.75" style="84" customWidth="1"/>
    <col min="7951" max="7960" width="4.125" style="84" customWidth="1"/>
    <col min="7961" max="7961" width="4.375" style="84" customWidth="1"/>
    <col min="7962" max="7962" width="4.125" style="84" customWidth="1"/>
    <col min="7963" max="8192" width="6.875" style="84"/>
    <col min="8193" max="8195" width="3.125" style="84" customWidth="1"/>
    <col min="8196" max="8196" width="9.875" style="84" customWidth="1"/>
    <col min="8197" max="8197" width="15.625" style="84" customWidth="1"/>
    <col min="8198" max="8205" width="4.125" style="84" customWidth="1"/>
    <col min="8206" max="8206" width="3.75" style="84" customWidth="1"/>
    <col min="8207" max="8216" width="4.125" style="84" customWidth="1"/>
    <col min="8217" max="8217" width="4.375" style="84" customWidth="1"/>
    <col min="8218" max="8218" width="4.125" style="84" customWidth="1"/>
    <col min="8219" max="8448" width="6.875" style="84"/>
    <col min="8449" max="8451" width="3.125" style="84" customWidth="1"/>
    <col min="8452" max="8452" width="9.875" style="84" customWidth="1"/>
    <col min="8453" max="8453" width="15.625" style="84" customWidth="1"/>
    <col min="8454" max="8461" width="4.125" style="84" customWidth="1"/>
    <col min="8462" max="8462" width="3.75" style="84" customWidth="1"/>
    <col min="8463" max="8472" width="4.125" style="84" customWidth="1"/>
    <col min="8473" max="8473" width="4.375" style="84" customWidth="1"/>
    <col min="8474" max="8474" width="4.125" style="84" customWidth="1"/>
    <col min="8475" max="8704" width="6.875" style="84"/>
    <col min="8705" max="8707" width="3.125" style="84" customWidth="1"/>
    <col min="8708" max="8708" width="9.875" style="84" customWidth="1"/>
    <col min="8709" max="8709" width="15.625" style="84" customWidth="1"/>
    <col min="8710" max="8717" width="4.125" style="84" customWidth="1"/>
    <col min="8718" max="8718" width="3.75" style="84" customWidth="1"/>
    <col min="8719" max="8728" width="4.125" style="84" customWidth="1"/>
    <col min="8729" max="8729" width="4.375" style="84" customWidth="1"/>
    <col min="8730" max="8730" width="4.125" style="84" customWidth="1"/>
    <col min="8731" max="8960" width="6.875" style="84"/>
    <col min="8961" max="8963" width="3.125" style="84" customWidth="1"/>
    <col min="8964" max="8964" width="9.875" style="84" customWidth="1"/>
    <col min="8965" max="8965" width="15.625" style="84" customWidth="1"/>
    <col min="8966" max="8973" width="4.125" style="84" customWidth="1"/>
    <col min="8974" max="8974" width="3.75" style="84" customWidth="1"/>
    <col min="8975" max="8984" width="4.125" style="84" customWidth="1"/>
    <col min="8985" max="8985" width="4.375" style="84" customWidth="1"/>
    <col min="8986" max="8986" width="4.125" style="84" customWidth="1"/>
    <col min="8987" max="9216" width="6.875" style="84"/>
    <col min="9217" max="9219" width="3.125" style="84" customWidth="1"/>
    <col min="9220" max="9220" width="9.875" style="84" customWidth="1"/>
    <col min="9221" max="9221" width="15.625" style="84" customWidth="1"/>
    <col min="9222" max="9229" width="4.125" style="84" customWidth="1"/>
    <col min="9230" max="9230" width="3.75" style="84" customWidth="1"/>
    <col min="9231" max="9240" width="4.125" style="84" customWidth="1"/>
    <col min="9241" max="9241" width="4.375" style="84" customWidth="1"/>
    <col min="9242" max="9242" width="4.125" style="84" customWidth="1"/>
    <col min="9243" max="9472" width="6.875" style="84"/>
    <col min="9473" max="9475" width="3.125" style="84" customWidth="1"/>
    <col min="9476" max="9476" width="9.875" style="84" customWidth="1"/>
    <col min="9477" max="9477" width="15.625" style="84" customWidth="1"/>
    <col min="9478" max="9485" width="4.125" style="84" customWidth="1"/>
    <col min="9486" max="9486" width="3.75" style="84" customWidth="1"/>
    <col min="9487" max="9496" width="4.125" style="84" customWidth="1"/>
    <col min="9497" max="9497" width="4.375" style="84" customWidth="1"/>
    <col min="9498" max="9498" width="4.125" style="84" customWidth="1"/>
    <col min="9499" max="9728" width="6.875" style="84"/>
    <col min="9729" max="9731" width="3.125" style="84" customWidth="1"/>
    <col min="9732" max="9732" width="9.875" style="84" customWidth="1"/>
    <col min="9733" max="9733" width="15.625" style="84" customWidth="1"/>
    <col min="9734" max="9741" width="4.125" style="84" customWidth="1"/>
    <col min="9742" max="9742" width="3.75" style="84" customWidth="1"/>
    <col min="9743" max="9752" width="4.125" style="84" customWidth="1"/>
    <col min="9753" max="9753" width="4.375" style="84" customWidth="1"/>
    <col min="9754" max="9754" width="4.125" style="84" customWidth="1"/>
    <col min="9755" max="9984" width="6.875" style="84"/>
    <col min="9985" max="9987" width="3.125" style="84" customWidth="1"/>
    <col min="9988" max="9988" width="9.875" style="84" customWidth="1"/>
    <col min="9989" max="9989" width="15.625" style="84" customWidth="1"/>
    <col min="9990" max="9997" width="4.125" style="84" customWidth="1"/>
    <col min="9998" max="9998" width="3.75" style="84" customWidth="1"/>
    <col min="9999" max="10008" width="4.125" style="84" customWidth="1"/>
    <col min="10009" max="10009" width="4.375" style="84" customWidth="1"/>
    <col min="10010" max="10010" width="4.125" style="84" customWidth="1"/>
    <col min="10011" max="10240" width="6.875" style="84"/>
    <col min="10241" max="10243" width="3.125" style="84" customWidth="1"/>
    <col min="10244" max="10244" width="9.875" style="84" customWidth="1"/>
    <col min="10245" max="10245" width="15.625" style="84" customWidth="1"/>
    <col min="10246" max="10253" width="4.125" style="84" customWidth="1"/>
    <col min="10254" max="10254" width="3.75" style="84" customWidth="1"/>
    <col min="10255" max="10264" width="4.125" style="84" customWidth="1"/>
    <col min="10265" max="10265" width="4.375" style="84" customWidth="1"/>
    <col min="10266" max="10266" width="4.125" style="84" customWidth="1"/>
    <col min="10267" max="10496" width="6.875" style="84"/>
    <col min="10497" max="10499" width="3.125" style="84" customWidth="1"/>
    <col min="10500" max="10500" width="9.875" style="84" customWidth="1"/>
    <col min="10501" max="10501" width="15.625" style="84" customWidth="1"/>
    <col min="10502" max="10509" width="4.125" style="84" customWidth="1"/>
    <col min="10510" max="10510" width="3.75" style="84" customWidth="1"/>
    <col min="10511" max="10520" width="4.125" style="84" customWidth="1"/>
    <col min="10521" max="10521" width="4.375" style="84" customWidth="1"/>
    <col min="10522" max="10522" width="4.125" style="84" customWidth="1"/>
    <col min="10523" max="10752" width="6.875" style="84"/>
    <col min="10753" max="10755" width="3.125" style="84" customWidth="1"/>
    <col min="10756" max="10756" width="9.875" style="84" customWidth="1"/>
    <col min="10757" max="10757" width="15.625" style="84" customWidth="1"/>
    <col min="10758" max="10765" width="4.125" style="84" customWidth="1"/>
    <col min="10766" max="10766" width="3.75" style="84" customWidth="1"/>
    <col min="10767" max="10776" width="4.125" style="84" customWidth="1"/>
    <col min="10777" max="10777" width="4.375" style="84" customWidth="1"/>
    <col min="10778" max="10778" width="4.125" style="84" customWidth="1"/>
    <col min="10779" max="11008" width="6.875" style="84"/>
    <col min="11009" max="11011" width="3.125" style="84" customWidth="1"/>
    <col min="11012" max="11012" width="9.875" style="84" customWidth="1"/>
    <col min="11013" max="11013" width="15.625" style="84" customWidth="1"/>
    <col min="11014" max="11021" width="4.125" style="84" customWidth="1"/>
    <col min="11022" max="11022" width="3.75" style="84" customWidth="1"/>
    <col min="11023" max="11032" width="4.125" style="84" customWidth="1"/>
    <col min="11033" max="11033" width="4.375" style="84" customWidth="1"/>
    <col min="11034" max="11034" width="4.125" style="84" customWidth="1"/>
    <col min="11035" max="11264" width="6.875" style="84"/>
    <col min="11265" max="11267" width="3.125" style="84" customWidth="1"/>
    <col min="11268" max="11268" width="9.875" style="84" customWidth="1"/>
    <col min="11269" max="11269" width="15.625" style="84" customWidth="1"/>
    <col min="11270" max="11277" width="4.125" style="84" customWidth="1"/>
    <col min="11278" max="11278" width="3.75" style="84" customWidth="1"/>
    <col min="11279" max="11288" width="4.125" style="84" customWidth="1"/>
    <col min="11289" max="11289" width="4.375" style="84" customWidth="1"/>
    <col min="11290" max="11290" width="4.125" style="84" customWidth="1"/>
    <col min="11291" max="11520" width="6.875" style="84"/>
    <col min="11521" max="11523" width="3.125" style="84" customWidth="1"/>
    <col min="11524" max="11524" width="9.875" style="84" customWidth="1"/>
    <col min="11525" max="11525" width="15.625" style="84" customWidth="1"/>
    <col min="11526" max="11533" width="4.125" style="84" customWidth="1"/>
    <col min="11534" max="11534" width="3.75" style="84" customWidth="1"/>
    <col min="11535" max="11544" width="4.125" style="84" customWidth="1"/>
    <col min="11545" max="11545" width="4.375" style="84" customWidth="1"/>
    <col min="11546" max="11546" width="4.125" style="84" customWidth="1"/>
    <col min="11547" max="11776" width="6.875" style="84"/>
    <col min="11777" max="11779" width="3.125" style="84" customWidth="1"/>
    <col min="11780" max="11780" width="9.875" style="84" customWidth="1"/>
    <col min="11781" max="11781" width="15.625" style="84" customWidth="1"/>
    <col min="11782" max="11789" width="4.125" style="84" customWidth="1"/>
    <col min="11790" max="11790" width="3.75" style="84" customWidth="1"/>
    <col min="11791" max="11800" width="4.125" style="84" customWidth="1"/>
    <col min="11801" max="11801" width="4.375" style="84" customWidth="1"/>
    <col min="11802" max="11802" width="4.125" style="84" customWidth="1"/>
    <col min="11803" max="12032" width="6.875" style="84"/>
    <col min="12033" max="12035" width="3.125" style="84" customWidth="1"/>
    <col min="12036" max="12036" width="9.875" style="84" customWidth="1"/>
    <col min="12037" max="12037" width="15.625" style="84" customWidth="1"/>
    <col min="12038" max="12045" width="4.125" style="84" customWidth="1"/>
    <col min="12046" max="12046" width="3.75" style="84" customWidth="1"/>
    <col min="12047" max="12056" width="4.125" style="84" customWidth="1"/>
    <col min="12057" max="12057" width="4.375" style="84" customWidth="1"/>
    <col min="12058" max="12058" width="4.125" style="84" customWidth="1"/>
    <col min="12059" max="12288" width="6.875" style="84"/>
    <col min="12289" max="12291" width="3.125" style="84" customWidth="1"/>
    <col min="12292" max="12292" width="9.875" style="84" customWidth="1"/>
    <col min="12293" max="12293" width="15.625" style="84" customWidth="1"/>
    <col min="12294" max="12301" width="4.125" style="84" customWidth="1"/>
    <col min="12302" max="12302" width="3.75" style="84" customWidth="1"/>
    <col min="12303" max="12312" width="4.125" style="84" customWidth="1"/>
    <col min="12313" max="12313" width="4.375" style="84" customWidth="1"/>
    <col min="12314" max="12314" width="4.125" style="84" customWidth="1"/>
    <col min="12315" max="12544" width="6.875" style="84"/>
    <col min="12545" max="12547" width="3.125" style="84" customWidth="1"/>
    <col min="12548" max="12548" width="9.875" style="84" customWidth="1"/>
    <col min="12549" max="12549" width="15.625" style="84" customWidth="1"/>
    <col min="12550" max="12557" width="4.125" style="84" customWidth="1"/>
    <col min="12558" max="12558" width="3.75" style="84" customWidth="1"/>
    <col min="12559" max="12568" width="4.125" style="84" customWidth="1"/>
    <col min="12569" max="12569" width="4.375" style="84" customWidth="1"/>
    <col min="12570" max="12570" width="4.125" style="84" customWidth="1"/>
    <col min="12571" max="12800" width="6.875" style="84"/>
    <col min="12801" max="12803" width="3.125" style="84" customWidth="1"/>
    <col min="12804" max="12804" width="9.875" style="84" customWidth="1"/>
    <col min="12805" max="12805" width="15.625" style="84" customWidth="1"/>
    <col min="12806" max="12813" width="4.125" style="84" customWidth="1"/>
    <col min="12814" max="12814" width="3.75" style="84" customWidth="1"/>
    <col min="12815" max="12824" width="4.125" style="84" customWidth="1"/>
    <col min="12825" max="12825" width="4.375" style="84" customWidth="1"/>
    <col min="12826" max="12826" width="4.125" style="84" customWidth="1"/>
    <col min="12827" max="13056" width="6.875" style="84"/>
    <col min="13057" max="13059" width="3.125" style="84" customWidth="1"/>
    <col min="13060" max="13060" width="9.875" style="84" customWidth="1"/>
    <col min="13061" max="13061" width="15.625" style="84" customWidth="1"/>
    <col min="13062" max="13069" width="4.125" style="84" customWidth="1"/>
    <col min="13070" max="13070" width="3.75" style="84" customWidth="1"/>
    <col min="13071" max="13080" width="4.125" style="84" customWidth="1"/>
    <col min="13081" max="13081" width="4.375" style="84" customWidth="1"/>
    <col min="13082" max="13082" width="4.125" style="84" customWidth="1"/>
    <col min="13083" max="13312" width="6.875" style="84"/>
    <col min="13313" max="13315" width="3.125" style="84" customWidth="1"/>
    <col min="13316" max="13316" width="9.875" style="84" customWidth="1"/>
    <col min="13317" max="13317" width="15.625" style="84" customWidth="1"/>
    <col min="13318" max="13325" width="4.125" style="84" customWidth="1"/>
    <col min="13326" max="13326" width="3.75" style="84" customWidth="1"/>
    <col min="13327" max="13336" width="4.125" style="84" customWidth="1"/>
    <col min="13337" max="13337" width="4.375" style="84" customWidth="1"/>
    <col min="13338" max="13338" width="4.125" style="84" customWidth="1"/>
    <col min="13339" max="13568" width="6.875" style="84"/>
    <col min="13569" max="13571" width="3.125" style="84" customWidth="1"/>
    <col min="13572" max="13572" width="9.875" style="84" customWidth="1"/>
    <col min="13573" max="13573" width="15.625" style="84" customWidth="1"/>
    <col min="13574" max="13581" width="4.125" style="84" customWidth="1"/>
    <col min="13582" max="13582" width="3.75" style="84" customWidth="1"/>
    <col min="13583" max="13592" width="4.125" style="84" customWidth="1"/>
    <col min="13593" max="13593" width="4.375" style="84" customWidth="1"/>
    <col min="13594" max="13594" width="4.125" style="84" customWidth="1"/>
    <col min="13595" max="13824" width="6.875" style="84"/>
    <col min="13825" max="13827" width="3.125" style="84" customWidth="1"/>
    <col min="13828" max="13828" width="9.875" style="84" customWidth="1"/>
    <col min="13829" max="13829" width="15.625" style="84" customWidth="1"/>
    <col min="13830" max="13837" width="4.125" style="84" customWidth="1"/>
    <col min="13838" max="13838" width="3.75" style="84" customWidth="1"/>
    <col min="13839" max="13848" width="4.125" style="84" customWidth="1"/>
    <col min="13849" max="13849" width="4.375" style="84" customWidth="1"/>
    <col min="13850" max="13850" width="4.125" style="84" customWidth="1"/>
    <col min="13851" max="14080" width="6.875" style="84"/>
    <col min="14081" max="14083" width="3.125" style="84" customWidth="1"/>
    <col min="14084" max="14084" width="9.875" style="84" customWidth="1"/>
    <col min="14085" max="14085" width="15.625" style="84" customWidth="1"/>
    <col min="14086" max="14093" width="4.125" style="84" customWidth="1"/>
    <col min="14094" max="14094" width="3.75" style="84" customWidth="1"/>
    <col min="14095" max="14104" width="4.125" style="84" customWidth="1"/>
    <col min="14105" max="14105" width="4.375" style="84" customWidth="1"/>
    <col min="14106" max="14106" width="4.125" style="84" customWidth="1"/>
    <col min="14107" max="14336" width="6.875" style="84"/>
    <col min="14337" max="14339" width="3.125" style="84" customWidth="1"/>
    <col min="14340" max="14340" width="9.875" style="84" customWidth="1"/>
    <col min="14341" max="14341" width="15.625" style="84" customWidth="1"/>
    <col min="14342" max="14349" width="4.125" style="84" customWidth="1"/>
    <col min="14350" max="14350" width="3.75" style="84" customWidth="1"/>
    <col min="14351" max="14360" width="4.125" style="84" customWidth="1"/>
    <col min="14361" max="14361" width="4.375" style="84" customWidth="1"/>
    <col min="14362" max="14362" width="4.125" style="84" customWidth="1"/>
    <col min="14363" max="14592" width="6.875" style="84"/>
    <col min="14593" max="14595" width="3.125" style="84" customWidth="1"/>
    <col min="14596" max="14596" width="9.875" style="84" customWidth="1"/>
    <col min="14597" max="14597" width="15.625" style="84" customWidth="1"/>
    <col min="14598" max="14605" width="4.125" style="84" customWidth="1"/>
    <col min="14606" max="14606" width="3.75" style="84" customWidth="1"/>
    <col min="14607" max="14616" width="4.125" style="84" customWidth="1"/>
    <col min="14617" max="14617" width="4.375" style="84" customWidth="1"/>
    <col min="14618" max="14618" width="4.125" style="84" customWidth="1"/>
    <col min="14619" max="14848" width="6.875" style="84"/>
    <col min="14849" max="14851" width="3.125" style="84" customWidth="1"/>
    <col min="14852" max="14852" width="9.875" style="84" customWidth="1"/>
    <col min="14853" max="14853" width="15.625" style="84" customWidth="1"/>
    <col min="14854" max="14861" width="4.125" style="84" customWidth="1"/>
    <col min="14862" max="14862" width="3.75" style="84" customWidth="1"/>
    <col min="14863" max="14872" width="4.125" style="84" customWidth="1"/>
    <col min="14873" max="14873" width="4.375" style="84" customWidth="1"/>
    <col min="14874" max="14874" width="4.125" style="84" customWidth="1"/>
    <col min="14875" max="15104" width="6.875" style="84"/>
    <col min="15105" max="15107" width="3.125" style="84" customWidth="1"/>
    <col min="15108" max="15108" width="9.875" style="84" customWidth="1"/>
    <col min="15109" max="15109" width="15.625" style="84" customWidth="1"/>
    <col min="15110" max="15117" width="4.125" style="84" customWidth="1"/>
    <col min="15118" max="15118" width="3.75" style="84" customWidth="1"/>
    <col min="15119" max="15128" width="4.125" style="84" customWidth="1"/>
    <col min="15129" max="15129" width="4.375" style="84" customWidth="1"/>
    <col min="15130" max="15130" width="4.125" style="84" customWidth="1"/>
    <col min="15131" max="15360" width="6.875" style="84"/>
    <col min="15361" max="15363" width="3.125" style="84" customWidth="1"/>
    <col min="15364" max="15364" width="9.875" style="84" customWidth="1"/>
    <col min="15365" max="15365" width="15.625" style="84" customWidth="1"/>
    <col min="15366" max="15373" width="4.125" style="84" customWidth="1"/>
    <col min="15374" max="15374" width="3.75" style="84" customWidth="1"/>
    <col min="15375" max="15384" width="4.125" style="84" customWidth="1"/>
    <col min="15385" max="15385" width="4.375" style="84" customWidth="1"/>
    <col min="15386" max="15386" width="4.125" style="84" customWidth="1"/>
    <col min="15387" max="15616" width="6.875" style="84"/>
    <col min="15617" max="15619" width="3.125" style="84" customWidth="1"/>
    <col min="15620" max="15620" width="9.875" style="84" customWidth="1"/>
    <col min="15621" max="15621" width="15.625" style="84" customWidth="1"/>
    <col min="15622" max="15629" width="4.125" style="84" customWidth="1"/>
    <col min="15630" max="15630" width="3.75" style="84" customWidth="1"/>
    <col min="15631" max="15640" width="4.125" style="84" customWidth="1"/>
    <col min="15641" max="15641" width="4.375" style="84" customWidth="1"/>
    <col min="15642" max="15642" width="4.125" style="84" customWidth="1"/>
    <col min="15643" max="15872" width="6.875" style="84"/>
    <col min="15873" max="15875" width="3.125" style="84" customWidth="1"/>
    <col min="15876" max="15876" width="9.875" style="84" customWidth="1"/>
    <col min="15877" max="15877" width="15.625" style="84" customWidth="1"/>
    <col min="15878" max="15885" width="4.125" style="84" customWidth="1"/>
    <col min="15886" max="15886" width="3.75" style="84" customWidth="1"/>
    <col min="15887" max="15896" width="4.125" style="84" customWidth="1"/>
    <col min="15897" max="15897" width="4.375" style="84" customWidth="1"/>
    <col min="15898" max="15898" width="4.125" style="84" customWidth="1"/>
    <col min="15899" max="16128" width="6.875" style="84"/>
    <col min="16129" max="16131" width="3.125" style="84" customWidth="1"/>
    <col min="16132" max="16132" width="9.875" style="84" customWidth="1"/>
    <col min="16133" max="16133" width="15.625" style="84" customWidth="1"/>
    <col min="16134" max="16141" width="4.125" style="84" customWidth="1"/>
    <col min="16142" max="16142" width="3.75" style="84" customWidth="1"/>
    <col min="16143" max="16152" width="4.125" style="84" customWidth="1"/>
    <col min="16153" max="16153" width="4.375" style="84" customWidth="1"/>
    <col min="16154" max="16154" width="4.125" style="84" customWidth="1"/>
    <col min="16155" max="16384" width="6.875" style="84"/>
  </cols>
  <sheetData>
    <row r="1" spans="1:27" ht="20.100000000000001" customHeight="1">
      <c r="A1" s="25" t="s">
        <v>2466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129"/>
      <c r="W1" s="129"/>
      <c r="X1" s="129"/>
      <c r="Y1" s="129"/>
      <c r="Z1" s="111"/>
      <c r="AA1" s="131"/>
    </row>
    <row r="2" spans="1:27" ht="41.25" customHeight="1">
      <c r="A2" s="304" t="s">
        <v>1523</v>
      </c>
      <c r="B2" s="304"/>
      <c r="C2" s="304"/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  <c r="P2" s="304"/>
      <c r="Q2" s="304"/>
      <c r="R2" s="304"/>
      <c r="S2" s="304"/>
      <c r="T2" s="304"/>
      <c r="U2" s="304"/>
      <c r="V2" s="304"/>
      <c r="W2" s="304"/>
      <c r="X2" s="304"/>
      <c r="Y2" s="304"/>
      <c r="Z2" s="304"/>
      <c r="AA2" s="131"/>
    </row>
    <row r="3" spans="1:27" ht="19.5" customHeight="1">
      <c r="A3" s="114"/>
      <c r="B3" s="114"/>
      <c r="C3" s="114"/>
      <c r="D3" s="114"/>
      <c r="E3" s="114"/>
      <c r="F3" s="115"/>
      <c r="G3" s="115"/>
      <c r="H3" s="116"/>
      <c r="I3" s="115"/>
      <c r="J3" s="11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13" t="s">
        <v>1524</v>
      </c>
      <c r="AA3" s="131"/>
    </row>
    <row r="4" spans="1:27" ht="16.5" customHeight="1">
      <c r="A4" s="305" t="s">
        <v>242</v>
      </c>
      <c r="B4" s="305"/>
      <c r="C4" s="305"/>
      <c r="D4" s="309" t="s">
        <v>1525</v>
      </c>
      <c r="E4" s="312" t="s">
        <v>1526</v>
      </c>
      <c r="F4" s="117" t="s">
        <v>2467</v>
      </c>
      <c r="G4" s="118"/>
      <c r="H4" s="119"/>
      <c r="I4" s="119"/>
      <c r="J4" s="118"/>
      <c r="K4" s="119"/>
      <c r="L4" s="119"/>
      <c r="M4" s="118"/>
      <c r="N4" s="118"/>
      <c r="O4" s="126"/>
      <c r="P4" s="126"/>
      <c r="Q4" s="126"/>
      <c r="R4" s="119"/>
      <c r="S4" s="119"/>
      <c r="T4" s="119"/>
      <c r="U4" s="119"/>
      <c r="V4" s="119"/>
      <c r="W4" s="119"/>
      <c r="X4" s="119"/>
      <c r="Y4" s="119"/>
      <c r="Z4" s="132"/>
      <c r="AA4" s="133"/>
    </row>
    <row r="5" spans="1:27" ht="14.25" customHeight="1">
      <c r="A5" s="305" t="s">
        <v>1535</v>
      </c>
      <c r="B5" s="305" t="s">
        <v>1536</v>
      </c>
      <c r="C5" s="305" t="s">
        <v>1537</v>
      </c>
      <c r="D5" s="309"/>
      <c r="E5" s="311"/>
      <c r="F5" s="313" t="s">
        <v>31</v>
      </c>
      <c r="G5" s="312" t="s">
        <v>2468</v>
      </c>
      <c r="H5" s="314" t="s">
        <v>2469</v>
      </c>
      <c r="I5" s="311" t="s">
        <v>2470</v>
      </c>
      <c r="J5" s="311" t="s">
        <v>2471</v>
      </c>
      <c r="K5" s="315" t="s">
        <v>2472</v>
      </c>
      <c r="L5" s="311" t="s">
        <v>2473</v>
      </c>
      <c r="M5" s="311" t="s">
        <v>2474</v>
      </c>
      <c r="N5" s="314" t="s">
        <v>2475</v>
      </c>
      <c r="O5" s="308" t="s">
        <v>2476</v>
      </c>
      <c r="P5" s="309" t="s">
        <v>2477</v>
      </c>
      <c r="Q5" s="311" t="s">
        <v>2478</v>
      </c>
      <c r="R5" s="316" t="s">
        <v>2479</v>
      </c>
      <c r="S5" s="316" t="s">
        <v>2480</v>
      </c>
      <c r="T5" s="316" t="s">
        <v>2481</v>
      </c>
      <c r="U5" s="317" t="s">
        <v>2482</v>
      </c>
      <c r="V5" s="316" t="s">
        <v>2483</v>
      </c>
      <c r="W5" s="317" t="s">
        <v>2484</v>
      </c>
      <c r="X5" s="317" t="s">
        <v>2485</v>
      </c>
      <c r="Y5" s="317" t="s">
        <v>2486</v>
      </c>
      <c r="Z5" s="317" t="s">
        <v>2487</v>
      </c>
      <c r="AA5" s="131"/>
    </row>
    <row r="6" spans="1:27" ht="48.75" customHeight="1">
      <c r="A6" s="305"/>
      <c r="B6" s="305"/>
      <c r="C6" s="305"/>
      <c r="D6" s="309"/>
      <c r="E6" s="311"/>
      <c r="F6" s="306"/>
      <c r="G6" s="312"/>
      <c r="H6" s="311"/>
      <c r="I6" s="311"/>
      <c r="J6" s="311"/>
      <c r="K6" s="315"/>
      <c r="L6" s="311"/>
      <c r="M6" s="311"/>
      <c r="N6" s="314"/>
      <c r="O6" s="308"/>
      <c r="P6" s="309"/>
      <c r="Q6" s="311"/>
      <c r="R6" s="309"/>
      <c r="S6" s="309"/>
      <c r="T6" s="309"/>
      <c r="U6" s="311"/>
      <c r="V6" s="309"/>
      <c r="W6" s="311"/>
      <c r="X6" s="311"/>
      <c r="Y6" s="311"/>
      <c r="Z6" s="311"/>
      <c r="AA6" s="131"/>
    </row>
    <row r="7" spans="1:27" ht="20.100000000000001" customHeight="1">
      <c r="A7" s="105" t="s">
        <v>1548</v>
      </c>
      <c r="B7" s="105" t="s">
        <v>1548</v>
      </c>
      <c r="C7" s="105" t="s">
        <v>1548</v>
      </c>
      <c r="D7" s="120" t="s">
        <v>1548</v>
      </c>
      <c r="E7" s="120" t="s">
        <v>1548</v>
      </c>
      <c r="F7" s="121">
        <v>1</v>
      </c>
      <c r="G7" s="122">
        <f t="shared" ref="G7:Z7" si="0">F7+1</f>
        <v>2</v>
      </c>
      <c r="H7" s="122">
        <f t="shared" si="0"/>
        <v>3</v>
      </c>
      <c r="I7" s="121">
        <f t="shared" si="0"/>
        <v>4</v>
      </c>
      <c r="J7" s="122">
        <f t="shared" si="0"/>
        <v>5</v>
      </c>
      <c r="K7" s="121">
        <f t="shared" si="0"/>
        <v>6</v>
      </c>
      <c r="L7" s="121">
        <f t="shared" si="0"/>
        <v>7</v>
      </c>
      <c r="M7" s="121">
        <f t="shared" si="0"/>
        <v>8</v>
      </c>
      <c r="N7" s="121">
        <f t="shared" si="0"/>
        <v>9</v>
      </c>
      <c r="O7" s="121">
        <f t="shared" si="0"/>
        <v>10</v>
      </c>
      <c r="P7" s="121">
        <f t="shared" si="0"/>
        <v>11</v>
      </c>
      <c r="Q7" s="130">
        <f t="shared" si="0"/>
        <v>12</v>
      </c>
      <c r="R7" s="121">
        <f t="shared" si="0"/>
        <v>13</v>
      </c>
      <c r="S7" s="121">
        <f t="shared" si="0"/>
        <v>14</v>
      </c>
      <c r="T7" s="121">
        <f t="shared" si="0"/>
        <v>15</v>
      </c>
      <c r="U7" s="121">
        <f t="shared" si="0"/>
        <v>16</v>
      </c>
      <c r="V7" s="121">
        <f t="shared" si="0"/>
        <v>17</v>
      </c>
      <c r="W7" s="121">
        <f t="shared" si="0"/>
        <v>18</v>
      </c>
      <c r="X7" s="121">
        <f t="shared" si="0"/>
        <v>19</v>
      </c>
      <c r="Y7" s="121">
        <f t="shared" si="0"/>
        <v>20</v>
      </c>
      <c r="Z7" s="121">
        <f t="shared" si="0"/>
        <v>21</v>
      </c>
      <c r="AA7" s="131"/>
    </row>
    <row r="8" spans="1:27" ht="20.100000000000001" customHeight="1">
      <c r="A8" s="92"/>
      <c r="B8" s="92"/>
      <c r="C8" s="93"/>
      <c r="D8" s="123"/>
      <c r="E8" s="92"/>
      <c r="F8" s="124">
        <v>196732670</v>
      </c>
      <c r="G8" s="124">
        <v>8581328</v>
      </c>
      <c r="H8" s="124">
        <v>1227026</v>
      </c>
      <c r="I8" s="124">
        <v>2830030</v>
      </c>
      <c r="J8" s="124">
        <v>6436420</v>
      </c>
      <c r="K8" s="127">
        <v>0</v>
      </c>
      <c r="L8" s="127">
        <v>0</v>
      </c>
      <c r="M8" s="124">
        <v>6591100</v>
      </c>
      <c r="N8" s="127">
        <v>17164632</v>
      </c>
      <c r="O8" s="128">
        <v>16275294</v>
      </c>
      <c r="P8" s="127">
        <v>2082500</v>
      </c>
      <c r="Q8" s="127">
        <v>3052960</v>
      </c>
      <c r="R8" s="124">
        <v>2052285</v>
      </c>
      <c r="S8" s="124">
        <v>2207620</v>
      </c>
      <c r="T8" s="124">
        <v>0</v>
      </c>
      <c r="U8" s="124">
        <v>400000</v>
      </c>
      <c r="V8" s="124">
        <v>0</v>
      </c>
      <c r="W8" s="124">
        <v>6250300</v>
      </c>
      <c r="X8" s="124">
        <v>0</v>
      </c>
      <c r="Y8" s="127">
        <v>31706008</v>
      </c>
      <c r="Z8" s="128">
        <v>89875167</v>
      </c>
      <c r="AA8" s="131"/>
    </row>
    <row r="9" spans="1:27" ht="20.100000000000001" customHeight="1">
      <c r="A9" s="92" t="s">
        <v>1549</v>
      </c>
      <c r="B9" s="92"/>
      <c r="C9" s="93"/>
      <c r="D9" s="123"/>
      <c r="E9" s="92" t="s">
        <v>249</v>
      </c>
      <c r="F9" s="124">
        <v>44363760</v>
      </c>
      <c r="G9" s="124">
        <v>4432520</v>
      </c>
      <c r="H9" s="124">
        <v>158310</v>
      </c>
      <c r="I9" s="124">
        <v>767830</v>
      </c>
      <c r="J9" s="124">
        <v>2510900</v>
      </c>
      <c r="K9" s="127">
        <v>0</v>
      </c>
      <c r="L9" s="127">
        <v>0</v>
      </c>
      <c r="M9" s="124">
        <v>3342600</v>
      </c>
      <c r="N9" s="127">
        <v>9558600</v>
      </c>
      <c r="O9" s="128">
        <v>4344600</v>
      </c>
      <c r="P9" s="127">
        <v>314900</v>
      </c>
      <c r="Q9" s="127">
        <v>1608400</v>
      </c>
      <c r="R9" s="124">
        <v>787180</v>
      </c>
      <c r="S9" s="124">
        <v>1470900</v>
      </c>
      <c r="T9" s="124">
        <v>0</v>
      </c>
      <c r="U9" s="124">
        <v>0</v>
      </c>
      <c r="V9" s="124">
        <v>0</v>
      </c>
      <c r="W9" s="124">
        <v>895300</v>
      </c>
      <c r="X9" s="124">
        <v>0</v>
      </c>
      <c r="Y9" s="127">
        <v>5355240</v>
      </c>
      <c r="Z9" s="128">
        <v>8816480</v>
      </c>
      <c r="AA9" s="131"/>
    </row>
    <row r="10" spans="1:27" ht="20.100000000000001" customHeight="1">
      <c r="A10" s="92"/>
      <c r="B10" s="92" t="s">
        <v>1550</v>
      </c>
      <c r="C10" s="93"/>
      <c r="D10" s="123"/>
      <c r="E10" s="92" t="s">
        <v>250</v>
      </c>
      <c r="F10" s="124">
        <v>2753200</v>
      </c>
      <c r="G10" s="124">
        <v>272400</v>
      </c>
      <c r="H10" s="124">
        <v>9400</v>
      </c>
      <c r="I10" s="124">
        <v>55600</v>
      </c>
      <c r="J10" s="124">
        <v>149580</v>
      </c>
      <c r="K10" s="127">
        <v>0</v>
      </c>
      <c r="L10" s="127">
        <v>0</v>
      </c>
      <c r="M10" s="124">
        <v>104000</v>
      </c>
      <c r="N10" s="127">
        <v>602400</v>
      </c>
      <c r="O10" s="128">
        <v>225500</v>
      </c>
      <c r="P10" s="127">
        <v>15500</v>
      </c>
      <c r="Q10" s="127">
        <v>324180</v>
      </c>
      <c r="R10" s="124">
        <v>18120</v>
      </c>
      <c r="S10" s="124">
        <v>16160</v>
      </c>
      <c r="T10" s="124">
        <v>0</v>
      </c>
      <c r="U10" s="124">
        <v>0</v>
      </c>
      <c r="V10" s="124">
        <v>0</v>
      </c>
      <c r="W10" s="124">
        <v>44800</v>
      </c>
      <c r="X10" s="124">
        <v>0</v>
      </c>
      <c r="Y10" s="127">
        <v>363960</v>
      </c>
      <c r="Z10" s="128">
        <v>551600</v>
      </c>
      <c r="AA10" s="131"/>
    </row>
    <row r="11" spans="1:27" ht="20.100000000000001" customHeight="1">
      <c r="A11" s="92"/>
      <c r="B11" s="92"/>
      <c r="C11" s="93" t="s">
        <v>1550</v>
      </c>
      <c r="D11" s="123"/>
      <c r="E11" s="92" t="s">
        <v>251</v>
      </c>
      <c r="F11" s="124">
        <v>2503200</v>
      </c>
      <c r="G11" s="124">
        <v>272400</v>
      </c>
      <c r="H11" s="124">
        <v>9400</v>
      </c>
      <c r="I11" s="124">
        <v>55600</v>
      </c>
      <c r="J11" s="124">
        <v>149580</v>
      </c>
      <c r="K11" s="127">
        <v>0</v>
      </c>
      <c r="L11" s="127">
        <v>0</v>
      </c>
      <c r="M11" s="124">
        <v>104000</v>
      </c>
      <c r="N11" s="127">
        <v>602400</v>
      </c>
      <c r="O11" s="128">
        <v>225500</v>
      </c>
      <c r="P11" s="127">
        <v>15500</v>
      </c>
      <c r="Q11" s="127">
        <v>249180</v>
      </c>
      <c r="R11" s="124">
        <v>18120</v>
      </c>
      <c r="S11" s="124">
        <v>16160</v>
      </c>
      <c r="T11" s="124">
        <v>0</v>
      </c>
      <c r="U11" s="124">
        <v>0</v>
      </c>
      <c r="V11" s="124">
        <v>0</v>
      </c>
      <c r="W11" s="124">
        <v>44800</v>
      </c>
      <c r="X11" s="124">
        <v>0</v>
      </c>
      <c r="Y11" s="127">
        <v>363960</v>
      </c>
      <c r="Z11" s="128">
        <v>376600</v>
      </c>
      <c r="AA11" s="131"/>
    </row>
    <row r="12" spans="1:27" ht="20.100000000000001" customHeight="1">
      <c r="A12" s="92"/>
      <c r="B12" s="92"/>
      <c r="C12" s="93" t="s">
        <v>1557</v>
      </c>
      <c r="D12" s="123"/>
      <c r="E12" s="92" t="s">
        <v>254</v>
      </c>
      <c r="F12" s="124">
        <v>225000</v>
      </c>
      <c r="G12" s="124">
        <v>0</v>
      </c>
      <c r="H12" s="124">
        <v>0</v>
      </c>
      <c r="I12" s="124">
        <v>0</v>
      </c>
      <c r="J12" s="124">
        <v>0</v>
      </c>
      <c r="K12" s="127">
        <v>0</v>
      </c>
      <c r="L12" s="127">
        <v>0</v>
      </c>
      <c r="M12" s="124">
        <v>0</v>
      </c>
      <c r="N12" s="127">
        <v>0</v>
      </c>
      <c r="O12" s="128">
        <v>0</v>
      </c>
      <c r="P12" s="127">
        <v>0</v>
      </c>
      <c r="Q12" s="127">
        <v>50000</v>
      </c>
      <c r="R12" s="124">
        <v>0</v>
      </c>
      <c r="S12" s="124">
        <v>0</v>
      </c>
      <c r="T12" s="124">
        <v>0</v>
      </c>
      <c r="U12" s="124">
        <v>0</v>
      </c>
      <c r="V12" s="124">
        <v>0</v>
      </c>
      <c r="W12" s="124">
        <v>0</v>
      </c>
      <c r="X12" s="124">
        <v>0</v>
      </c>
      <c r="Y12" s="127">
        <v>0</v>
      </c>
      <c r="Z12" s="128">
        <v>175000</v>
      </c>
      <c r="AA12" s="131"/>
    </row>
    <row r="13" spans="1:27" ht="20.100000000000001" customHeight="1">
      <c r="A13" s="92"/>
      <c r="B13" s="92"/>
      <c r="C13" s="93" t="s">
        <v>1555</v>
      </c>
      <c r="D13" s="123"/>
      <c r="E13" s="92" t="s">
        <v>258</v>
      </c>
      <c r="F13" s="124">
        <v>25000</v>
      </c>
      <c r="G13" s="124">
        <v>0</v>
      </c>
      <c r="H13" s="124">
        <v>0</v>
      </c>
      <c r="I13" s="124">
        <v>0</v>
      </c>
      <c r="J13" s="124">
        <v>0</v>
      </c>
      <c r="K13" s="127">
        <v>0</v>
      </c>
      <c r="L13" s="127">
        <v>0</v>
      </c>
      <c r="M13" s="124">
        <v>0</v>
      </c>
      <c r="N13" s="127">
        <v>0</v>
      </c>
      <c r="O13" s="128">
        <v>0</v>
      </c>
      <c r="P13" s="127">
        <v>0</v>
      </c>
      <c r="Q13" s="127">
        <v>25000</v>
      </c>
      <c r="R13" s="124">
        <v>0</v>
      </c>
      <c r="S13" s="124">
        <v>0</v>
      </c>
      <c r="T13" s="124">
        <v>0</v>
      </c>
      <c r="U13" s="124">
        <v>0</v>
      </c>
      <c r="V13" s="124">
        <v>0</v>
      </c>
      <c r="W13" s="124">
        <v>0</v>
      </c>
      <c r="X13" s="124">
        <v>0</v>
      </c>
      <c r="Y13" s="127">
        <v>0</v>
      </c>
      <c r="Z13" s="128">
        <v>0</v>
      </c>
      <c r="AA13" s="131"/>
    </row>
    <row r="14" spans="1:27" ht="20.100000000000001" customHeight="1">
      <c r="A14" s="92"/>
      <c r="B14" s="92" t="s">
        <v>1551</v>
      </c>
      <c r="C14" s="93"/>
      <c r="D14" s="123"/>
      <c r="E14" s="92" t="s">
        <v>262</v>
      </c>
      <c r="F14" s="124">
        <v>764000</v>
      </c>
      <c r="G14" s="124">
        <v>40800</v>
      </c>
      <c r="H14" s="124">
        <v>6000</v>
      </c>
      <c r="I14" s="124">
        <v>26000</v>
      </c>
      <c r="J14" s="124">
        <v>60400</v>
      </c>
      <c r="K14" s="127">
        <v>0</v>
      </c>
      <c r="L14" s="127">
        <v>0</v>
      </c>
      <c r="M14" s="124">
        <v>93000</v>
      </c>
      <c r="N14" s="127">
        <v>202200</v>
      </c>
      <c r="O14" s="128">
        <v>100000</v>
      </c>
      <c r="P14" s="127">
        <v>10000</v>
      </c>
      <c r="Q14" s="127">
        <v>15600</v>
      </c>
      <c r="R14" s="124">
        <v>10400</v>
      </c>
      <c r="S14" s="124">
        <v>7200</v>
      </c>
      <c r="T14" s="124">
        <v>0</v>
      </c>
      <c r="U14" s="124">
        <v>0</v>
      </c>
      <c r="V14" s="124">
        <v>0</v>
      </c>
      <c r="W14" s="124">
        <v>14000</v>
      </c>
      <c r="X14" s="124">
        <v>0</v>
      </c>
      <c r="Y14" s="127">
        <v>86400</v>
      </c>
      <c r="Z14" s="128">
        <v>92000</v>
      </c>
    </row>
    <row r="15" spans="1:27" ht="20.100000000000001" customHeight="1">
      <c r="A15" s="92"/>
      <c r="B15" s="92"/>
      <c r="C15" s="93" t="s">
        <v>1550</v>
      </c>
      <c r="D15" s="123"/>
      <c r="E15" s="92" t="s">
        <v>251</v>
      </c>
      <c r="F15" s="124">
        <v>764000</v>
      </c>
      <c r="G15" s="124">
        <v>40800</v>
      </c>
      <c r="H15" s="124">
        <v>6000</v>
      </c>
      <c r="I15" s="124">
        <v>26000</v>
      </c>
      <c r="J15" s="124">
        <v>60400</v>
      </c>
      <c r="K15" s="127">
        <v>0</v>
      </c>
      <c r="L15" s="127">
        <v>0</v>
      </c>
      <c r="M15" s="124">
        <v>93000</v>
      </c>
      <c r="N15" s="127">
        <v>202200</v>
      </c>
      <c r="O15" s="128">
        <v>100000</v>
      </c>
      <c r="P15" s="127">
        <v>10000</v>
      </c>
      <c r="Q15" s="127">
        <v>15600</v>
      </c>
      <c r="R15" s="124">
        <v>10400</v>
      </c>
      <c r="S15" s="124">
        <v>7200</v>
      </c>
      <c r="T15" s="124">
        <v>0</v>
      </c>
      <c r="U15" s="124">
        <v>0</v>
      </c>
      <c r="V15" s="124">
        <v>0</v>
      </c>
      <c r="W15" s="124">
        <v>14000</v>
      </c>
      <c r="X15" s="124">
        <v>0</v>
      </c>
      <c r="Y15" s="127">
        <v>86400</v>
      </c>
      <c r="Z15" s="128">
        <v>92000</v>
      </c>
      <c r="AA15" s="131"/>
    </row>
    <row r="16" spans="1:27" ht="20.100000000000001" customHeight="1">
      <c r="A16" s="92"/>
      <c r="B16" s="92" t="s">
        <v>1552</v>
      </c>
      <c r="C16" s="93"/>
      <c r="D16" s="123"/>
      <c r="E16" s="92" t="s">
        <v>1553</v>
      </c>
      <c r="F16" s="124">
        <v>17471320</v>
      </c>
      <c r="G16" s="124">
        <v>2278120</v>
      </c>
      <c r="H16" s="124">
        <v>46360</v>
      </c>
      <c r="I16" s="124">
        <v>263940</v>
      </c>
      <c r="J16" s="124">
        <v>829500</v>
      </c>
      <c r="K16" s="127">
        <v>0</v>
      </c>
      <c r="L16" s="127">
        <v>0</v>
      </c>
      <c r="M16" s="124">
        <v>1988000</v>
      </c>
      <c r="N16" s="127">
        <v>3413400</v>
      </c>
      <c r="O16" s="128">
        <v>1370900</v>
      </c>
      <c r="P16" s="127">
        <v>79400</v>
      </c>
      <c r="Q16" s="127">
        <v>775360</v>
      </c>
      <c r="R16" s="124">
        <v>416600</v>
      </c>
      <c r="S16" s="124">
        <v>1054320</v>
      </c>
      <c r="T16" s="124">
        <v>0</v>
      </c>
      <c r="U16" s="124">
        <v>0</v>
      </c>
      <c r="V16" s="124">
        <v>0</v>
      </c>
      <c r="W16" s="124">
        <v>350000</v>
      </c>
      <c r="X16" s="124">
        <v>0</v>
      </c>
      <c r="Y16" s="127">
        <v>1372320</v>
      </c>
      <c r="Z16" s="128">
        <v>3233100</v>
      </c>
    </row>
    <row r="17" spans="1:26" ht="20.100000000000001" customHeight="1">
      <c r="A17" s="92"/>
      <c r="B17" s="92"/>
      <c r="C17" s="93" t="s">
        <v>1550</v>
      </c>
      <c r="D17" s="123"/>
      <c r="E17" s="92" t="s">
        <v>251</v>
      </c>
      <c r="F17" s="124">
        <v>15386280</v>
      </c>
      <c r="G17" s="124">
        <v>2226590</v>
      </c>
      <c r="H17" s="124">
        <v>39280</v>
      </c>
      <c r="I17" s="124">
        <v>236570</v>
      </c>
      <c r="J17" s="124">
        <v>724070</v>
      </c>
      <c r="K17" s="127">
        <v>0</v>
      </c>
      <c r="L17" s="127">
        <v>0</v>
      </c>
      <c r="M17" s="124">
        <v>1318000</v>
      </c>
      <c r="N17" s="127">
        <v>3135000</v>
      </c>
      <c r="O17" s="128">
        <v>1123000</v>
      </c>
      <c r="P17" s="127">
        <v>61700</v>
      </c>
      <c r="Q17" s="127">
        <v>724340</v>
      </c>
      <c r="R17" s="124">
        <v>384740</v>
      </c>
      <c r="S17" s="124">
        <v>1033080</v>
      </c>
      <c r="T17" s="124">
        <v>0</v>
      </c>
      <c r="U17" s="124">
        <v>0</v>
      </c>
      <c r="V17" s="124">
        <v>0</v>
      </c>
      <c r="W17" s="124">
        <v>308700</v>
      </c>
      <c r="X17" s="124">
        <v>0</v>
      </c>
      <c r="Y17" s="127">
        <v>1212960</v>
      </c>
      <c r="Z17" s="128">
        <v>2858250</v>
      </c>
    </row>
    <row r="18" spans="1:26" ht="20.100000000000001" customHeight="1">
      <c r="A18" s="92"/>
      <c r="B18" s="92"/>
      <c r="C18" s="93" t="s">
        <v>1552</v>
      </c>
      <c r="D18" s="123"/>
      <c r="E18" s="92" t="s">
        <v>253</v>
      </c>
      <c r="F18" s="124">
        <v>900040</v>
      </c>
      <c r="G18" s="124">
        <v>7370</v>
      </c>
      <c r="H18" s="124">
        <v>1320</v>
      </c>
      <c r="I18" s="124">
        <v>4730</v>
      </c>
      <c r="J18" s="124">
        <v>19110</v>
      </c>
      <c r="K18" s="127">
        <v>0</v>
      </c>
      <c r="L18" s="127">
        <v>0</v>
      </c>
      <c r="M18" s="124">
        <v>670000</v>
      </c>
      <c r="N18" s="127">
        <v>50400</v>
      </c>
      <c r="O18" s="128">
        <v>45100</v>
      </c>
      <c r="P18" s="127">
        <v>3300</v>
      </c>
      <c r="Q18" s="127">
        <v>8580</v>
      </c>
      <c r="R18" s="124">
        <v>5940</v>
      </c>
      <c r="S18" s="124">
        <v>3960</v>
      </c>
      <c r="T18" s="124">
        <v>0</v>
      </c>
      <c r="U18" s="124">
        <v>0</v>
      </c>
      <c r="V18" s="124">
        <v>0</v>
      </c>
      <c r="W18" s="124">
        <v>7700</v>
      </c>
      <c r="X18" s="124">
        <v>0</v>
      </c>
      <c r="Y18" s="127">
        <v>26880</v>
      </c>
      <c r="Z18" s="128">
        <v>45650</v>
      </c>
    </row>
    <row r="19" spans="1:26" ht="20.100000000000001" customHeight="1">
      <c r="A19" s="92"/>
      <c r="B19" s="92"/>
      <c r="C19" s="93" t="s">
        <v>1554</v>
      </c>
      <c r="D19" s="123"/>
      <c r="E19" s="92" t="s">
        <v>270</v>
      </c>
      <c r="F19" s="124">
        <v>878160</v>
      </c>
      <c r="G19" s="124">
        <v>38800</v>
      </c>
      <c r="H19" s="124">
        <v>4800</v>
      </c>
      <c r="I19" s="124">
        <v>19200</v>
      </c>
      <c r="J19" s="124">
        <v>66640</v>
      </c>
      <c r="K19" s="127">
        <v>0</v>
      </c>
      <c r="L19" s="127">
        <v>0</v>
      </c>
      <c r="M19" s="124">
        <v>0</v>
      </c>
      <c r="N19" s="127">
        <v>159000</v>
      </c>
      <c r="O19" s="128">
        <v>167000</v>
      </c>
      <c r="P19" s="127">
        <v>12000</v>
      </c>
      <c r="Q19" s="127">
        <v>33200</v>
      </c>
      <c r="R19" s="124">
        <v>21600</v>
      </c>
      <c r="S19" s="124">
        <v>14400</v>
      </c>
      <c r="T19" s="124">
        <v>0</v>
      </c>
      <c r="U19" s="124">
        <v>0</v>
      </c>
      <c r="V19" s="124">
        <v>0</v>
      </c>
      <c r="W19" s="124">
        <v>28000</v>
      </c>
      <c r="X19" s="124">
        <v>0</v>
      </c>
      <c r="Y19" s="127">
        <v>107520</v>
      </c>
      <c r="Z19" s="128">
        <v>206000</v>
      </c>
    </row>
    <row r="20" spans="1:26" ht="20.100000000000001" customHeight="1">
      <c r="A20" s="92"/>
      <c r="B20" s="92"/>
      <c r="C20" s="93" t="s">
        <v>1555</v>
      </c>
      <c r="D20" s="123"/>
      <c r="E20" s="92" t="s">
        <v>272</v>
      </c>
      <c r="F20" s="124">
        <v>306840</v>
      </c>
      <c r="G20" s="124">
        <v>5360</v>
      </c>
      <c r="H20" s="124">
        <v>960</v>
      </c>
      <c r="I20" s="124">
        <v>3440</v>
      </c>
      <c r="J20" s="124">
        <v>19680</v>
      </c>
      <c r="K20" s="127">
        <v>0</v>
      </c>
      <c r="L20" s="127">
        <v>0</v>
      </c>
      <c r="M20" s="124">
        <v>0</v>
      </c>
      <c r="N20" s="127">
        <v>69000</v>
      </c>
      <c r="O20" s="128">
        <v>35800</v>
      </c>
      <c r="P20" s="127">
        <v>2400</v>
      </c>
      <c r="Q20" s="127">
        <v>9240</v>
      </c>
      <c r="R20" s="124">
        <v>4320</v>
      </c>
      <c r="S20" s="124">
        <v>2880</v>
      </c>
      <c r="T20" s="124">
        <v>0</v>
      </c>
      <c r="U20" s="124">
        <v>0</v>
      </c>
      <c r="V20" s="124">
        <v>0</v>
      </c>
      <c r="W20" s="124">
        <v>5600</v>
      </c>
      <c r="X20" s="124">
        <v>0</v>
      </c>
      <c r="Y20" s="127">
        <v>24960</v>
      </c>
      <c r="Z20" s="128">
        <v>123200</v>
      </c>
    </row>
    <row r="21" spans="1:26" ht="20.100000000000001" customHeight="1">
      <c r="A21" s="92"/>
      <c r="B21" s="92" t="s">
        <v>1557</v>
      </c>
      <c r="C21" s="93"/>
      <c r="D21" s="123"/>
      <c r="E21" s="92" t="s">
        <v>275</v>
      </c>
      <c r="F21" s="124">
        <v>2090280</v>
      </c>
      <c r="G21" s="124">
        <v>30600</v>
      </c>
      <c r="H21" s="124">
        <v>4500</v>
      </c>
      <c r="I21" s="124">
        <v>19500</v>
      </c>
      <c r="J21" s="124">
        <v>63780</v>
      </c>
      <c r="K21" s="127">
        <v>0</v>
      </c>
      <c r="L21" s="127">
        <v>0</v>
      </c>
      <c r="M21" s="124">
        <v>0</v>
      </c>
      <c r="N21" s="127">
        <v>190800</v>
      </c>
      <c r="O21" s="128">
        <v>111000</v>
      </c>
      <c r="P21" s="127">
        <v>15000</v>
      </c>
      <c r="Q21" s="127">
        <v>23400</v>
      </c>
      <c r="R21" s="124">
        <v>16200</v>
      </c>
      <c r="S21" s="124">
        <v>10800</v>
      </c>
      <c r="T21" s="124">
        <v>0</v>
      </c>
      <c r="U21" s="124">
        <v>0</v>
      </c>
      <c r="V21" s="124">
        <v>0</v>
      </c>
      <c r="W21" s="124">
        <v>21000</v>
      </c>
      <c r="X21" s="124">
        <v>0</v>
      </c>
      <c r="Y21" s="127">
        <v>1459200</v>
      </c>
      <c r="Z21" s="128">
        <v>124500</v>
      </c>
    </row>
    <row r="22" spans="1:26" ht="20.100000000000001" customHeight="1">
      <c r="A22" s="92"/>
      <c r="B22" s="92"/>
      <c r="C22" s="93" t="s">
        <v>1550</v>
      </c>
      <c r="D22" s="123"/>
      <c r="E22" s="92" t="s">
        <v>251</v>
      </c>
      <c r="F22" s="124">
        <v>2090280</v>
      </c>
      <c r="G22" s="124">
        <v>30600</v>
      </c>
      <c r="H22" s="124">
        <v>4500</v>
      </c>
      <c r="I22" s="124">
        <v>19500</v>
      </c>
      <c r="J22" s="124">
        <v>63780</v>
      </c>
      <c r="K22" s="127">
        <v>0</v>
      </c>
      <c r="L22" s="127">
        <v>0</v>
      </c>
      <c r="M22" s="124">
        <v>0</v>
      </c>
      <c r="N22" s="127">
        <v>190800</v>
      </c>
      <c r="O22" s="128">
        <v>111000</v>
      </c>
      <c r="P22" s="127">
        <v>15000</v>
      </c>
      <c r="Q22" s="127">
        <v>23400</v>
      </c>
      <c r="R22" s="124">
        <v>16200</v>
      </c>
      <c r="S22" s="124">
        <v>10800</v>
      </c>
      <c r="T22" s="124">
        <v>0</v>
      </c>
      <c r="U22" s="124">
        <v>0</v>
      </c>
      <c r="V22" s="124">
        <v>0</v>
      </c>
      <c r="W22" s="124">
        <v>21000</v>
      </c>
      <c r="X22" s="124">
        <v>0</v>
      </c>
      <c r="Y22" s="127">
        <v>1459200</v>
      </c>
      <c r="Z22" s="128">
        <v>124500</v>
      </c>
    </row>
    <row r="23" spans="1:26" ht="20.100000000000001" customHeight="1">
      <c r="A23" s="92"/>
      <c r="B23" s="92" t="s">
        <v>1558</v>
      </c>
      <c r="C23" s="93"/>
      <c r="D23" s="123"/>
      <c r="E23" s="92" t="s">
        <v>283</v>
      </c>
      <c r="F23" s="124">
        <v>460920</v>
      </c>
      <c r="G23" s="124">
        <v>12060</v>
      </c>
      <c r="H23" s="124">
        <v>2160</v>
      </c>
      <c r="I23" s="124">
        <v>7740</v>
      </c>
      <c r="J23" s="124">
        <v>40980</v>
      </c>
      <c r="K23" s="127">
        <v>0</v>
      </c>
      <c r="L23" s="127">
        <v>0</v>
      </c>
      <c r="M23" s="124">
        <v>0</v>
      </c>
      <c r="N23" s="127">
        <v>149400</v>
      </c>
      <c r="O23" s="128">
        <v>73800</v>
      </c>
      <c r="P23" s="127">
        <v>5400</v>
      </c>
      <c r="Q23" s="127">
        <v>14040</v>
      </c>
      <c r="R23" s="124">
        <v>9720</v>
      </c>
      <c r="S23" s="124">
        <v>6480</v>
      </c>
      <c r="T23" s="124">
        <v>0</v>
      </c>
      <c r="U23" s="124">
        <v>0</v>
      </c>
      <c r="V23" s="124">
        <v>0</v>
      </c>
      <c r="W23" s="124">
        <v>12600</v>
      </c>
      <c r="X23" s="124">
        <v>0</v>
      </c>
      <c r="Y23" s="127">
        <v>51840</v>
      </c>
      <c r="Z23" s="128">
        <v>74700</v>
      </c>
    </row>
    <row r="24" spans="1:26" ht="20.100000000000001" customHeight="1">
      <c r="A24" s="92"/>
      <c r="B24" s="92"/>
      <c r="C24" s="93" t="s">
        <v>1550</v>
      </c>
      <c r="D24" s="123"/>
      <c r="E24" s="92" t="s">
        <v>251</v>
      </c>
      <c r="F24" s="124">
        <v>460920</v>
      </c>
      <c r="G24" s="124">
        <v>12060</v>
      </c>
      <c r="H24" s="124">
        <v>2160</v>
      </c>
      <c r="I24" s="124">
        <v>7740</v>
      </c>
      <c r="J24" s="124">
        <v>40980</v>
      </c>
      <c r="K24" s="127">
        <v>0</v>
      </c>
      <c r="L24" s="127">
        <v>0</v>
      </c>
      <c r="M24" s="124">
        <v>0</v>
      </c>
      <c r="N24" s="127">
        <v>149400</v>
      </c>
      <c r="O24" s="128">
        <v>73800</v>
      </c>
      <c r="P24" s="127">
        <v>5400</v>
      </c>
      <c r="Q24" s="127">
        <v>14040</v>
      </c>
      <c r="R24" s="124">
        <v>9720</v>
      </c>
      <c r="S24" s="124">
        <v>6480</v>
      </c>
      <c r="T24" s="124">
        <v>0</v>
      </c>
      <c r="U24" s="124">
        <v>0</v>
      </c>
      <c r="V24" s="124">
        <v>0</v>
      </c>
      <c r="W24" s="124">
        <v>12600</v>
      </c>
      <c r="X24" s="124">
        <v>0</v>
      </c>
      <c r="Y24" s="127">
        <v>51840</v>
      </c>
      <c r="Z24" s="128">
        <v>74700</v>
      </c>
    </row>
    <row r="25" spans="1:26" ht="20.100000000000001" customHeight="1">
      <c r="A25" s="92"/>
      <c r="B25" s="92" t="s">
        <v>1554</v>
      </c>
      <c r="C25" s="93"/>
      <c r="D25" s="123"/>
      <c r="E25" s="92" t="s">
        <v>290</v>
      </c>
      <c r="F25" s="124">
        <v>4737040</v>
      </c>
      <c r="G25" s="124">
        <v>651480</v>
      </c>
      <c r="H25" s="124">
        <v>26110</v>
      </c>
      <c r="I25" s="124">
        <v>140090</v>
      </c>
      <c r="J25" s="124">
        <v>258690</v>
      </c>
      <c r="K25" s="127">
        <v>0</v>
      </c>
      <c r="L25" s="127">
        <v>0</v>
      </c>
      <c r="M25" s="124">
        <v>61000</v>
      </c>
      <c r="N25" s="127">
        <v>992400</v>
      </c>
      <c r="O25" s="128">
        <v>506400</v>
      </c>
      <c r="P25" s="127">
        <v>27900</v>
      </c>
      <c r="Q25" s="127">
        <v>103020</v>
      </c>
      <c r="R25" s="124">
        <v>65860</v>
      </c>
      <c r="S25" s="124">
        <v>221240</v>
      </c>
      <c r="T25" s="124">
        <v>0</v>
      </c>
      <c r="U25" s="124">
        <v>0</v>
      </c>
      <c r="V25" s="124">
        <v>0</v>
      </c>
      <c r="W25" s="124">
        <v>98000</v>
      </c>
      <c r="X25" s="124">
        <v>0</v>
      </c>
      <c r="Y25" s="127">
        <v>384000</v>
      </c>
      <c r="Z25" s="128">
        <v>1200850</v>
      </c>
    </row>
    <row r="26" spans="1:26" ht="20.100000000000001" customHeight="1">
      <c r="A26" s="92"/>
      <c r="B26" s="92"/>
      <c r="C26" s="93" t="s">
        <v>1550</v>
      </c>
      <c r="D26" s="123"/>
      <c r="E26" s="92" t="s">
        <v>251</v>
      </c>
      <c r="F26" s="124">
        <v>4589800</v>
      </c>
      <c r="G26" s="124">
        <v>646120</v>
      </c>
      <c r="H26" s="124">
        <v>25150</v>
      </c>
      <c r="I26" s="124">
        <v>136650</v>
      </c>
      <c r="J26" s="124">
        <v>247410</v>
      </c>
      <c r="K26" s="127">
        <v>0</v>
      </c>
      <c r="L26" s="127">
        <v>0</v>
      </c>
      <c r="M26" s="124">
        <v>61000</v>
      </c>
      <c r="N26" s="127">
        <v>969000</v>
      </c>
      <c r="O26" s="128">
        <v>473600</v>
      </c>
      <c r="P26" s="127">
        <v>25500</v>
      </c>
      <c r="Q26" s="127">
        <v>96780</v>
      </c>
      <c r="R26" s="124">
        <v>61540</v>
      </c>
      <c r="S26" s="124">
        <v>218360</v>
      </c>
      <c r="T26" s="124">
        <v>0</v>
      </c>
      <c r="U26" s="124">
        <v>0</v>
      </c>
      <c r="V26" s="124">
        <v>0</v>
      </c>
      <c r="W26" s="124">
        <v>92400</v>
      </c>
      <c r="X26" s="124">
        <v>0</v>
      </c>
      <c r="Y26" s="127">
        <v>368640</v>
      </c>
      <c r="Z26" s="128">
        <v>1167650</v>
      </c>
    </row>
    <row r="27" spans="1:26" ht="20.100000000000001" customHeight="1">
      <c r="A27" s="92"/>
      <c r="B27" s="92"/>
      <c r="C27" s="93" t="s">
        <v>1556</v>
      </c>
      <c r="D27" s="123"/>
      <c r="E27" s="92" t="s">
        <v>260</v>
      </c>
      <c r="F27" s="124">
        <v>147240</v>
      </c>
      <c r="G27" s="124">
        <v>5360</v>
      </c>
      <c r="H27" s="124">
        <v>960</v>
      </c>
      <c r="I27" s="124">
        <v>3440</v>
      </c>
      <c r="J27" s="124">
        <v>11280</v>
      </c>
      <c r="K27" s="127">
        <v>0</v>
      </c>
      <c r="L27" s="127">
        <v>0</v>
      </c>
      <c r="M27" s="124">
        <v>0</v>
      </c>
      <c r="N27" s="127">
        <v>23400</v>
      </c>
      <c r="O27" s="128">
        <v>32800</v>
      </c>
      <c r="P27" s="127">
        <v>2400</v>
      </c>
      <c r="Q27" s="127">
        <v>6240</v>
      </c>
      <c r="R27" s="124">
        <v>4320</v>
      </c>
      <c r="S27" s="124">
        <v>2880</v>
      </c>
      <c r="T27" s="124">
        <v>0</v>
      </c>
      <c r="U27" s="124">
        <v>0</v>
      </c>
      <c r="V27" s="124">
        <v>0</v>
      </c>
      <c r="W27" s="124">
        <v>5600</v>
      </c>
      <c r="X27" s="124">
        <v>0</v>
      </c>
      <c r="Y27" s="127">
        <v>15360</v>
      </c>
      <c r="Z27" s="128">
        <v>33200</v>
      </c>
    </row>
    <row r="28" spans="1:26" ht="20.100000000000001" customHeight="1">
      <c r="A28" s="92"/>
      <c r="B28" s="92" t="s">
        <v>1555</v>
      </c>
      <c r="C28" s="93"/>
      <c r="D28" s="123"/>
      <c r="E28" s="92" t="s">
        <v>304</v>
      </c>
      <c r="F28" s="124">
        <v>673320</v>
      </c>
      <c r="G28" s="124">
        <v>24480</v>
      </c>
      <c r="H28" s="124">
        <v>3600</v>
      </c>
      <c r="I28" s="124">
        <v>15600</v>
      </c>
      <c r="J28" s="124">
        <v>58440</v>
      </c>
      <c r="K28" s="127">
        <v>0</v>
      </c>
      <c r="L28" s="127">
        <v>0</v>
      </c>
      <c r="M28" s="124">
        <v>0</v>
      </c>
      <c r="N28" s="127">
        <v>202800</v>
      </c>
      <c r="O28" s="128">
        <v>88800</v>
      </c>
      <c r="P28" s="127">
        <v>12000</v>
      </c>
      <c r="Q28" s="127">
        <v>18720</v>
      </c>
      <c r="R28" s="124">
        <v>12960</v>
      </c>
      <c r="S28" s="124">
        <v>8640</v>
      </c>
      <c r="T28" s="124">
        <v>0</v>
      </c>
      <c r="U28" s="124">
        <v>0</v>
      </c>
      <c r="V28" s="124">
        <v>0</v>
      </c>
      <c r="W28" s="124">
        <v>16800</v>
      </c>
      <c r="X28" s="124">
        <v>0</v>
      </c>
      <c r="Y28" s="127">
        <v>110880</v>
      </c>
      <c r="Z28" s="128">
        <v>99600</v>
      </c>
    </row>
    <row r="29" spans="1:26" ht="20.100000000000001" customHeight="1">
      <c r="A29" s="92"/>
      <c r="B29" s="92"/>
      <c r="C29" s="93" t="s">
        <v>1550</v>
      </c>
      <c r="D29" s="123"/>
      <c r="E29" s="92" t="s">
        <v>251</v>
      </c>
      <c r="F29" s="124">
        <v>673320</v>
      </c>
      <c r="G29" s="124">
        <v>24480</v>
      </c>
      <c r="H29" s="124">
        <v>3600</v>
      </c>
      <c r="I29" s="124">
        <v>15600</v>
      </c>
      <c r="J29" s="124">
        <v>58440</v>
      </c>
      <c r="K29" s="127">
        <v>0</v>
      </c>
      <c r="L29" s="127">
        <v>0</v>
      </c>
      <c r="M29" s="124">
        <v>0</v>
      </c>
      <c r="N29" s="127">
        <v>202800</v>
      </c>
      <c r="O29" s="128">
        <v>88800</v>
      </c>
      <c r="P29" s="127">
        <v>12000</v>
      </c>
      <c r="Q29" s="127">
        <v>18720</v>
      </c>
      <c r="R29" s="124">
        <v>12960</v>
      </c>
      <c r="S29" s="124">
        <v>8640</v>
      </c>
      <c r="T29" s="124">
        <v>0</v>
      </c>
      <c r="U29" s="124">
        <v>0</v>
      </c>
      <c r="V29" s="124">
        <v>0</v>
      </c>
      <c r="W29" s="124">
        <v>16800</v>
      </c>
      <c r="X29" s="124">
        <v>0</v>
      </c>
      <c r="Y29" s="127">
        <v>110880</v>
      </c>
      <c r="Z29" s="128">
        <v>99600</v>
      </c>
    </row>
    <row r="30" spans="1:26" ht="20.100000000000001" customHeight="1">
      <c r="A30" s="92"/>
      <c r="B30" s="92" t="s">
        <v>1559</v>
      </c>
      <c r="C30" s="93"/>
      <c r="D30" s="123"/>
      <c r="E30" s="92" t="s">
        <v>324</v>
      </c>
      <c r="F30" s="124">
        <v>2144200</v>
      </c>
      <c r="G30" s="124">
        <v>61200</v>
      </c>
      <c r="H30" s="124">
        <v>9000</v>
      </c>
      <c r="I30" s="124">
        <v>39000</v>
      </c>
      <c r="J30" s="124">
        <v>156600</v>
      </c>
      <c r="K30" s="127">
        <v>0</v>
      </c>
      <c r="L30" s="127">
        <v>0</v>
      </c>
      <c r="M30" s="124">
        <v>86000</v>
      </c>
      <c r="N30" s="127">
        <v>531000</v>
      </c>
      <c r="O30" s="128">
        <v>222000</v>
      </c>
      <c r="P30" s="127">
        <v>30000</v>
      </c>
      <c r="Q30" s="127">
        <v>46800</v>
      </c>
      <c r="R30" s="124">
        <v>32400</v>
      </c>
      <c r="S30" s="124">
        <v>21600</v>
      </c>
      <c r="T30" s="124">
        <v>0</v>
      </c>
      <c r="U30" s="124">
        <v>0</v>
      </c>
      <c r="V30" s="124">
        <v>0</v>
      </c>
      <c r="W30" s="124">
        <v>42000</v>
      </c>
      <c r="X30" s="124">
        <v>0</v>
      </c>
      <c r="Y30" s="127">
        <v>117600</v>
      </c>
      <c r="Z30" s="128">
        <v>749000</v>
      </c>
    </row>
    <row r="31" spans="1:26" ht="20.100000000000001" customHeight="1">
      <c r="A31" s="92"/>
      <c r="B31" s="92"/>
      <c r="C31" s="93" t="s">
        <v>1550</v>
      </c>
      <c r="D31" s="123"/>
      <c r="E31" s="92" t="s">
        <v>251</v>
      </c>
      <c r="F31" s="124">
        <v>1644200</v>
      </c>
      <c r="G31" s="124">
        <v>61200</v>
      </c>
      <c r="H31" s="124">
        <v>9000</v>
      </c>
      <c r="I31" s="124">
        <v>39000</v>
      </c>
      <c r="J31" s="124">
        <v>156600</v>
      </c>
      <c r="K31" s="127">
        <v>0</v>
      </c>
      <c r="L31" s="127">
        <v>0</v>
      </c>
      <c r="M31" s="124">
        <v>86000</v>
      </c>
      <c r="N31" s="127">
        <v>531000</v>
      </c>
      <c r="O31" s="128">
        <v>222000</v>
      </c>
      <c r="P31" s="127">
        <v>30000</v>
      </c>
      <c r="Q31" s="127">
        <v>46800</v>
      </c>
      <c r="R31" s="124">
        <v>32400</v>
      </c>
      <c r="S31" s="124">
        <v>21600</v>
      </c>
      <c r="T31" s="124">
        <v>0</v>
      </c>
      <c r="U31" s="124">
        <v>0</v>
      </c>
      <c r="V31" s="124">
        <v>0</v>
      </c>
      <c r="W31" s="124">
        <v>42000</v>
      </c>
      <c r="X31" s="124">
        <v>0</v>
      </c>
      <c r="Y31" s="127">
        <v>117600</v>
      </c>
      <c r="Z31" s="128">
        <v>249000</v>
      </c>
    </row>
    <row r="32" spans="1:26" ht="20.100000000000001" customHeight="1">
      <c r="A32" s="92"/>
      <c r="B32" s="92"/>
      <c r="C32" s="93" t="s">
        <v>1572</v>
      </c>
      <c r="D32" s="123"/>
      <c r="E32" s="92" t="s">
        <v>328</v>
      </c>
      <c r="F32" s="124">
        <v>500000</v>
      </c>
      <c r="G32" s="124">
        <v>0</v>
      </c>
      <c r="H32" s="124">
        <v>0</v>
      </c>
      <c r="I32" s="124">
        <v>0</v>
      </c>
      <c r="J32" s="124">
        <v>0</v>
      </c>
      <c r="K32" s="127">
        <v>0</v>
      </c>
      <c r="L32" s="127">
        <v>0</v>
      </c>
      <c r="M32" s="124">
        <v>0</v>
      </c>
      <c r="N32" s="127">
        <v>0</v>
      </c>
      <c r="O32" s="128">
        <v>0</v>
      </c>
      <c r="P32" s="127">
        <v>0</v>
      </c>
      <c r="Q32" s="127">
        <v>0</v>
      </c>
      <c r="R32" s="124">
        <v>0</v>
      </c>
      <c r="S32" s="124">
        <v>0</v>
      </c>
      <c r="T32" s="124">
        <v>0</v>
      </c>
      <c r="U32" s="124">
        <v>0</v>
      </c>
      <c r="V32" s="124">
        <v>0</v>
      </c>
      <c r="W32" s="124">
        <v>0</v>
      </c>
      <c r="X32" s="124">
        <v>0</v>
      </c>
      <c r="Y32" s="127">
        <v>0</v>
      </c>
      <c r="Z32" s="128">
        <v>500000</v>
      </c>
    </row>
    <row r="33" spans="1:26" ht="20.100000000000001" customHeight="1">
      <c r="A33" s="92"/>
      <c r="B33" s="92" t="s">
        <v>1560</v>
      </c>
      <c r="C33" s="93"/>
      <c r="D33" s="123"/>
      <c r="E33" s="92" t="s">
        <v>329</v>
      </c>
      <c r="F33" s="124">
        <v>788720</v>
      </c>
      <c r="G33" s="124">
        <v>18090</v>
      </c>
      <c r="H33" s="124">
        <v>3240</v>
      </c>
      <c r="I33" s="124">
        <v>11610</v>
      </c>
      <c r="J33" s="124">
        <v>57870</v>
      </c>
      <c r="K33" s="127">
        <v>0</v>
      </c>
      <c r="L33" s="127">
        <v>0</v>
      </c>
      <c r="M33" s="124">
        <v>26000</v>
      </c>
      <c r="N33" s="127">
        <v>187200</v>
      </c>
      <c r="O33" s="128">
        <v>110700</v>
      </c>
      <c r="P33" s="127">
        <v>8100</v>
      </c>
      <c r="Q33" s="127">
        <v>21060</v>
      </c>
      <c r="R33" s="124">
        <v>14580</v>
      </c>
      <c r="S33" s="124">
        <v>9720</v>
      </c>
      <c r="T33" s="124">
        <v>0</v>
      </c>
      <c r="U33" s="124">
        <v>0</v>
      </c>
      <c r="V33" s="124">
        <v>0</v>
      </c>
      <c r="W33" s="124">
        <v>18900</v>
      </c>
      <c r="X33" s="124">
        <v>0</v>
      </c>
      <c r="Y33" s="127">
        <v>189600</v>
      </c>
      <c r="Z33" s="128">
        <v>112050</v>
      </c>
    </row>
    <row r="34" spans="1:26" ht="20.100000000000001" customHeight="1">
      <c r="A34" s="92"/>
      <c r="B34" s="92"/>
      <c r="C34" s="93" t="s">
        <v>1550</v>
      </c>
      <c r="D34" s="123"/>
      <c r="E34" s="92" t="s">
        <v>251</v>
      </c>
      <c r="F34" s="124">
        <v>788720</v>
      </c>
      <c r="G34" s="124">
        <v>18090</v>
      </c>
      <c r="H34" s="124">
        <v>3240</v>
      </c>
      <c r="I34" s="124">
        <v>11610</v>
      </c>
      <c r="J34" s="124">
        <v>57870</v>
      </c>
      <c r="K34" s="127">
        <v>0</v>
      </c>
      <c r="L34" s="127">
        <v>0</v>
      </c>
      <c r="M34" s="124">
        <v>26000</v>
      </c>
      <c r="N34" s="127">
        <v>187200</v>
      </c>
      <c r="O34" s="128">
        <v>110700</v>
      </c>
      <c r="P34" s="127">
        <v>8100</v>
      </c>
      <c r="Q34" s="127">
        <v>21060</v>
      </c>
      <c r="R34" s="124">
        <v>14580</v>
      </c>
      <c r="S34" s="124">
        <v>9720</v>
      </c>
      <c r="T34" s="124">
        <v>0</v>
      </c>
      <c r="U34" s="124">
        <v>0</v>
      </c>
      <c r="V34" s="124">
        <v>0</v>
      </c>
      <c r="W34" s="124">
        <v>18900</v>
      </c>
      <c r="X34" s="124">
        <v>0</v>
      </c>
      <c r="Y34" s="127">
        <v>189600</v>
      </c>
      <c r="Z34" s="128">
        <v>112050</v>
      </c>
    </row>
    <row r="35" spans="1:26" ht="20.100000000000001" customHeight="1">
      <c r="A35" s="92"/>
      <c r="B35" s="92" t="s">
        <v>1561</v>
      </c>
      <c r="C35" s="93"/>
      <c r="D35" s="123"/>
      <c r="E35" s="92" t="s">
        <v>368</v>
      </c>
      <c r="F35" s="124">
        <v>135860</v>
      </c>
      <c r="G35" s="124">
        <v>2100</v>
      </c>
      <c r="H35" s="124">
        <v>600</v>
      </c>
      <c r="I35" s="124">
        <v>1500</v>
      </c>
      <c r="J35" s="124">
        <v>11150</v>
      </c>
      <c r="K35" s="127">
        <v>0</v>
      </c>
      <c r="L35" s="127">
        <v>0</v>
      </c>
      <c r="M35" s="124">
        <v>0</v>
      </c>
      <c r="N35" s="127">
        <v>41400</v>
      </c>
      <c r="O35" s="128">
        <v>22500</v>
      </c>
      <c r="P35" s="127">
        <v>1500</v>
      </c>
      <c r="Q35" s="127">
        <v>2400</v>
      </c>
      <c r="R35" s="124">
        <v>2000</v>
      </c>
      <c r="S35" s="124">
        <v>1300</v>
      </c>
      <c r="T35" s="124">
        <v>0</v>
      </c>
      <c r="U35" s="124">
        <v>0</v>
      </c>
      <c r="V35" s="124">
        <v>0</v>
      </c>
      <c r="W35" s="124">
        <v>3500</v>
      </c>
      <c r="X35" s="124">
        <v>0</v>
      </c>
      <c r="Y35" s="127">
        <v>24960</v>
      </c>
      <c r="Z35" s="128">
        <v>20950</v>
      </c>
    </row>
    <row r="36" spans="1:26" ht="20.100000000000001" customHeight="1">
      <c r="A36" s="92"/>
      <c r="B36" s="92"/>
      <c r="C36" s="93" t="s">
        <v>1550</v>
      </c>
      <c r="D36" s="123"/>
      <c r="E36" s="92" t="s">
        <v>251</v>
      </c>
      <c r="F36" s="124">
        <v>135860</v>
      </c>
      <c r="G36" s="124">
        <v>2100</v>
      </c>
      <c r="H36" s="124">
        <v>600</v>
      </c>
      <c r="I36" s="124">
        <v>1500</v>
      </c>
      <c r="J36" s="124">
        <v>11150</v>
      </c>
      <c r="K36" s="127">
        <v>0</v>
      </c>
      <c r="L36" s="127">
        <v>0</v>
      </c>
      <c r="M36" s="124">
        <v>0</v>
      </c>
      <c r="N36" s="127">
        <v>41400</v>
      </c>
      <c r="O36" s="128">
        <v>22500</v>
      </c>
      <c r="P36" s="127">
        <v>1500</v>
      </c>
      <c r="Q36" s="127">
        <v>2400</v>
      </c>
      <c r="R36" s="124">
        <v>2000</v>
      </c>
      <c r="S36" s="124">
        <v>1300</v>
      </c>
      <c r="T36" s="124">
        <v>0</v>
      </c>
      <c r="U36" s="124">
        <v>0</v>
      </c>
      <c r="V36" s="124">
        <v>0</v>
      </c>
      <c r="W36" s="124">
        <v>3500</v>
      </c>
      <c r="X36" s="124">
        <v>0</v>
      </c>
      <c r="Y36" s="127">
        <v>24960</v>
      </c>
      <c r="Z36" s="128">
        <v>20950</v>
      </c>
    </row>
    <row r="37" spans="1:26" ht="20.100000000000001" customHeight="1">
      <c r="A37" s="92"/>
      <c r="B37" s="92" t="s">
        <v>1562</v>
      </c>
      <c r="C37" s="93"/>
      <c r="D37" s="123"/>
      <c r="E37" s="92" t="s">
        <v>371</v>
      </c>
      <c r="F37" s="124">
        <v>158280</v>
      </c>
      <c r="G37" s="124">
        <v>2520</v>
      </c>
      <c r="H37" s="124">
        <v>720</v>
      </c>
      <c r="I37" s="124">
        <v>1800</v>
      </c>
      <c r="J37" s="124">
        <v>14940</v>
      </c>
      <c r="K37" s="127">
        <v>0</v>
      </c>
      <c r="L37" s="127">
        <v>0</v>
      </c>
      <c r="M37" s="124">
        <v>0</v>
      </c>
      <c r="N37" s="127">
        <v>52200</v>
      </c>
      <c r="O37" s="128">
        <v>27000</v>
      </c>
      <c r="P37" s="127">
        <v>1800</v>
      </c>
      <c r="Q37" s="127">
        <v>2880</v>
      </c>
      <c r="R37" s="124">
        <v>2400</v>
      </c>
      <c r="S37" s="124">
        <v>1560</v>
      </c>
      <c r="T37" s="124">
        <v>0</v>
      </c>
      <c r="U37" s="124">
        <v>0</v>
      </c>
      <c r="V37" s="124">
        <v>0</v>
      </c>
      <c r="W37" s="124">
        <v>4200</v>
      </c>
      <c r="X37" s="124">
        <v>0</v>
      </c>
      <c r="Y37" s="127">
        <v>21120</v>
      </c>
      <c r="Z37" s="128">
        <v>25140</v>
      </c>
    </row>
    <row r="38" spans="1:26" ht="20.100000000000001" customHeight="1">
      <c r="A38" s="92"/>
      <c r="B38" s="92"/>
      <c r="C38" s="93" t="s">
        <v>1550</v>
      </c>
      <c r="D38" s="123"/>
      <c r="E38" s="92" t="s">
        <v>251</v>
      </c>
      <c r="F38" s="124">
        <v>158280</v>
      </c>
      <c r="G38" s="124">
        <v>2520</v>
      </c>
      <c r="H38" s="124">
        <v>720</v>
      </c>
      <c r="I38" s="124">
        <v>1800</v>
      </c>
      <c r="J38" s="124">
        <v>14940</v>
      </c>
      <c r="K38" s="127">
        <v>0</v>
      </c>
      <c r="L38" s="127">
        <v>0</v>
      </c>
      <c r="M38" s="124">
        <v>0</v>
      </c>
      <c r="N38" s="127">
        <v>52200</v>
      </c>
      <c r="O38" s="128">
        <v>27000</v>
      </c>
      <c r="P38" s="127">
        <v>1800</v>
      </c>
      <c r="Q38" s="127">
        <v>2880</v>
      </c>
      <c r="R38" s="124">
        <v>2400</v>
      </c>
      <c r="S38" s="124">
        <v>1560</v>
      </c>
      <c r="T38" s="124">
        <v>0</v>
      </c>
      <c r="U38" s="124">
        <v>0</v>
      </c>
      <c r="V38" s="124">
        <v>0</v>
      </c>
      <c r="W38" s="124">
        <v>4200</v>
      </c>
      <c r="X38" s="124">
        <v>0</v>
      </c>
      <c r="Y38" s="127">
        <v>21120</v>
      </c>
      <c r="Z38" s="128">
        <v>25140</v>
      </c>
    </row>
    <row r="39" spans="1:26" ht="20.100000000000001" customHeight="1">
      <c r="A39" s="92"/>
      <c r="B39" s="92" t="s">
        <v>1563</v>
      </c>
      <c r="C39" s="93"/>
      <c r="D39" s="123"/>
      <c r="E39" s="92" t="s">
        <v>373</v>
      </c>
      <c r="F39" s="124">
        <v>1226000</v>
      </c>
      <c r="G39" s="124">
        <v>159590</v>
      </c>
      <c r="H39" s="124">
        <v>2140</v>
      </c>
      <c r="I39" s="124">
        <v>7610</v>
      </c>
      <c r="J39" s="124">
        <v>56590</v>
      </c>
      <c r="K39" s="127">
        <v>0</v>
      </c>
      <c r="L39" s="127">
        <v>0</v>
      </c>
      <c r="M39" s="124">
        <v>0</v>
      </c>
      <c r="N39" s="127">
        <v>230400</v>
      </c>
      <c r="O39" s="128">
        <v>106700</v>
      </c>
      <c r="P39" s="127">
        <v>5100</v>
      </c>
      <c r="Q39" s="127">
        <v>13260</v>
      </c>
      <c r="R39" s="124">
        <v>14180</v>
      </c>
      <c r="S39" s="124">
        <v>6120</v>
      </c>
      <c r="T39" s="124">
        <v>0</v>
      </c>
      <c r="U39" s="124">
        <v>0</v>
      </c>
      <c r="V39" s="124">
        <v>0</v>
      </c>
      <c r="W39" s="124">
        <v>18200</v>
      </c>
      <c r="X39" s="124">
        <v>0</v>
      </c>
      <c r="Y39" s="127">
        <v>82560</v>
      </c>
      <c r="Z39" s="128">
        <v>523550</v>
      </c>
    </row>
    <row r="40" spans="1:26" ht="20.100000000000001" customHeight="1">
      <c r="A40" s="92"/>
      <c r="B40" s="92"/>
      <c r="C40" s="93" t="s">
        <v>1550</v>
      </c>
      <c r="D40" s="123"/>
      <c r="E40" s="92" t="s">
        <v>251</v>
      </c>
      <c r="F40" s="124">
        <v>822000</v>
      </c>
      <c r="G40" s="124">
        <v>94590</v>
      </c>
      <c r="H40" s="124">
        <v>2140</v>
      </c>
      <c r="I40" s="124">
        <v>7610</v>
      </c>
      <c r="J40" s="124">
        <v>56590</v>
      </c>
      <c r="K40" s="127">
        <v>0</v>
      </c>
      <c r="L40" s="127">
        <v>0</v>
      </c>
      <c r="M40" s="124">
        <v>0</v>
      </c>
      <c r="N40" s="127">
        <v>230400</v>
      </c>
      <c r="O40" s="128">
        <v>101700</v>
      </c>
      <c r="P40" s="127">
        <v>5100</v>
      </c>
      <c r="Q40" s="127">
        <v>13260</v>
      </c>
      <c r="R40" s="124">
        <v>9180</v>
      </c>
      <c r="S40" s="124">
        <v>6120</v>
      </c>
      <c r="T40" s="124">
        <v>0</v>
      </c>
      <c r="U40" s="124">
        <v>0</v>
      </c>
      <c r="V40" s="124">
        <v>0</v>
      </c>
      <c r="W40" s="124">
        <v>18200</v>
      </c>
      <c r="X40" s="124">
        <v>0</v>
      </c>
      <c r="Y40" s="127">
        <v>82560</v>
      </c>
      <c r="Z40" s="128">
        <v>194550</v>
      </c>
    </row>
    <row r="41" spans="1:26" ht="20.100000000000001" customHeight="1">
      <c r="A41" s="92"/>
      <c r="B41" s="92"/>
      <c r="C41" s="93" t="s">
        <v>1572</v>
      </c>
      <c r="D41" s="123"/>
      <c r="E41" s="92" t="s">
        <v>376</v>
      </c>
      <c r="F41" s="124">
        <v>404000</v>
      </c>
      <c r="G41" s="124">
        <v>65000</v>
      </c>
      <c r="H41" s="124">
        <v>0</v>
      </c>
      <c r="I41" s="124">
        <v>0</v>
      </c>
      <c r="J41" s="124">
        <v>0</v>
      </c>
      <c r="K41" s="127">
        <v>0</v>
      </c>
      <c r="L41" s="127">
        <v>0</v>
      </c>
      <c r="M41" s="124">
        <v>0</v>
      </c>
      <c r="N41" s="127">
        <v>0</v>
      </c>
      <c r="O41" s="128">
        <v>5000</v>
      </c>
      <c r="P41" s="127">
        <v>0</v>
      </c>
      <c r="Q41" s="127">
        <v>0</v>
      </c>
      <c r="R41" s="124">
        <v>5000</v>
      </c>
      <c r="S41" s="124">
        <v>0</v>
      </c>
      <c r="T41" s="124">
        <v>0</v>
      </c>
      <c r="U41" s="124">
        <v>0</v>
      </c>
      <c r="V41" s="124">
        <v>0</v>
      </c>
      <c r="W41" s="124">
        <v>0</v>
      </c>
      <c r="X41" s="124">
        <v>0</v>
      </c>
      <c r="Y41" s="127">
        <v>0</v>
      </c>
      <c r="Z41" s="128">
        <v>329000</v>
      </c>
    </row>
    <row r="42" spans="1:26" ht="20.100000000000001" customHeight="1">
      <c r="A42" s="92"/>
      <c r="B42" s="92" t="s">
        <v>1564</v>
      </c>
      <c r="C42" s="93"/>
      <c r="D42" s="123"/>
      <c r="E42" s="92" t="s">
        <v>1565</v>
      </c>
      <c r="F42" s="124">
        <v>4091020</v>
      </c>
      <c r="G42" s="124">
        <v>693060</v>
      </c>
      <c r="H42" s="124">
        <v>12800</v>
      </c>
      <c r="I42" s="124">
        <v>58300</v>
      </c>
      <c r="J42" s="124">
        <v>242100</v>
      </c>
      <c r="K42" s="127">
        <v>0</v>
      </c>
      <c r="L42" s="127">
        <v>0</v>
      </c>
      <c r="M42" s="124">
        <v>199000</v>
      </c>
      <c r="N42" s="127">
        <v>990600</v>
      </c>
      <c r="O42" s="128">
        <v>344000</v>
      </c>
      <c r="P42" s="127">
        <v>20500</v>
      </c>
      <c r="Q42" s="127">
        <v>69180</v>
      </c>
      <c r="R42" s="124">
        <v>47320</v>
      </c>
      <c r="S42" s="124">
        <v>22760</v>
      </c>
      <c r="T42" s="124">
        <v>0</v>
      </c>
      <c r="U42" s="124">
        <v>0</v>
      </c>
      <c r="V42" s="124">
        <v>0</v>
      </c>
      <c r="W42" s="124">
        <v>86800</v>
      </c>
      <c r="X42" s="124">
        <v>0</v>
      </c>
      <c r="Y42" s="127">
        <v>276000</v>
      </c>
      <c r="Z42" s="128">
        <v>1028600</v>
      </c>
    </row>
    <row r="43" spans="1:26" ht="20.100000000000001" customHeight="1">
      <c r="A43" s="92"/>
      <c r="B43" s="92"/>
      <c r="C43" s="93" t="s">
        <v>1550</v>
      </c>
      <c r="D43" s="123"/>
      <c r="E43" s="92" t="s">
        <v>251</v>
      </c>
      <c r="F43" s="124">
        <v>4073740</v>
      </c>
      <c r="G43" s="124">
        <v>693060</v>
      </c>
      <c r="H43" s="124">
        <v>12800</v>
      </c>
      <c r="I43" s="124">
        <v>58300</v>
      </c>
      <c r="J43" s="124">
        <v>242100</v>
      </c>
      <c r="K43" s="127">
        <v>0</v>
      </c>
      <c r="L43" s="127">
        <v>0</v>
      </c>
      <c r="M43" s="124">
        <v>199000</v>
      </c>
      <c r="N43" s="127">
        <v>990600</v>
      </c>
      <c r="O43" s="128">
        <v>344000</v>
      </c>
      <c r="P43" s="127">
        <v>20500</v>
      </c>
      <c r="Q43" s="127">
        <v>69180</v>
      </c>
      <c r="R43" s="124">
        <v>47320</v>
      </c>
      <c r="S43" s="124">
        <v>22760</v>
      </c>
      <c r="T43" s="124">
        <v>0</v>
      </c>
      <c r="U43" s="124">
        <v>0</v>
      </c>
      <c r="V43" s="124">
        <v>0</v>
      </c>
      <c r="W43" s="124">
        <v>86800</v>
      </c>
      <c r="X43" s="124">
        <v>0</v>
      </c>
      <c r="Y43" s="127">
        <v>258720</v>
      </c>
      <c r="Z43" s="128">
        <v>1028600</v>
      </c>
    </row>
    <row r="44" spans="1:26" ht="20.100000000000001" customHeight="1">
      <c r="A44" s="92"/>
      <c r="B44" s="92"/>
      <c r="C44" s="93" t="s">
        <v>1572</v>
      </c>
      <c r="D44" s="123"/>
      <c r="E44" s="92" t="s">
        <v>2488</v>
      </c>
      <c r="F44" s="124">
        <v>17280</v>
      </c>
      <c r="G44" s="124">
        <v>0</v>
      </c>
      <c r="H44" s="124">
        <v>0</v>
      </c>
      <c r="I44" s="124">
        <v>0</v>
      </c>
      <c r="J44" s="124">
        <v>0</v>
      </c>
      <c r="K44" s="127">
        <v>0</v>
      </c>
      <c r="L44" s="127">
        <v>0</v>
      </c>
      <c r="M44" s="124">
        <v>0</v>
      </c>
      <c r="N44" s="127">
        <v>0</v>
      </c>
      <c r="O44" s="128">
        <v>0</v>
      </c>
      <c r="P44" s="127">
        <v>0</v>
      </c>
      <c r="Q44" s="127">
        <v>0</v>
      </c>
      <c r="R44" s="124">
        <v>0</v>
      </c>
      <c r="S44" s="124">
        <v>0</v>
      </c>
      <c r="T44" s="124">
        <v>0</v>
      </c>
      <c r="U44" s="124">
        <v>0</v>
      </c>
      <c r="V44" s="124">
        <v>0</v>
      </c>
      <c r="W44" s="124">
        <v>0</v>
      </c>
      <c r="X44" s="124">
        <v>0</v>
      </c>
      <c r="Y44" s="127">
        <v>17280</v>
      </c>
      <c r="Z44" s="128">
        <v>0</v>
      </c>
    </row>
    <row r="45" spans="1:26" ht="20.100000000000001" customHeight="1">
      <c r="A45" s="92"/>
      <c r="B45" s="92" t="s">
        <v>1566</v>
      </c>
      <c r="C45" s="93"/>
      <c r="D45" s="123"/>
      <c r="E45" s="92" t="s">
        <v>380</v>
      </c>
      <c r="F45" s="124">
        <v>694540</v>
      </c>
      <c r="G45" s="124">
        <v>23460</v>
      </c>
      <c r="H45" s="124">
        <v>3450</v>
      </c>
      <c r="I45" s="124">
        <v>14950</v>
      </c>
      <c r="J45" s="124">
        <v>55730</v>
      </c>
      <c r="K45" s="127">
        <v>0</v>
      </c>
      <c r="L45" s="127">
        <v>0</v>
      </c>
      <c r="M45" s="124">
        <v>30000</v>
      </c>
      <c r="N45" s="127">
        <v>196800</v>
      </c>
      <c r="O45" s="128">
        <v>85100</v>
      </c>
      <c r="P45" s="127">
        <v>11500</v>
      </c>
      <c r="Q45" s="127">
        <v>17940</v>
      </c>
      <c r="R45" s="124">
        <v>12420</v>
      </c>
      <c r="S45" s="124">
        <v>8280</v>
      </c>
      <c r="T45" s="124">
        <v>0</v>
      </c>
      <c r="U45" s="124">
        <v>0</v>
      </c>
      <c r="V45" s="124">
        <v>0</v>
      </c>
      <c r="W45" s="124">
        <v>16100</v>
      </c>
      <c r="X45" s="124">
        <v>0</v>
      </c>
      <c r="Y45" s="127">
        <v>123360</v>
      </c>
      <c r="Z45" s="128">
        <v>95450</v>
      </c>
    </row>
    <row r="46" spans="1:26" ht="20.100000000000001" customHeight="1">
      <c r="A46" s="92"/>
      <c r="B46" s="92"/>
      <c r="C46" s="93" t="s">
        <v>1550</v>
      </c>
      <c r="D46" s="123"/>
      <c r="E46" s="92" t="s">
        <v>251</v>
      </c>
      <c r="F46" s="124">
        <v>694540</v>
      </c>
      <c r="G46" s="124">
        <v>23460</v>
      </c>
      <c r="H46" s="124">
        <v>3450</v>
      </c>
      <c r="I46" s="124">
        <v>14950</v>
      </c>
      <c r="J46" s="124">
        <v>55730</v>
      </c>
      <c r="K46" s="127">
        <v>0</v>
      </c>
      <c r="L46" s="127">
        <v>0</v>
      </c>
      <c r="M46" s="124">
        <v>30000</v>
      </c>
      <c r="N46" s="127">
        <v>196800</v>
      </c>
      <c r="O46" s="128">
        <v>85100</v>
      </c>
      <c r="P46" s="127">
        <v>11500</v>
      </c>
      <c r="Q46" s="127">
        <v>17940</v>
      </c>
      <c r="R46" s="124">
        <v>12420</v>
      </c>
      <c r="S46" s="124">
        <v>8280</v>
      </c>
      <c r="T46" s="124">
        <v>0</v>
      </c>
      <c r="U46" s="124">
        <v>0</v>
      </c>
      <c r="V46" s="124">
        <v>0</v>
      </c>
      <c r="W46" s="124">
        <v>16100</v>
      </c>
      <c r="X46" s="124">
        <v>0</v>
      </c>
      <c r="Y46" s="127">
        <v>123360</v>
      </c>
      <c r="Z46" s="128">
        <v>95450</v>
      </c>
    </row>
    <row r="47" spans="1:26" ht="20.100000000000001" customHeight="1">
      <c r="A47" s="92"/>
      <c r="B47" s="92" t="s">
        <v>1567</v>
      </c>
      <c r="C47" s="93"/>
      <c r="D47" s="123"/>
      <c r="E47" s="92" t="s">
        <v>382</v>
      </c>
      <c r="F47" s="124">
        <v>589260</v>
      </c>
      <c r="G47" s="124">
        <v>27540</v>
      </c>
      <c r="H47" s="124">
        <v>4050</v>
      </c>
      <c r="I47" s="124">
        <v>17550</v>
      </c>
      <c r="J47" s="124">
        <v>45930</v>
      </c>
      <c r="K47" s="127">
        <v>0</v>
      </c>
      <c r="L47" s="127">
        <v>0</v>
      </c>
      <c r="M47" s="124">
        <v>0</v>
      </c>
      <c r="N47" s="127">
        <v>105600</v>
      </c>
      <c r="O47" s="128">
        <v>99900</v>
      </c>
      <c r="P47" s="127">
        <v>13500</v>
      </c>
      <c r="Q47" s="127">
        <v>21060</v>
      </c>
      <c r="R47" s="124">
        <v>14580</v>
      </c>
      <c r="S47" s="124">
        <v>9720</v>
      </c>
      <c r="T47" s="124">
        <v>0</v>
      </c>
      <c r="U47" s="124">
        <v>0</v>
      </c>
      <c r="V47" s="124">
        <v>0</v>
      </c>
      <c r="W47" s="124">
        <v>18900</v>
      </c>
      <c r="X47" s="124">
        <v>0</v>
      </c>
      <c r="Y47" s="127">
        <v>98880</v>
      </c>
      <c r="Z47" s="128">
        <v>112050</v>
      </c>
    </row>
    <row r="48" spans="1:26" ht="20.100000000000001" customHeight="1">
      <c r="A48" s="92"/>
      <c r="B48" s="92"/>
      <c r="C48" s="93" t="s">
        <v>1550</v>
      </c>
      <c r="D48" s="123"/>
      <c r="E48" s="92" t="s">
        <v>251</v>
      </c>
      <c r="F48" s="124">
        <v>589260</v>
      </c>
      <c r="G48" s="124">
        <v>27540</v>
      </c>
      <c r="H48" s="124">
        <v>4050</v>
      </c>
      <c r="I48" s="124">
        <v>17550</v>
      </c>
      <c r="J48" s="124">
        <v>45930</v>
      </c>
      <c r="K48" s="127">
        <v>0</v>
      </c>
      <c r="L48" s="127">
        <v>0</v>
      </c>
      <c r="M48" s="124">
        <v>0</v>
      </c>
      <c r="N48" s="127">
        <v>105600</v>
      </c>
      <c r="O48" s="128">
        <v>99900</v>
      </c>
      <c r="P48" s="127">
        <v>13500</v>
      </c>
      <c r="Q48" s="127">
        <v>21060</v>
      </c>
      <c r="R48" s="124">
        <v>14580</v>
      </c>
      <c r="S48" s="124">
        <v>9720</v>
      </c>
      <c r="T48" s="124">
        <v>0</v>
      </c>
      <c r="U48" s="124">
        <v>0</v>
      </c>
      <c r="V48" s="124">
        <v>0</v>
      </c>
      <c r="W48" s="124">
        <v>18900</v>
      </c>
      <c r="X48" s="124">
        <v>0</v>
      </c>
      <c r="Y48" s="127">
        <v>98880</v>
      </c>
      <c r="Z48" s="128">
        <v>112050</v>
      </c>
    </row>
    <row r="49" spans="1:26" ht="20.100000000000001" customHeight="1">
      <c r="A49" s="92"/>
      <c r="B49" s="92" t="s">
        <v>1568</v>
      </c>
      <c r="C49" s="93"/>
      <c r="D49" s="123"/>
      <c r="E49" s="92" t="s">
        <v>384</v>
      </c>
      <c r="F49" s="124">
        <v>685580</v>
      </c>
      <c r="G49" s="124">
        <v>16750</v>
      </c>
      <c r="H49" s="124">
        <v>3000</v>
      </c>
      <c r="I49" s="124">
        <v>10750</v>
      </c>
      <c r="J49" s="124">
        <v>61650</v>
      </c>
      <c r="K49" s="127">
        <v>0</v>
      </c>
      <c r="L49" s="127">
        <v>0</v>
      </c>
      <c r="M49" s="124">
        <v>0</v>
      </c>
      <c r="N49" s="127">
        <v>220800</v>
      </c>
      <c r="O49" s="128">
        <v>115000</v>
      </c>
      <c r="P49" s="127">
        <v>7500</v>
      </c>
      <c r="Q49" s="127">
        <v>19500</v>
      </c>
      <c r="R49" s="124">
        <v>13500</v>
      </c>
      <c r="S49" s="124">
        <v>9000</v>
      </c>
      <c r="T49" s="124">
        <v>0</v>
      </c>
      <c r="U49" s="124">
        <v>0</v>
      </c>
      <c r="V49" s="124">
        <v>0</v>
      </c>
      <c r="W49" s="124">
        <v>17500</v>
      </c>
      <c r="X49" s="124">
        <v>0</v>
      </c>
      <c r="Y49" s="127">
        <v>86880</v>
      </c>
      <c r="Z49" s="128">
        <v>103750</v>
      </c>
    </row>
    <row r="50" spans="1:26" ht="20.100000000000001" customHeight="1">
      <c r="A50" s="92"/>
      <c r="B50" s="92"/>
      <c r="C50" s="93" t="s">
        <v>1550</v>
      </c>
      <c r="D50" s="123"/>
      <c r="E50" s="92" t="s">
        <v>251</v>
      </c>
      <c r="F50" s="124">
        <v>685580</v>
      </c>
      <c r="G50" s="124">
        <v>16750</v>
      </c>
      <c r="H50" s="124">
        <v>3000</v>
      </c>
      <c r="I50" s="124">
        <v>10750</v>
      </c>
      <c r="J50" s="124">
        <v>61650</v>
      </c>
      <c r="K50" s="127">
        <v>0</v>
      </c>
      <c r="L50" s="127">
        <v>0</v>
      </c>
      <c r="M50" s="124">
        <v>0</v>
      </c>
      <c r="N50" s="127">
        <v>220800</v>
      </c>
      <c r="O50" s="128">
        <v>115000</v>
      </c>
      <c r="P50" s="127">
        <v>7500</v>
      </c>
      <c r="Q50" s="127">
        <v>19500</v>
      </c>
      <c r="R50" s="124">
        <v>13500</v>
      </c>
      <c r="S50" s="124">
        <v>9000</v>
      </c>
      <c r="T50" s="124">
        <v>0</v>
      </c>
      <c r="U50" s="124">
        <v>0</v>
      </c>
      <c r="V50" s="124">
        <v>0</v>
      </c>
      <c r="W50" s="124">
        <v>17500</v>
      </c>
      <c r="X50" s="124">
        <v>0</v>
      </c>
      <c r="Y50" s="127">
        <v>86880</v>
      </c>
      <c r="Z50" s="128">
        <v>103750</v>
      </c>
    </row>
    <row r="51" spans="1:26" ht="20.100000000000001" customHeight="1">
      <c r="A51" s="92"/>
      <c r="B51" s="92" t="s">
        <v>1569</v>
      </c>
      <c r="C51" s="93"/>
      <c r="D51" s="123"/>
      <c r="E51" s="92" t="s">
        <v>1570</v>
      </c>
      <c r="F51" s="124">
        <v>618740</v>
      </c>
      <c r="G51" s="124">
        <v>27130</v>
      </c>
      <c r="H51" s="124">
        <v>4140</v>
      </c>
      <c r="I51" s="124">
        <v>17310</v>
      </c>
      <c r="J51" s="124">
        <v>49630</v>
      </c>
      <c r="K51" s="127">
        <v>0</v>
      </c>
      <c r="L51" s="127">
        <v>0</v>
      </c>
      <c r="M51" s="124">
        <v>0</v>
      </c>
      <c r="N51" s="127">
        <v>216000</v>
      </c>
      <c r="O51" s="128">
        <v>83700</v>
      </c>
      <c r="P51" s="127">
        <v>7600</v>
      </c>
      <c r="Q51" s="127">
        <v>14040</v>
      </c>
      <c r="R51" s="124">
        <v>9500</v>
      </c>
      <c r="S51" s="124">
        <v>6480</v>
      </c>
      <c r="T51" s="124">
        <v>0</v>
      </c>
      <c r="U51" s="124">
        <v>0</v>
      </c>
      <c r="V51" s="124">
        <v>0</v>
      </c>
      <c r="W51" s="124">
        <v>12600</v>
      </c>
      <c r="X51" s="124">
        <v>0</v>
      </c>
      <c r="Y51" s="127">
        <v>90960</v>
      </c>
      <c r="Z51" s="128">
        <v>79650</v>
      </c>
    </row>
    <row r="52" spans="1:26" ht="20.100000000000001" customHeight="1">
      <c r="A52" s="92"/>
      <c r="B52" s="92"/>
      <c r="C52" s="93" t="s">
        <v>1550</v>
      </c>
      <c r="D52" s="123"/>
      <c r="E52" s="92" t="s">
        <v>251</v>
      </c>
      <c r="F52" s="124">
        <v>618740</v>
      </c>
      <c r="G52" s="124">
        <v>27130</v>
      </c>
      <c r="H52" s="124">
        <v>4140</v>
      </c>
      <c r="I52" s="124">
        <v>17310</v>
      </c>
      <c r="J52" s="124">
        <v>49630</v>
      </c>
      <c r="K52" s="127">
        <v>0</v>
      </c>
      <c r="L52" s="127">
        <v>0</v>
      </c>
      <c r="M52" s="124">
        <v>0</v>
      </c>
      <c r="N52" s="127">
        <v>216000</v>
      </c>
      <c r="O52" s="128">
        <v>83700</v>
      </c>
      <c r="P52" s="127">
        <v>7600</v>
      </c>
      <c r="Q52" s="127">
        <v>14040</v>
      </c>
      <c r="R52" s="124">
        <v>9500</v>
      </c>
      <c r="S52" s="124">
        <v>6480</v>
      </c>
      <c r="T52" s="124">
        <v>0</v>
      </c>
      <c r="U52" s="124">
        <v>0</v>
      </c>
      <c r="V52" s="124">
        <v>0</v>
      </c>
      <c r="W52" s="124">
        <v>12600</v>
      </c>
      <c r="X52" s="124">
        <v>0</v>
      </c>
      <c r="Y52" s="127">
        <v>90960</v>
      </c>
      <c r="Z52" s="128">
        <v>79650</v>
      </c>
    </row>
    <row r="53" spans="1:26" ht="20.100000000000001" customHeight="1">
      <c r="A53" s="92"/>
      <c r="B53" s="92" t="s">
        <v>1571</v>
      </c>
      <c r="C53" s="93"/>
      <c r="D53" s="123"/>
      <c r="E53" s="92" t="s">
        <v>391</v>
      </c>
      <c r="F53" s="124">
        <v>4281480</v>
      </c>
      <c r="G53" s="124">
        <v>91140</v>
      </c>
      <c r="H53" s="124">
        <v>17040</v>
      </c>
      <c r="I53" s="124">
        <v>58980</v>
      </c>
      <c r="J53" s="124">
        <v>297340</v>
      </c>
      <c r="K53" s="127">
        <v>0</v>
      </c>
      <c r="L53" s="127">
        <v>0</v>
      </c>
      <c r="M53" s="124">
        <v>755600</v>
      </c>
      <c r="N53" s="127">
        <v>1033200</v>
      </c>
      <c r="O53" s="128">
        <v>651600</v>
      </c>
      <c r="P53" s="127">
        <v>42600</v>
      </c>
      <c r="Q53" s="127">
        <v>105960</v>
      </c>
      <c r="R53" s="124">
        <v>74440</v>
      </c>
      <c r="S53" s="124">
        <v>49520</v>
      </c>
      <c r="T53" s="124">
        <v>0</v>
      </c>
      <c r="U53" s="124">
        <v>0</v>
      </c>
      <c r="V53" s="124">
        <v>0</v>
      </c>
      <c r="W53" s="124">
        <v>99400</v>
      </c>
      <c r="X53" s="124">
        <v>0</v>
      </c>
      <c r="Y53" s="127">
        <v>414720</v>
      </c>
      <c r="Z53" s="128">
        <v>589940</v>
      </c>
    </row>
    <row r="54" spans="1:26" ht="20.100000000000001" customHeight="1">
      <c r="A54" s="92"/>
      <c r="B54" s="92"/>
      <c r="C54" s="93" t="s">
        <v>1550</v>
      </c>
      <c r="D54" s="123"/>
      <c r="E54" s="92" t="s">
        <v>251</v>
      </c>
      <c r="F54" s="124">
        <v>4047560</v>
      </c>
      <c r="G54" s="124">
        <v>84420</v>
      </c>
      <c r="H54" s="124">
        <v>15120</v>
      </c>
      <c r="I54" s="124">
        <v>54180</v>
      </c>
      <c r="J54" s="124">
        <v>280860</v>
      </c>
      <c r="K54" s="127">
        <v>0</v>
      </c>
      <c r="L54" s="127">
        <v>0</v>
      </c>
      <c r="M54" s="124">
        <v>755600</v>
      </c>
      <c r="N54" s="127">
        <v>1033200</v>
      </c>
      <c r="O54" s="128">
        <v>579600</v>
      </c>
      <c r="P54" s="127">
        <v>37800</v>
      </c>
      <c r="Q54" s="127">
        <v>98280</v>
      </c>
      <c r="R54" s="124">
        <v>68040</v>
      </c>
      <c r="S54" s="124">
        <v>45360</v>
      </c>
      <c r="T54" s="124">
        <v>0</v>
      </c>
      <c r="U54" s="124">
        <v>0</v>
      </c>
      <c r="V54" s="124">
        <v>0</v>
      </c>
      <c r="W54" s="124">
        <v>88200</v>
      </c>
      <c r="X54" s="124">
        <v>0</v>
      </c>
      <c r="Y54" s="127">
        <v>384000</v>
      </c>
      <c r="Z54" s="128">
        <v>522900</v>
      </c>
    </row>
    <row r="55" spans="1:26" ht="20.100000000000001" customHeight="1">
      <c r="A55" s="92"/>
      <c r="B55" s="92"/>
      <c r="C55" s="93" t="s">
        <v>1556</v>
      </c>
      <c r="D55" s="123"/>
      <c r="E55" s="92" t="s">
        <v>260</v>
      </c>
      <c r="F55" s="124">
        <v>233920</v>
      </c>
      <c r="G55" s="124">
        <v>6720</v>
      </c>
      <c r="H55" s="124">
        <v>1920</v>
      </c>
      <c r="I55" s="124">
        <v>4800</v>
      </c>
      <c r="J55" s="124">
        <v>16480</v>
      </c>
      <c r="K55" s="127">
        <v>0</v>
      </c>
      <c r="L55" s="127">
        <v>0</v>
      </c>
      <c r="M55" s="124">
        <v>0</v>
      </c>
      <c r="N55" s="127">
        <v>0</v>
      </c>
      <c r="O55" s="128">
        <v>72000</v>
      </c>
      <c r="P55" s="127">
        <v>4800</v>
      </c>
      <c r="Q55" s="127">
        <v>7680</v>
      </c>
      <c r="R55" s="124">
        <v>6400</v>
      </c>
      <c r="S55" s="124">
        <v>4160</v>
      </c>
      <c r="T55" s="124">
        <v>0</v>
      </c>
      <c r="U55" s="124">
        <v>0</v>
      </c>
      <c r="V55" s="124">
        <v>0</v>
      </c>
      <c r="W55" s="124">
        <v>11200</v>
      </c>
      <c r="X55" s="124">
        <v>0</v>
      </c>
      <c r="Y55" s="127">
        <v>30720</v>
      </c>
      <c r="Z55" s="128">
        <v>67040</v>
      </c>
    </row>
    <row r="56" spans="1:26" ht="20.100000000000001" customHeight="1">
      <c r="A56" s="92" t="s">
        <v>1575</v>
      </c>
      <c r="B56" s="92"/>
      <c r="C56" s="93"/>
      <c r="D56" s="123"/>
      <c r="E56" s="92" t="s">
        <v>465</v>
      </c>
      <c r="F56" s="124">
        <v>156020</v>
      </c>
      <c r="G56" s="124">
        <v>0</v>
      </c>
      <c r="H56" s="124">
        <v>1200</v>
      </c>
      <c r="I56" s="124">
        <v>4300</v>
      </c>
      <c r="J56" s="124">
        <v>10500</v>
      </c>
      <c r="K56" s="127">
        <v>0</v>
      </c>
      <c r="L56" s="127">
        <v>0</v>
      </c>
      <c r="M56" s="124">
        <v>0</v>
      </c>
      <c r="N56" s="127">
        <v>0</v>
      </c>
      <c r="O56" s="128">
        <v>41000</v>
      </c>
      <c r="P56" s="127">
        <v>3000</v>
      </c>
      <c r="Q56" s="127">
        <v>7800</v>
      </c>
      <c r="R56" s="124">
        <v>5400</v>
      </c>
      <c r="S56" s="124">
        <v>3600</v>
      </c>
      <c r="T56" s="124">
        <v>0</v>
      </c>
      <c r="U56" s="124">
        <v>0</v>
      </c>
      <c r="V56" s="124">
        <v>0</v>
      </c>
      <c r="W56" s="124">
        <v>7000</v>
      </c>
      <c r="X56" s="124">
        <v>0</v>
      </c>
      <c r="Y56" s="127">
        <v>30720</v>
      </c>
      <c r="Z56" s="128">
        <v>41500</v>
      </c>
    </row>
    <row r="57" spans="1:26" ht="20.100000000000001" customHeight="1">
      <c r="A57" s="92"/>
      <c r="B57" s="92" t="s">
        <v>1572</v>
      </c>
      <c r="C57" s="93"/>
      <c r="D57" s="123"/>
      <c r="E57" s="92" t="s">
        <v>1576</v>
      </c>
      <c r="F57" s="124">
        <v>156020</v>
      </c>
      <c r="G57" s="124">
        <v>0</v>
      </c>
      <c r="H57" s="124">
        <v>1200</v>
      </c>
      <c r="I57" s="124">
        <v>4300</v>
      </c>
      <c r="J57" s="124">
        <v>10500</v>
      </c>
      <c r="K57" s="127">
        <v>0</v>
      </c>
      <c r="L57" s="127">
        <v>0</v>
      </c>
      <c r="M57" s="124">
        <v>0</v>
      </c>
      <c r="N57" s="127">
        <v>0</v>
      </c>
      <c r="O57" s="128">
        <v>41000</v>
      </c>
      <c r="P57" s="127">
        <v>3000</v>
      </c>
      <c r="Q57" s="127">
        <v>7800</v>
      </c>
      <c r="R57" s="124">
        <v>5400</v>
      </c>
      <c r="S57" s="124">
        <v>3600</v>
      </c>
      <c r="T57" s="124">
        <v>0</v>
      </c>
      <c r="U57" s="124">
        <v>0</v>
      </c>
      <c r="V57" s="124">
        <v>0</v>
      </c>
      <c r="W57" s="124">
        <v>7000</v>
      </c>
      <c r="X57" s="124">
        <v>0</v>
      </c>
      <c r="Y57" s="127">
        <v>30720</v>
      </c>
      <c r="Z57" s="128">
        <v>41500</v>
      </c>
    </row>
    <row r="58" spans="1:26" ht="20.100000000000001" customHeight="1">
      <c r="A58" s="92"/>
      <c r="B58" s="92"/>
      <c r="C58" s="93" t="s">
        <v>1550</v>
      </c>
      <c r="D58" s="123"/>
      <c r="E58" s="92" t="s">
        <v>1577</v>
      </c>
      <c r="F58" s="124">
        <v>156020</v>
      </c>
      <c r="G58" s="124">
        <v>0</v>
      </c>
      <c r="H58" s="124">
        <v>1200</v>
      </c>
      <c r="I58" s="124">
        <v>4300</v>
      </c>
      <c r="J58" s="124">
        <v>10500</v>
      </c>
      <c r="K58" s="127">
        <v>0</v>
      </c>
      <c r="L58" s="127">
        <v>0</v>
      </c>
      <c r="M58" s="124">
        <v>0</v>
      </c>
      <c r="N58" s="127">
        <v>0</v>
      </c>
      <c r="O58" s="128">
        <v>41000</v>
      </c>
      <c r="P58" s="127">
        <v>3000</v>
      </c>
      <c r="Q58" s="127">
        <v>7800</v>
      </c>
      <c r="R58" s="124">
        <v>5400</v>
      </c>
      <c r="S58" s="124">
        <v>3600</v>
      </c>
      <c r="T58" s="124">
        <v>0</v>
      </c>
      <c r="U58" s="124">
        <v>0</v>
      </c>
      <c r="V58" s="124">
        <v>0</v>
      </c>
      <c r="W58" s="124">
        <v>7000</v>
      </c>
      <c r="X58" s="124">
        <v>0</v>
      </c>
      <c r="Y58" s="127">
        <v>30720</v>
      </c>
      <c r="Z58" s="128">
        <v>41500</v>
      </c>
    </row>
    <row r="59" spans="1:26" ht="20.100000000000001" customHeight="1">
      <c r="A59" s="92" t="s">
        <v>1578</v>
      </c>
      <c r="B59" s="92"/>
      <c r="C59" s="93"/>
      <c r="D59" s="123"/>
      <c r="E59" s="92" t="s">
        <v>489</v>
      </c>
      <c r="F59" s="124">
        <v>14202560</v>
      </c>
      <c r="G59" s="124">
        <v>803760</v>
      </c>
      <c r="H59" s="124">
        <v>118200</v>
      </c>
      <c r="I59" s="124">
        <v>512200</v>
      </c>
      <c r="J59" s="124">
        <v>1031720</v>
      </c>
      <c r="K59" s="127">
        <v>0</v>
      </c>
      <c r="L59" s="127">
        <v>0</v>
      </c>
      <c r="M59" s="124">
        <v>1531000</v>
      </c>
      <c r="N59" s="127">
        <v>3262200</v>
      </c>
      <c r="O59" s="128">
        <v>1970000</v>
      </c>
      <c r="P59" s="127">
        <v>197000</v>
      </c>
      <c r="Q59" s="127">
        <v>307320</v>
      </c>
      <c r="R59" s="124">
        <v>204880</v>
      </c>
      <c r="S59" s="124">
        <v>141840</v>
      </c>
      <c r="T59" s="124">
        <v>0</v>
      </c>
      <c r="U59" s="124">
        <v>0</v>
      </c>
      <c r="V59" s="124">
        <v>0</v>
      </c>
      <c r="W59" s="124">
        <v>275800</v>
      </c>
      <c r="X59" s="124">
        <v>0</v>
      </c>
      <c r="Y59" s="127">
        <v>2034240</v>
      </c>
      <c r="Z59" s="128">
        <v>1812400</v>
      </c>
    </row>
    <row r="60" spans="1:26" ht="20.100000000000001" customHeight="1">
      <c r="A60" s="92"/>
      <c r="B60" s="92" t="s">
        <v>1551</v>
      </c>
      <c r="C60" s="93"/>
      <c r="D60" s="123"/>
      <c r="E60" s="92" t="s">
        <v>506</v>
      </c>
      <c r="F60" s="124">
        <v>11786960</v>
      </c>
      <c r="G60" s="124">
        <v>644640</v>
      </c>
      <c r="H60" s="124">
        <v>94800</v>
      </c>
      <c r="I60" s="124">
        <v>410800</v>
      </c>
      <c r="J60" s="124">
        <v>831560</v>
      </c>
      <c r="K60" s="127">
        <v>0</v>
      </c>
      <c r="L60" s="127">
        <v>0</v>
      </c>
      <c r="M60" s="124">
        <v>1429000</v>
      </c>
      <c r="N60" s="127">
        <v>2638800</v>
      </c>
      <c r="O60" s="128">
        <v>1580000</v>
      </c>
      <c r="P60" s="127">
        <v>158000</v>
      </c>
      <c r="Q60" s="127">
        <v>246480</v>
      </c>
      <c r="R60" s="124">
        <v>164320</v>
      </c>
      <c r="S60" s="124">
        <v>113760</v>
      </c>
      <c r="T60" s="124">
        <v>0</v>
      </c>
      <c r="U60" s="124">
        <v>0</v>
      </c>
      <c r="V60" s="124">
        <v>0</v>
      </c>
      <c r="W60" s="124">
        <v>221200</v>
      </c>
      <c r="X60" s="124">
        <v>0</v>
      </c>
      <c r="Y60" s="127">
        <v>1800000</v>
      </c>
      <c r="Z60" s="128">
        <v>1453600</v>
      </c>
    </row>
    <row r="61" spans="1:26" ht="20.100000000000001" customHeight="1">
      <c r="A61" s="92"/>
      <c r="B61" s="92"/>
      <c r="C61" s="93" t="s">
        <v>1550</v>
      </c>
      <c r="D61" s="123"/>
      <c r="E61" s="92" t="s">
        <v>251</v>
      </c>
      <c r="F61" s="124">
        <v>11786960</v>
      </c>
      <c r="G61" s="124">
        <v>644640</v>
      </c>
      <c r="H61" s="124">
        <v>94800</v>
      </c>
      <c r="I61" s="124">
        <v>410800</v>
      </c>
      <c r="J61" s="124">
        <v>831560</v>
      </c>
      <c r="K61" s="127">
        <v>0</v>
      </c>
      <c r="L61" s="127">
        <v>0</v>
      </c>
      <c r="M61" s="124">
        <v>1429000</v>
      </c>
      <c r="N61" s="127">
        <v>2638800</v>
      </c>
      <c r="O61" s="128">
        <v>1580000</v>
      </c>
      <c r="P61" s="127">
        <v>158000</v>
      </c>
      <c r="Q61" s="127">
        <v>246480</v>
      </c>
      <c r="R61" s="124">
        <v>164320</v>
      </c>
      <c r="S61" s="124">
        <v>113760</v>
      </c>
      <c r="T61" s="124">
        <v>0</v>
      </c>
      <c r="U61" s="124">
        <v>0</v>
      </c>
      <c r="V61" s="124">
        <v>0</v>
      </c>
      <c r="W61" s="124">
        <v>221200</v>
      </c>
      <c r="X61" s="124">
        <v>0</v>
      </c>
      <c r="Y61" s="127">
        <v>1800000</v>
      </c>
      <c r="Z61" s="128">
        <v>1453600</v>
      </c>
    </row>
    <row r="62" spans="1:26" ht="20.100000000000001" customHeight="1">
      <c r="A62" s="92"/>
      <c r="B62" s="92" t="s">
        <v>1554</v>
      </c>
      <c r="C62" s="93"/>
      <c r="D62" s="123"/>
      <c r="E62" s="92" t="s">
        <v>547</v>
      </c>
      <c r="F62" s="124">
        <v>2415600</v>
      </c>
      <c r="G62" s="124">
        <v>159120</v>
      </c>
      <c r="H62" s="124">
        <v>23400</v>
      </c>
      <c r="I62" s="124">
        <v>101400</v>
      </c>
      <c r="J62" s="124">
        <v>200160</v>
      </c>
      <c r="K62" s="127">
        <v>0</v>
      </c>
      <c r="L62" s="127">
        <v>0</v>
      </c>
      <c r="M62" s="124">
        <v>102000</v>
      </c>
      <c r="N62" s="127">
        <v>623400</v>
      </c>
      <c r="O62" s="128">
        <v>390000</v>
      </c>
      <c r="P62" s="127">
        <v>39000</v>
      </c>
      <c r="Q62" s="127">
        <v>60840</v>
      </c>
      <c r="R62" s="124">
        <v>40560</v>
      </c>
      <c r="S62" s="124">
        <v>28080</v>
      </c>
      <c r="T62" s="124">
        <v>0</v>
      </c>
      <c r="U62" s="124">
        <v>0</v>
      </c>
      <c r="V62" s="124">
        <v>0</v>
      </c>
      <c r="W62" s="124">
        <v>54600</v>
      </c>
      <c r="X62" s="124">
        <v>0</v>
      </c>
      <c r="Y62" s="127">
        <v>234240</v>
      </c>
      <c r="Z62" s="128">
        <v>358800</v>
      </c>
    </row>
    <row r="63" spans="1:26" ht="20.100000000000001" customHeight="1">
      <c r="A63" s="92"/>
      <c r="B63" s="92"/>
      <c r="C63" s="93" t="s">
        <v>1550</v>
      </c>
      <c r="D63" s="123"/>
      <c r="E63" s="92" t="s">
        <v>251</v>
      </c>
      <c r="F63" s="124">
        <v>2415600</v>
      </c>
      <c r="G63" s="124">
        <v>159120</v>
      </c>
      <c r="H63" s="124">
        <v>23400</v>
      </c>
      <c r="I63" s="124">
        <v>101400</v>
      </c>
      <c r="J63" s="124">
        <v>200160</v>
      </c>
      <c r="K63" s="127">
        <v>0</v>
      </c>
      <c r="L63" s="127">
        <v>0</v>
      </c>
      <c r="M63" s="124">
        <v>102000</v>
      </c>
      <c r="N63" s="127">
        <v>623400</v>
      </c>
      <c r="O63" s="128">
        <v>390000</v>
      </c>
      <c r="P63" s="127">
        <v>39000</v>
      </c>
      <c r="Q63" s="127">
        <v>60840</v>
      </c>
      <c r="R63" s="124">
        <v>40560</v>
      </c>
      <c r="S63" s="124">
        <v>28080</v>
      </c>
      <c r="T63" s="124">
        <v>0</v>
      </c>
      <c r="U63" s="124">
        <v>0</v>
      </c>
      <c r="V63" s="124">
        <v>0</v>
      </c>
      <c r="W63" s="124">
        <v>54600</v>
      </c>
      <c r="X63" s="124">
        <v>0</v>
      </c>
      <c r="Y63" s="127">
        <v>234240</v>
      </c>
      <c r="Z63" s="128">
        <v>358800</v>
      </c>
    </row>
    <row r="64" spans="1:26" ht="20.100000000000001" customHeight="1">
      <c r="A64" s="92" t="s">
        <v>1579</v>
      </c>
      <c r="B64" s="92"/>
      <c r="C64" s="93"/>
      <c r="D64" s="123"/>
      <c r="E64" s="92" t="s">
        <v>631</v>
      </c>
      <c r="F64" s="124">
        <v>86514330</v>
      </c>
      <c r="G64" s="124">
        <v>1194648</v>
      </c>
      <c r="H64" s="124">
        <v>708356</v>
      </c>
      <c r="I64" s="124">
        <v>827940</v>
      </c>
      <c r="J64" s="124">
        <v>263790</v>
      </c>
      <c r="K64" s="127">
        <v>0</v>
      </c>
      <c r="L64" s="127">
        <v>0</v>
      </c>
      <c r="M64" s="124">
        <v>0</v>
      </c>
      <c r="N64" s="127">
        <v>67200</v>
      </c>
      <c r="O64" s="128">
        <v>930294</v>
      </c>
      <c r="P64" s="127">
        <v>993700</v>
      </c>
      <c r="Q64" s="127">
        <v>37440</v>
      </c>
      <c r="R64" s="124">
        <v>213465</v>
      </c>
      <c r="S64" s="124">
        <v>19780</v>
      </c>
      <c r="T64" s="124">
        <v>0</v>
      </c>
      <c r="U64" s="124">
        <v>400000</v>
      </c>
      <c r="V64" s="124">
        <v>0</v>
      </c>
      <c r="W64" s="124">
        <v>3479000</v>
      </c>
      <c r="X64" s="124">
        <v>0</v>
      </c>
      <c r="Y64" s="127">
        <v>12250120</v>
      </c>
      <c r="Z64" s="128">
        <v>65128597</v>
      </c>
    </row>
    <row r="65" spans="1:26" ht="20.100000000000001" customHeight="1">
      <c r="A65" s="92"/>
      <c r="B65" s="92" t="s">
        <v>1550</v>
      </c>
      <c r="C65" s="93"/>
      <c r="D65" s="123"/>
      <c r="E65" s="92" t="s">
        <v>632</v>
      </c>
      <c r="F65" s="124">
        <v>1014740</v>
      </c>
      <c r="G65" s="124">
        <v>25940</v>
      </c>
      <c r="H65" s="124">
        <v>6840</v>
      </c>
      <c r="I65" s="124">
        <v>18140</v>
      </c>
      <c r="J65" s="124">
        <v>69550</v>
      </c>
      <c r="K65" s="127">
        <v>0</v>
      </c>
      <c r="L65" s="127">
        <v>0</v>
      </c>
      <c r="M65" s="124">
        <v>0</v>
      </c>
      <c r="N65" s="127">
        <v>67200</v>
      </c>
      <c r="O65" s="128">
        <v>257300</v>
      </c>
      <c r="P65" s="127">
        <v>17100</v>
      </c>
      <c r="Q65" s="127">
        <v>29760</v>
      </c>
      <c r="R65" s="124">
        <v>23920</v>
      </c>
      <c r="S65" s="124">
        <v>15620</v>
      </c>
      <c r="T65" s="124">
        <v>0</v>
      </c>
      <c r="U65" s="124">
        <v>0</v>
      </c>
      <c r="V65" s="124">
        <v>0</v>
      </c>
      <c r="W65" s="124">
        <v>39900</v>
      </c>
      <c r="X65" s="124">
        <v>0</v>
      </c>
      <c r="Y65" s="127">
        <v>204960</v>
      </c>
      <c r="Z65" s="128">
        <v>238510</v>
      </c>
    </row>
    <row r="66" spans="1:26" ht="20.100000000000001" customHeight="1">
      <c r="A66" s="92"/>
      <c r="B66" s="92"/>
      <c r="C66" s="93" t="s">
        <v>1550</v>
      </c>
      <c r="D66" s="123"/>
      <c r="E66" s="92" t="s">
        <v>251</v>
      </c>
      <c r="F66" s="124">
        <v>233560</v>
      </c>
      <c r="G66" s="124">
        <v>5360</v>
      </c>
      <c r="H66" s="124">
        <v>960</v>
      </c>
      <c r="I66" s="124">
        <v>3440</v>
      </c>
      <c r="J66" s="124">
        <v>19080</v>
      </c>
      <c r="K66" s="127">
        <v>0</v>
      </c>
      <c r="L66" s="127">
        <v>0</v>
      </c>
      <c r="M66" s="124">
        <v>0</v>
      </c>
      <c r="N66" s="127">
        <v>67200</v>
      </c>
      <c r="O66" s="128">
        <v>36800</v>
      </c>
      <c r="P66" s="127">
        <v>2400</v>
      </c>
      <c r="Q66" s="127">
        <v>6240</v>
      </c>
      <c r="R66" s="124">
        <v>4320</v>
      </c>
      <c r="S66" s="124">
        <v>2880</v>
      </c>
      <c r="T66" s="124">
        <v>0</v>
      </c>
      <c r="U66" s="124">
        <v>0</v>
      </c>
      <c r="V66" s="124">
        <v>0</v>
      </c>
      <c r="W66" s="124">
        <v>5600</v>
      </c>
      <c r="X66" s="124">
        <v>0</v>
      </c>
      <c r="Y66" s="127">
        <v>46080</v>
      </c>
      <c r="Z66" s="128">
        <v>33200</v>
      </c>
    </row>
    <row r="67" spans="1:26" ht="20.100000000000001" customHeight="1">
      <c r="A67" s="92"/>
      <c r="B67" s="92"/>
      <c r="C67" s="93" t="s">
        <v>1572</v>
      </c>
      <c r="D67" s="123"/>
      <c r="E67" s="92" t="s">
        <v>633</v>
      </c>
      <c r="F67" s="124">
        <v>781180</v>
      </c>
      <c r="G67" s="124">
        <v>20580</v>
      </c>
      <c r="H67" s="124">
        <v>5880</v>
      </c>
      <c r="I67" s="124">
        <v>14700</v>
      </c>
      <c r="J67" s="124">
        <v>50470</v>
      </c>
      <c r="K67" s="127">
        <v>0</v>
      </c>
      <c r="L67" s="127">
        <v>0</v>
      </c>
      <c r="M67" s="124">
        <v>0</v>
      </c>
      <c r="N67" s="127">
        <v>0</v>
      </c>
      <c r="O67" s="128">
        <v>220500</v>
      </c>
      <c r="P67" s="127">
        <v>14700</v>
      </c>
      <c r="Q67" s="127">
        <v>23520</v>
      </c>
      <c r="R67" s="124">
        <v>19600</v>
      </c>
      <c r="S67" s="124">
        <v>12740</v>
      </c>
      <c r="T67" s="124">
        <v>0</v>
      </c>
      <c r="U67" s="124">
        <v>0</v>
      </c>
      <c r="V67" s="124">
        <v>0</v>
      </c>
      <c r="W67" s="124">
        <v>34300</v>
      </c>
      <c r="X67" s="124">
        <v>0</v>
      </c>
      <c r="Y67" s="127">
        <v>158880</v>
      </c>
      <c r="Z67" s="128">
        <v>205310</v>
      </c>
    </row>
    <row r="68" spans="1:26" ht="20.100000000000001" customHeight="1">
      <c r="A68" s="92"/>
      <c r="B68" s="92" t="s">
        <v>1551</v>
      </c>
      <c r="C68" s="93"/>
      <c r="D68" s="123"/>
      <c r="E68" s="92" t="s">
        <v>634</v>
      </c>
      <c r="F68" s="124">
        <v>83411220</v>
      </c>
      <c r="G68" s="124">
        <v>1161988</v>
      </c>
      <c r="H68" s="124">
        <v>699596</v>
      </c>
      <c r="I68" s="124">
        <v>805000</v>
      </c>
      <c r="J68" s="124">
        <v>169000</v>
      </c>
      <c r="K68" s="127">
        <v>0</v>
      </c>
      <c r="L68" s="127">
        <v>0</v>
      </c>
      <c r="M68" s="124">
        <v>0</v>
      </c>
      <c r="N68" s="127">
        <v>0</v>
      </c>
      <c r="O68" s="128">
        <v>600994</v>
      </c>
      <c r="P68" s="127">
        <v>971800</v>
      </c>
      <c r="Q68" s="127">
        <v>0</v>
      </c>
      <c r="R68" s="124">
        <v>183145</v>
      </c>
      <c r="S68" s="124">
        <v>0</v>
      </c>
      <c r="T68" s="124">
        <v>0</v>
      </c>
      <c r="U68" s="124">
        <v>400000</v>
      </c>
      <c r="V68" s="124">
        <v>0</v>
      </c>
      <c r="W68" s="124">
        <v>3338300</v>
      </c>
      <c r="X68" s="124">
        <v>0</v>
      </c>
      <c r="Y68" s="127">
        <v>11494600</v>
      </c>
      <c r="Z68" s="128">
        <v>63586797</v>
      </c>
    </row>
    <row r="69" spans="1:26" ht="20.100000000000001" customHeight="1">
      <c r="A69" s="92"/>
      <c r="B69" s="92"/>
      <c r="C69" s="93" t="s">
        <v>1550</v>
      </c>
      <c r="D69" s="123"/>
      <c r="E69" s="92" t="s">
        <v>635</v>
      </c>
      <c r="F69" s="124">
        <v>3635235</v>
      </c>
      <c r="G69" s="124">
        <v>165500</v>
      </c>
      <c r="H69" s="124">
        <v>5000</v>
      </c>
      <c r="I69" s="124">
        <v>5000</v>
      </c>
      <c r="J69" s="124">
        <v>5000</v>
      </c>
      <c r="K69" s="127">
        <v>0</v>
      </c>
      <c r="L69" s="127">
        <v>0</v>
      </c>
      <c r="M69" s="124">
        <v>0</v>
      </c>
      <c r="N69" s="127">
        <v>0</v>
      </c>
      <c r="O69" s="128">
        <v>10000</v>
      </c>
      <c r="P69" s="127">
        <v>5000</v>
      </c>
      <c r="Q69" s="127">
        <v>0</v>
      </c>
      <c r="R69" s="124">
        <v>23145</v>
      </c>
      <c r="S69" s="124">
        <v>0</v>
      </c>
      <c r="T69" s="124">
        <v>0</v>
      </c>
      <c r="U69" s="124">
        <v>0</v>
      </c>
      <c r="V69" s="124">
        <v>0</v>
      </c>
      <c r="W69" s="124">
        <v>23100</v>
      </c>
      <c r="X69" s="124">
        <v>0</v>
      </c>
      <c r="Y69" s="127">
        <v>86400</v>
      </c>
      <c r="Z69" s="128">
        <v>3307090</v>
      </c>
    </row>
    <row r="70" spans="1:26" ht="20.100000000000001" customHeight="1">
      <c r="A70" s="92"/>
      <c r="B70" s="92"/>
      <c r="C70" s="93" t="s">
        <v>1551</v>
      </c>
      <c r="D70" s="123"/>
      <c r="E70" s="92" t="s">
        <v>636</v>
      </c>
      <c r="F70" s="124">
        <v>15455079</v>
      </c>
      <c r="G70" s="124">
        <v>0</v>
      </c>
      <c r="H70" s="124">
        <v>0</v>
      </c>
      <c r="I70" s="124">
        <v>0</v>
      </c>
      <c r="J70" s="124">
        <v>0</v>
      </c>
      <c r="K70" s="127">
        <v>0</v>
      </c>
      <c r="L70" s="127">
        <v>0</v>
      </c>
      <c r="M70" s="124">
        <v>0</v>
      </c>
      <c r="N70" s="127">
        <v>0</v>
      </c>
      <c r="O70" s="128">
        <v>0</v>
      </c>
      <c r="P70" s="127">
        <v>0</v>
      </c>
      <c r="Q70" s="127">
        <v>0</v>
      </c>
      <c r="R70" s="124">
        <v>0</v>
      </c>
      <c r="S70" s="124">
        <v>0</v>
      </c>
      <c r="T70" s="124">
        <v>0</v>
      </c>
      <c r="U70" s="124">
        <v>0</v>
      </c>
      <c r="V70" s="124">
        <v>0</v>
      </c>
      <c r="W70" s="124">
        <v>1371300</v>
      </c>
      <c r="X70" s="124">
        <v>0</v>
      </c>
      <c r="Y70" s="127">
        <v>7634440</v>
      </c>
      <c r="Z70" s="128">
        <v>6449339</v>
      </c>
    </row>
    <row r="71" spans="1:26" ht="20.100000000000001" customHeight="1">
      <c r="A71" s="92"/>
      <c r="B71" s="92"/>
      <c r="C71" s="93" t="s">
        <v>1552</v>
      </c>
      <c r="D71" s="123"/>
      <c r="E71" s="92" t="s">
        <v>637</v>
      </c>
      <c r="F71" s="124">
        <v>7629340</v>
      </c>
      <c r="G71" s="124">
        <v>0</v>
      </c>
      <c r="H71" s="124">
        <v>0</v>
      </c>
      <c r="I71" s="124">
        <v>0</v>
      </c>
      <c r="J71" s="124">
        <v>0</v>
      </c>
      <c r="K71" s="127">
        <v>0</v>
      </c>
      <c r="L71" s="127">
        <v>0</v>
      </c>
      <c r="M71" s="124">
        <v>0</v>
      </c>
      <c r="N71" s="127">
        <v>0</v>
      </c>
      <c r="O71" s="128">
        <v>0</v>
      </c>
      <c r="P71" s="127">
        <v>0</v>
      </c>
      <c r="Q71" s="127">
        <v>0</v>
      </c>
      <c r="R71" s="124">
        <v>0</v>
      </c>
      <c r="S71" s="124">
        <v>0</v>
      </c>
      <c r="T71" s="124">
        <v>0</v>
      </c>
      <c r="U71" s="124">
        <v>0</v>
      </c>
      <c r="V71" s="124">
        <v>0</v>
      </c>
      <c r="W71" s="124">
        <v>1630300</v>
      </c>
      <c r="X71" s="124">
        <v>0</v>
      </c>
      <c r="Y71" s="127">
        <v>2711040</v>
      </c>
      <c r="Z71" s="128">
        <v>3288000</v>
      </c>
    </row>
    <row r="72" spans="1:26" ht="20.100000000000001" customHeight="1">
      <c r="A72" s="92"/>
      <c r="B72" s="92"/>
      <c r="C72" s="93" t="s">
        <v>1557</v>
      </c>
      <c r="D72" s="123"/>
      <c r="E72" s="92" t="s">
        <v>638</v>
      </c>
      <c r="F72" s="124">
        <v>7691566</v>
      </c>
      <c r="G72" s="124">
        <v>996488</v>
      </c>
      <c r="H72" s="124">
        <v>694596</v>
      </c>
      <c r="I72" s="124">
        <v>800000</v>
      </c>
      <c r="J72" s="124">
        <v>164000</v>
      </c>
      <c r="K72" s="127">
        <v>0</v>
      </c>
      <c r="L72" s="127">
        <v>0</v>
      </c>
      <c r="M72" s="124">
        <v>0</v>
      </c>
      <c r="N72" s="127">
        <v>0</v>
      </c>
      <c r="O72" s="128">
        <v>590994</v>
      </c>
      <c r="P72" s="127">
        <v>966800</v>
      </c>
      <c r="Q72" s="127">
        <v>0</v>
      </c>
      <c r="R72" s="124">
        <v>160000</v>
      </c>
      <c r="S72" s="124">
        <v>0</v>
      </c>
      <c r="T72" s="124">
        <v>0</v>
      </c>
      <c r="U72" s="124">
        <v>400000</v>
      </c>
      <c r="V72" s="124">
        <v>0</v>
      </c>
      <c r="W72" s="124">
        <v>313600</v>
      </c>
      <c r="X72" s="124">
        <v>0</v>
      </c>
      <c r="Y72" s="127">
        <v>1062720</v>
      </c>
      <c r="Z72" s="128">
        <v>1542368</v>
      </c>
    </row>
    <row r="73" spans="1:26" ht="20.100000000000001" customHeight="1">
      <c r="A73" s="92"/>
      <c r="B73" s="92"/>
      <c r="C73" s="93" t="s">
        <v>1572</v>
      </c>
      <c r="D73" s="123"/>
      <c r="E73" s="92" t="s">
        <v>642</v>
      </c>
      <c r="F73" s="124">
        <v>49000000</v>
      </c>
      <c r="G73" s="124">
        <v>0</v>
      </c>
      <c r="H73" s="124">
        <v>0</v>
      </c>
      <c r="I73" s="124">
        <v>0</v>
      </c>
      <c r="J73" s="124">
        <v>0</v>
      </c>
      <c r="K73" s="127">
        <v>0</v>
      </c>
      <c r="L73" s="127">
        <v>0</v>
      </c>
      <c r="M73" s="124">
        <v>0</v>
      </c>
      <c r="N73" s="127">
        <v>0</v>
      </c>
      <c r="O73" s="128">
        <v>0</v>
      </c>
      <c r="P73" s="127">
        <v>0</v>
      </c>
      <c r="Q73" s="127">
        <v>0</v>
      </c>
      <c r="R73" s="124">
        <v>0</v>
      </c>
      <c r="S73" s="124">
        <v>0</v>
      </c>
      <c r="T73" s="124">
        <v>0</v>
      </c>
      <c r="U73" s="124">
        <v>0</v>
      </c>
      <c r="V73" s="124">
        <v>0</v>
      </c>
      <c r="W73" s="124">
        <v>0</v>
      </c>
      <c r="X73" s="124">
        <v>0</v>
      </c>
      <c r="Y73" s="127">
        <v>0</v>
      </c>
      <c r="Z73" s="128">
        <v>49000000</v>
      </c>
    </row>
    <row r="74" spans="1:26" ht="20.100000000000001" customHeight="1">
      <c r="A74" s="92"/>
      <c r="B74" s="92" t="s">
        <v>1552</v>
      </c>
      <c r="C74" s="93"/>
      <c r="D74" s="123"/>
      <c r="E74" s="92" t="s">
        <v>643</v>
      </c>
      <c r="F74" s="124">
        <v>1639810</v>
      </c>
      <c r="G74" s="124">
        <v>0</v>
      </c>
      <c r="H74" s="124">
        <v>0</v>
      </c>
      <c r="I74" s="124">
        <v>0</v>
      </c>
      <c r="J74" s="124">
        <v>0</v>
      </c>
      <c r="K74" s="127">
        <v>0</v>
      </c>
      <c r="L74" s="127">
        <v>0</v>
      </c>
      <c r="M74" s="124">
        <v>0</v>
      </c>
      <c r="N74" s="127">
        <v>0</v>
      </c>
      <c r="O74" s="128">
        <v>0</v>
      </c>
      <c r="P74" s="127">
        <v>0</v>
      </c>
      <c r="Q74" s="127">
        <v>0</v>
      </c>
      <c r="R74" s="124">
        <v>0</v>
      </c>
      <c r="S74" s="124">
        <v>0</v>
      </c>
      <c r="T74" s="124">
        <v>0</v>
      </c>
      <c r="U74" s="124">
        <v>0</v>
      </c>
      <c r="V74" s="124">
        <v>0</v>
      </c>
      <c r="W74" s="124">
        <v>71400</v>
      </c>
      <c r="X74" s="124">
        <v>0</v>
      </c>
      <c r="Y74" s="127">
        <v>416160</v>
      </c>
      <c r="Z74" s="128">
        <v>1152250</v>
      </c>
    </row>
    <row r="75" spans="1:26" ht="20.100000000000001" customHeight="1">
      <c r="A75" s="92"/>
      <c r="B75" s="92"/>
      <c r="C75" s="93" t="s">
        <v>1551</v>
      </c>
      <c r="D75" s="123"/>
      <c r="E75" s="92" t="s">
        <v>645</v>
      </c>
      <c r="F75" s="124">
        <v>1639810</v>
      </c>
      <c r="G75" s="124">
        <v>0</v>
      </c>
      <c r="H75" s="124">
        <v>0</v>
      </c>
      <c r="I75" s="124">
        <v>0</v>
      </c>
      <c r="J75" s="124">
        <v>0</v>
      </c>
      <c r="K75" s="127">
        <v>0</v>
      </c>
      <c r="L75" s="127">
        <v>0</v>
      </c>
      <c r="M75" s="124">
        <v>0</v>
      </c>
      <c r="N75" s="127">
        <v>0</v>
      </c>
      <c r="O75" s="128">
        <v>0</v>
      </c>
      <c r="P75" s="127">
        <v>0</v>
      </c>
      <c r="Q75" s="127">
        <v>0</v>
      </c>
      <c r="R75" s="124">
        <v>0</v>
      </c>
      <c r="S75" s="124">
        <v>0</v>
      </c>
      <c r="T75" s="124">
        <v>0</v>
      </c>
      <c r="U75" s="124">
        <v>0</v>
      </c>
      <c r="V75" s="124">
        <v>0</v>
      </c>
      <c r="W75" s="124">
        <v>71400</v>
      </c>
      <c r="X75" s="124">
        <v>0</v>
      </c>
      <c r="Y75" s="127">
        <v>416160</v>
      </c>
      <c r="Z75" s="128">
        <v>1152250</v>
      </c>
    </row>
    <row r="76" spans="1:26" ht="20.100000000000001" customHeight="1">
      <c r="A76" s="92"/>
      <c r="B76" s="92" t="s">
        <v>1580</v>
      </c>
      <c r="C76" s="93"/>
      <c r="D76" s="123"/>
      <c r="E76" s="92" t="s">
        <v>671</v>
      </c>
      <c r="F76" s="124">
        <v>167480</v>
      </c>
      <c r="G76" s="124">
        <v>0</v>
      </c>
      <c r="H76" s="124">
        <v>0</v>
      </c>
      <c r="I76" s="124">
        <v>0</v>
      </c>
      <c r="J76" s="124">
        <v>0</v>
      </c>
      <c r="K76" s="127">
        <v>0</v>
      </c>
      <c r="L76" s="127">
        <v>0</v>
      </c>
      <c r="M76" s="124">
        <v>0</v>
      </c>
      <c r="N76" s="127">
        <v>0</v>
      </c>
      <c r="O76" s="128">
        <v>0</v>
      </c>
      <c r="P76" s="127">
        <v>0</v>
      </c>
      <c r="Q76" s="127">
        <v>0</v>
      </c>
      <c r="R76" s="124">
        <v>0</v>
      </c>
      <c r="S76" s="124">
        <v>0</v>
      </c>
      <c r="T76" s="124">
        <v>0</v>
      </c>
      <c r="U76" s="124">
        <v>0</v>
      </c>
      <c r="V76" s="124">
        <v>0</v>
      </c>
      <c r="W76" s="124">
        <v>18200</v>
      </c>
      <c r="X76" s="124">
        <v>0</v>
      </c>
      <c r="Y76" s="127">
        <v>65280</v>
      </c>
      <c r="Z76" s="128">
        <v>84000</v>
      </c>
    </row>
    <row r="77" spans="1:26" ht="20.100000000000001" customHeight="1">
      <c r="A77" s="92"/>
      <c r="B77" s="92"/>
      <c r="C77" s="93" t="s">
        <v>1550</v>
      </c>
      <c r="D77" s="123"/>
      <c r="E77" s="92" t="s">
        <v>672</v>
      </c>
      <c r="F77" s="124">
        <v>167480</v>
      </c>
      <c r="G77" s="124">
        <v>0</v>
      </c>
      <c r="H77" s="124">
        <v>0</v>
      </c>
      <c r="I77" s="124">
        <v>0</v>
      </c>
      <c r="J77" s="124">
        <v>0</v>
      </c>
      <c r="K77" s="127">
        <v>0</v>
      </c>
      <c r="L77" s="127">
        <v>0</v>
      </c>
      <c r="M77" s="124">
        <v>0</v>
      </c>
      <c r="N77" s="127">
        <v>0</v>
      </c>
      <c r="O77" s="128">
        <v>0</v>
      </c>
      <c r="P77" s="127">
        <v>0</v>
      </c>
      <c r="Q77" s="127">
        <v>0</v>
      </c>
      <c r="R77" s="124">
        <v>0</v>
      </c>
      <c r="S77" s="124">
        <v>0</v>
      </c>
      <c r="T77" s="124">
        <v>0</v>
      </c>
      <c r="U77" s="124">
        <v>0</v>
      </c>
      <c r="V77" s="124">
        <v>0</v>
      </c>
      <c r="W77" s="124">
        <v>18200</v>
      </c>
      <c r="X77" s="124">
        <v>0</v>
      </c>
      <c r="Y77" s="127">
        <v>65280</v>
      </c>
      <c r="Z77" s="128">
        <v>84000</v>
      </c>
    </row>
    <row r="78" spans="1:26" ht="20.100000000000001" customHeight="1">
      <c r="A78" s="92"/>
      <c r="B78" s="92" t="s">
        <v>1555</v>
      </c>
      <c r="C78" s="93"/>
      <c r="D78" s="123"/>
      <c r="E78" s="92" t="s">
        <v>677</v>
      </c>
      <c r="F78" s="124">
        <v>281080</v>
      </c>
      <c r="G78" s="124">
        <v>6720</v>
      </c>
      <c r="H78" s="124">
        <v>1920</v>
      </c>
      <c r="I78" s="124">
        <v>4800</v>
      </c>
      <c r="J78" s="124">
        <v>25240</v>
      </c>
      <c r="K78" s="127">
        <v>0</v>
      </c>
      <c r="L78" s="127">
        <v>0</v>
      </c>
      <c r="M78" s="124">
        <v>0</v>
      </c>
      <c r="N78" s="127">
        <v>0</v>
      </c>
      <c r="O78" s="128">
        <v>72000</v>
      </c>
      <c r="P78" s="127">
        <v>4800</v>
      </c>
      <c r="Q78" s="127">
        <v>7680</v>
      </c>
      <c r="R78" s="124">
        <v>6400</v>
      </c>
      <c r="S78" s="124">
        <v>4160</v>
      </c>
      <c r="T78" s="124">
        <v>0</v>
      </c>
      <c r="U78" s="124">
        <v>0</v>
      </c>
      <c r="V78" s="124">
        <v>0</v>
      </c>
      <c r="W78" s="124">
        <v>11200</v>
      </c>
      <c r="X78" s="124">
        <v>0</v>
      </c>
      <c r="Y78" s="127">
        <v>69120</v>
      </c>
      <c r="Z78" s="128">
        <v>67040</v>
      </c>
    </row>
    <row r="79" spans="1:26" ht="20.100000000000001" customHeight="1">
      <c r="A79" s="92"/>
      <c r="B79" s="92"/>
      <c r="C79" s="93" t="s">
        <v>1551</v>
      </c>
      <c r="D79" s="123"/>
      <c r="E79" s="92" t="s">
        <v>679</v>
      </c>
      <c r="F79" s="124">
        <v>281080</v>
      </c>
      <c r="G79" s="124">
        <v>6720</v>
      </c>
      <c r="H79" s="124">
        <v>1920</v>
      </c>
      <c r="I79" s="124">
        <v>4800</v>
      </c>
      <c r="J79" s="124">
        <v>25240</v>
      </c>
      <c r="K79" s="127">
        <v>0</v>
      </c>
      <c r="L79" s="127">
        <v>0</v>
      </c>
      <c r="M79" s="124">
        <v>0</v>
      </c>
      <c r="N79" s="127">
        <v>0</v>
      </c>
      <c r="O79" s="128">
        <v>72000</v>
      </c>
      <c r="P79" s="127">
        <v>4800</v>
      </c>
      <c r="Q79" s="127">
        <v>7680</v>
      </c>
      <c r="R79" s="124">
        <v>6400</v>
      </c>
      <c r="S79" s="124">
        <v>4160</v>
      </c>
      <c r="T79" s="124">
        <v>0</v>
      </c>
      <c r="U79" s="124">
        <v>0</v>
      </c>
      <c r="V79" s="124">
        <v>0</v>
      </c>
      <c r="W79" s="124">
        <v>11200</v>
      </c>
      <c r="X79" s="124">
        <v>0</v>
      </c>
      <c r="Y79" s="127">
        <v>69120</v>
      </c>
      <c r="Z79" s="128">
        <v>67040</v>
      </c>
    </row>
    <row r="80" spans="1:26" ht="20.100000000000001" customHeight="1">
      <c r="A80" s="92" t="s">
        <v>1581</v>
      </c>
      <c r="B80" s="92"/>
      <c r="C80" s="93"/>
      <c r="D80" s="123"/>
      <c r="E80" s="92" t="s">
        <v>695</v>
      </c>
      <c r="F80" s="124">
        <v>455900</v>
      </c>
      <c r="G80" s="124">
        <v>9980</v>
      </c>
      <c r="H80" s="124">
        <v>2280</v>
      </c>
      <c r="I80" s="124">
        <v>6740</v>
      </c>
      <c r="J80" s="124">
        <v>39770</v>
      </c>
      <c r="K80" s="127">
        <v>0</v>
      </c>
      <c r="L80" s="127">
        <v>0</v>
      </c>
      <c r="M80" s="124">
        <v>0</v>
      </c>
      <c r="N80" s="127">
        <v>122400</v>
      </c>
      <c r="O80" s="128">
        <v>82300</v>
      </c>
      <c r="P80" s="127">
        <v>5700</v>
      </c>
      <c r="Q80" s="127">
        <v>11520</v>
      </c>
      <c r="R80" s="124">
        <v>8720</v>
      </c>
      <c r="S80" s="124">
        <v>5740</v>
      </c>
      <c r="T80" s="124">
        <v>0</v>
      </c>
      <c r="U80" s="124">
        <v>0</v>
      </c>
      <c r="V80" s="124">
        <v>0</v>
      </c>
      <c r="W80" s="124">
        <v>13300</v>
      </c>
      <c r="X80" s="124">
        <v>0</v>
      </c>
      <c r="Y80" s="127">
        <v>68160</v>
      </c>
      <c r="Z80" s="128">
        <v>79290</v>
      </c>
    </row>
    <row r="81" spans="1:26" ht="20.100000000000001" customHeight="1">
      <c r="A81" s="92"/>
      <c r="B81" s="92" t="s">
        <v>1554</v>
      </c>
      <c r="C81" s="93"/>
      <c r="D81" s="123"/>
      <c r="E81" s="92" t="s">
        <v>721</v>
      </c>
      <c r="F81" s="124">
        <v>218160</v>
      </c>
      <c r="G81" s="124">
        <v>5360</v>
      </c>
      <c r="H81" s="124">
        <v>960</v>
      </c>
      <c r="I81" s="124">
        <v>3440</v>
      </c>
      <c r="J81" s="124">
        <v>19680</v>
      </c>
      <c r="K81" s="127">
        <v>0</v>
      </c>
      <c r="L81" s="127">
        <v>0</v>
      </c>
      <c r="M81" s="124">
        <v>0</v>
      </c>
      <c r="N81" s="127">
        <v>69600</v>
      </c>
      <c r="O81" s="128">
        <v>32800</v>
      </c>
      <c r="P81" s="127">
        <v>2400</v>
      </c>
      <c r="Q81" s="127">
        <v>6240</v>
      </c>
      <c r="R81" s="124">
        <v>4320</v>
      </c>
      <c r="S81" s="124">
        <v>2880</v>
      </c>
      <c r="T81" s="124">
        <v>0</v>
      </c>
      <c r="U81" s="124">
        <v>0</v>
      </c>
      <c r="V81" s="124">
        <v>0</v>
      </c>
      <c r="W81" s="124">
        <v>5600</v>
      </c>
      <c r="X81" s="124">
        <v>0</v>
      </c>
      <c r="Y81" s="127">
        <v>31680</v>
      </c>
      <c r="Z81" s="128">
        <v>33200</v>
      </c>
    </row>
    <row r="82" spans="1:26" ht="20.100000000000001" customHeight="1">
      <c r="A82" s="92"/>
      <c r="B82" s="92"/>
      <c r="C82" s="93" t="s">
        <v>1550</v>
      </c>
      <c r="D82" s="123"/>
      <c r="E82" s="92" t="s">
        <v>722</v>
      </c>
      <c r="F82" s="124">
        <v>218160</v>
      </c>
      <c r="G82" s="124">
        <v>5360</v>
      </c>
      <c r="H82" s="124">
        <v>960</v>
      </c>
      <c r="I82" s="124">
        <v>3440</v>
      </c>
      <c r="J82" s="124">
        <v>19680</v>
      </c>
      <c r="K82" s="127">
        <v>0</v>
      </c>
      <c r="L82" s="127">
        <v>0</v>
      </c>
      <c r="M82" s="124">
        <v>0</v>
      </c>
      <c r="N82" s="127">
        <v>69600</v>
      </c>
      <c r="O82" s="128">
        <v>32800</v>
      </c>
      <c r="P82" s="127">
        <v>2400</v>
      </c>
      <c r="Q82" s="127">
        <v>6240</v>
      </c>
      <c r="R82" s="124">
        <v>4320</v>
      </c>
      <c r="S82" s="124">
        <v>2880</v>
      </c>
      <c r="T82" s="124">
        <v>0</v>
      </c>
      <c r="U82" s="124">
        <v>0</v>
      </c>
      <c r="V82" s="124">
        <v>0</v>
      </c>
      <c r="W82" s="124">
        <v>5600</v>
      </c>
      <c r="X82" s="124">
        <v>0</v>
      </c>
      <c r="Y82" s="127">
        <v>31680</v>
      </c>
      <c r="Z82" s="128">
        <v>33200</v>
      </c>
    </row>
    <row r="83" spans="1:26" ht="20.100000000000001" customHeight="1">
      <c r="A83" s="92"/>
      <c r="B83" s="92" t="s">
        <v>1580</v>
      </c>
      <c r="C83" s="93"/>
      <c r="D83" s="123"/>
      <c r="E83" s="92" t="s">
        <v>726</v>
      </c>
      <c r="F83" s="124">
        <v>237740</v>
      </c>
      <c r="G83" s="124">
        <v>4620</v>
      </c>
      <c r="H83" s="124">
        <v>1320</v>
      </c>
      <c r="I83" s="124">
        <v>3300</v>
      </c>
      <c r="J83" s="124">
        <v>20090</v>
      </c>
      <c r="K83" s="127">
        <v>0</v>
      </c>
      <c r="L83" s="127">
        <v>0</v>
      </c>
      <c r="M83" s="124">
        <v>0</v>
      </c>
      <c r="N83" s="127">
        <v>52800</v>
      </c>
      <c r="O83" s="128">
        <v>49500</v>
      </c>
      <c r="P83" s="127">
        <v>3300</v>
      </c>
      <c r="Q83" s="127">
        <v>5280</v>
      </c>
      <c r="R83" s="124">
        <v>4400</v>
      </c>
      <c r="S83" s="124">
        <v>2860</v>
      </c>
      <c r="T83" s="124">
        <v>0</v>
      </c>
      <c r="U83" s="124">
        <v>0</v>
      </c>
      <c r="V83" s="124">
        <v>0</v>
      </c>
      <c r="W83" s="124">
        <v>7700</v>
      </c>
      <c r="X83" s="124">
        <v>0</v>
      </c>
      <c r="Y83" s="127">
        <v>36480</v>
      </c>
      <c r="Z83" s="128">
        <v>46090</v>
      </c>
    </row>
    <row r="84" spans="1:26" ht="20.100000000000001" customHeight="1">
      <c r="A84" s="92"/>
      <c r="B84" s="92"/>
      <c r="C84" s="93" t="s">
        <v>1550</v>
      </c>
      <c r="D84" s="123"/>
      <c r="E84" s="92" t="s">
        <v>699</v>
      </c>
      <c r="F84" s="124">
        <v>237740</v>
      </c>
      <c r="G84" s="124">
        <v>4620</v>
      </c>
      <c r="H84" s="124">
        <v>1320</v>
      </c>
      <c r="I84" s="124">
        <v>3300</v>
      </c>
      <c r="J84" s="124">
        <v>20090</v>
      </c>
      <c r="K84" s="127">
        <v>0</v>
      </c>
      <c r="L84" s="127">
        <v>0</v>
      </c>
      <c r="M84" s="124">
        <v>0</v>
      </c>
      <c r="N84" s="127">
        <v>52800</v>
      </c>
      <c r="O84" s="128">
        <v>49500</v>
      </c>
      <c r="P84" s="127">
        <v>3300</v>
      </c>
      <c r="Q84" s="127">
        <v>5280</v>
      </c>
      <c r="R84" s="124">
        <v>4400</v>
      </c>
      <c r="S84" s="124">
        <v>2860</v>
      </c>
      <c r="T84" s="124">
        <v>0</v>
      </c>
      <c r="U84" s="124">
        <v>0</v>
      </c>
      <c r="V84" s="124">
        <v>0</v>
      </c>
      <c r="W84" s="124">
        <v>7700</v>
      </c>
      <c r="X84" s="124">
        <v>0</v>
      </c>
      <c r="Y84" s="127">
        <v>36480</v>
      </c>
      <c r="Z84" s="128">
        <v>46090</v>
      </c>
    </row>
    <row r="85" spans="1:26" ht="20.100000000000001" customHeight="1">
      <c r="A85" s="92" t="s">
        <v>1582</v>
      </c>
      <c r="B85" s="92"/>
      <c r="C85" s="93"/>
      <c r="D85" s="123"/>
      <c r="E85" s="92" t="s">
        <v>1583</v>
      </c>
      <c r="F85" s="124">
        <v>2505220</v>
      </c>
      <c r="G85" s="124">
        <v>134710</v>
      </c>
      <c r="H85" s="124">
        <v>12060</v>
      </c>
      <c r="I85" s="124">
        <v>39270</v>
      </c>
      <c r="J85" s="124">
        <v>151690</v>
      </c>
      <c r="K85" s="127">
        <v>0</v>
      </c>
      <c r="L85" s="127">
        <v>0</v>
      </c>
      <c r="M85" s="124">
        <v>120000</v>
      </c>
      <c r="N85" s="127">
        <v>351000</v>
      </c>
      <c r="O85" s="128">
        <v>467800</v>
      </c>
      <c r="P85" s="127">
        <v>27900</v>
      </c>
      <c r="Q85" s="127">
        <v>59340</v>
      </c>
      <c r="R85" s="124">
        <v>44060</v>
      </c>
      <c r="S85" s="124">
        <v>29080</v>
      </c>
      <c r="T85" s="124">
        <v>0</v>
      </c>
      <c r="U85" s="124">
        <v>0</v>
      </c>
      <c r="V85" s="124">
        <v>0</v>
      </c>
      <c r="W85" s="124">
        <v>86100</v>
      </c>
      <c r="X85" s="124">
        <v>0</v>
      </c>
      <c r="Y85" s="127">
        <v>444000</v>
      </c>
      <c r="Z85" s="128">
        <v>538210</v>
      </c>
    </row>
    <row r="86" spans="1:26" ht="20.100000000000001" customHeight="1">
      <c r="A86" s="92"/>
      <c r="B86" s="92" t="s">
        <v>1550</v>
      </c>
      <c r="C86" s="93"/>
      <c r="D86" s="123"/>
      <c r="E86" s="92" t="s">
        <v>1584</v>
      </c>
      <c r="F86" s="124">
        <v>1253060</v>
      </c>
      <c r="G86" s="124">
        <v>52260</v>
      </c>
      <c r="H86" s="124">
        <v>4360</v>
      </c>
      <c r="I86" s="124">
        <v>12900</v>
      </c>
      <c r="J86" s="124">
        <v>88410</v>
      </c>
      <c r="K86" s="127">
        <v>0</v>
      </c>
      <c r="L86" s="127">
        <v>0</v>
      </c>
      <c r="M86" s="124">
        <v>120000</v>
      </c>
      <c r="N86" s="127">
        <v>351000</v>
      </c>
      <c r="O86" s="128">
        <v>161500</v>
      </c>
      <c r="P86" s="127">
        <v>9900</v>
      </c>
      <c r="Q86" s="127">
        <v>15840</v>
      </c>
      <c r="R86" s="124">
        <v>13200</v>
      </c>
      <c r="S86" s="124">
        <v>8580</v>
      </c>
      <c r="T86" s="124">
        <v>0</v>
      </c>
      <c r="U86" s="124">
        <v>0</v>
      </c>
      <c r="V86" s="124">
        <v>0</v>
      </c>
      <c r="W86" s="124">
        <v>32200</v>
      </c>
      <c r="X86" s="124">
        <v>0</v>
      </c>
      <c r="Y86" s="127">
        <v>188640</v>
      </c>
      <c r="Z86" s="128">
        <v>194270</v>
      </c>
    </row>
    <row r="87" spans="1:26" ht="20.100000000000001" customHeight="1">
      <c r="A87" s="92"/>
      <c r="B87" s="92"/>
      <c r="C87" s="93" t="s">
        <v>1550</v>
      </c>
      <c r="D87" s="123"/>
      <c r="E87" s="92" t="s">
        <v>251</v>
      </c>
      <c r="F87" s="124">
        <v>363480</v>
      </c>
      <c r="G87" s="124">
        <v>0</v>
      </c>
      <c r="H87" s="124">
        <v>0</v>
      </c>
      <c r="I87" s="124">
        <v>0</v>
      </c>
      <c r="J87" s="124">
        <v>47280</v>
      </c>
      <c r="K87" s="127">
        <v>0</v>
      </c>
      <c r="L87" s="127">
        <v>0</v>
      </c>
      <c r="M87" s="124">
        <v>0</v>
      </c>
      <c r="N87" s="127">
        <v>316200</v>
      </c>
      <c r="O87" s="128">
        <v>0</v>
      </c>
      <c r="P87" s="127">
        <v>0</v>
      </c>
      <c r="Q87" s="127">
        <v>0</v>
      </c>
      <c r="R87" s="124">
        <v>0</v>
      </c>
      <c r="S87" s="124">
        <v>0</v>
      </c>
      <c r="T87" s="124">
        <v>0</v>
      </c>
      <c r="U87" s="124">
        <v>0</v>
      </c>
      <c r="V87" s="124">
        <v>0</v>
      </c>
      <c r="W87" s="124">
        <v>0</v>
      </c>
      <c r="X87" s="124">
        <v>0</v>
      </c>
      <c r="Y87" s="127">
        <v>0</v>
      </c>
      <c r="Z87" s="128">
        <v>0</v>
      </c>
    </row>
    <row r="88" spans="1:26" ht="20.100000000000001" customHeight="1">
      <c r="A88" s="92"/>
      <c r="B88" s="92"/>
      <c r="C88" s="93" t="s">
        <v>1557</v>
      </c>
      <c r="D88" s="123"/>
      <c r="E88" s="92" t="s">
        <v>753</v>
      </c>
      <c r="F88" s="124">
        <v>153460</v>
      </c>
      <c r="G88" s="124">
        <v>2940</v>
      </c>
      <c r="H88" s="124">
        <v>840</v>
      </c>
      <c r="I88" s="124">
        <v>2100</v>
      </c>
      <c r="J88" s="124">
        <v>7210</v>
      </c>
      <c r="K88" s="127">
        <v>0</v>
      </c>
      <c r="L88" s="127">
        <v>0</v>
      </c>
      <c r="M88" s="124">
        <v>30000</v>
      </c>
      <c r="N88" s="127">
        <v>0</v>
      </c>
      <c r="O88" s="128">
        <v>31500</v>
      </c>
      <c r="P88" s="127">
        <v>2100</v>
      </c>
      <c r="Q88" s="127">
        <v>3360</v>
      </c>
      <c r="R88" s="124">
        <v>2800</v>
      </c>
      <c r="S88" s="124">
        <v>1820</v>
      </c>
      <c r="T88" s="124">
        <v>0</v>
      </c>
      <c r="U88" s="124">
        <v>0</v>
      </c>
      <c r="V88" s="124">
        <v>0</v>
      </c>
      <c r="W88" s="124">
        <v>4900</v>
      </c>
      <c r="X88" s="124">
        <v>0</v>
      </c>
      <c r="Y88" s="127">
        <v>34560</v>
      </c>
      <c r="Z88" s="128">
        <v>29330</v>
      </c>
    </row>
    <row r="89" spans="1:26" ht="20.100000000000001" customHeight="1">
      <c r="A89" s="92"/>
      <c r="B89" s="92"/>
      <c r="C89" s="93" t="s">
        <v>1580</v>
      </c>
      <c r="D89" s="123"/>
      <c r="E89" s="92" t="s">
        <v>756</v>
      </c>
      <c r="F89" s="124">
        <v>284180</v>
      </c>
      <c r="G89" s="124">
        <v>4620</v>
      </c>
      <c r="H89" s="124">
        <v>1320</v>
      </c>
      <c r="I89" s="124">
        <v>3300</v>
      </c>
      <c r="J89" s="124">
        <v>11330</v>
      </c>
      <c r="K89" s="127">
        <v>0</v>
      </c>
      <c r="L89" s="127">
        <v>0</v>
      </c>
      <c r="M89" s="124">
        <v>60000</v>
      </c>
      <c r="N89" s="127">
        <v>0</v>
      </c>
      <c r="O89" s="128">
        <v>49500</v>
      </c>
      <c r="P89" s="127">
        <v>3300</v>
      </c>
      <c r="Q89" s="127">
        <v>5280</v>
      </c>
      <c r="R89" s="124">
        <v>4400</v>
      </c>
      <c r="S89" s="124">
        <v>2860</v>
      </c>
      <c r="T89" s="124">
        <v>0</v>
      </c>
      <c r="U89" s="124">
        <v>0</v>
      </c>
      <c r="V89" s="124">
        <v>0</v>
      </c>
      <c r="W89" s="124">
        <v>7700</v>
      </c>
      <c r="X89" s="124">
        <v>0</v>
      </c>
      <c r="Y89" s="127">
        <v>84480</v>
      </c>
      <c r="Z89" s="128">
        <v>46090</v>
      </c>
    </row>
    <row r="90" spans="1:26" ht="20.100000000000001" customHeight="1">
      <c r="A90" s="92"/>
      <c r="B90" s="92"/>
      <c r="C90" s="93" t="s">
        <v>1585</v>
      </c>
      <c r="D90" s="123"/>
      <c r="E90" s="92" t="s">
        <v>758</v>
      </c>
      <c r="F90" s="124">
        <v>346780</v>
      </c>
      <c r="G90" s="124">
        <v>43020</v>
      </c>
      <c r="H90" s="124">
        <v>1720</v>
      </c>
      <c r="I90" s="124">
        <v>6300</v>
      </c>
      <c r="J90" s="124">
        <v>12830</v>
      </c>
      <c r="K90" s="127">
        <v>0</v>
      </c>
      <c r="L90" s="127">
        <v>0</v>
      </c>
      <c r="M90" s="124">
        <v>30000</v>
      </c>
      <c r="N90" s="127">
        <v>0</v>
      </c>
      <c r="O90" s="128">
        <v>62500</v>
      </c>
      <c r="P90" s="127">
        <v>3300</v>
      </c>
      <c r="Q90" s="127">
        <v>5280</v>
      </c>
      <c r="R90" s="124">
        <v>4400</v>
      </c>
      <c r="S90" s="124">
        <v>2860</v>
      </c>
      <c r="T90" s="124">
        <v>0</v>
      </c>
      <c r="U90" s="124">
        <v>0</v>
      </c>
      <c r="V90" s="124">
        <v>0</v>
      </c>
      <c r="W90" s="124">
        <v>16800</v>
      </c>
      <c r="X90" s="124">
        <v>0</v>
      </c>
      <c r="Y90" s="127">
        <v>55680</v>
      </c>
      <c r="Z90" s="128">
        <v>102090</v>
      </c>
    </row>
    <row r="91" spans="1:26" ht="20.100000000000001" customHeight="1">
      <c r="A91" s="92"/>
      <c r="B91" s="92"/>
      <c r="C91" s="93" t="s">
        <v>1586</v>
      </c>
      <c r="D91" s="123"/>
      <c r="E91" s="92" t="s">
        <v>1587</v>
      </c>
      <c r="F91" s="124">
        <v>105160</v>
      </c>
      <c r="G91" s="124">
        <v>1680</v>
      </c>
      <c r="H91" s="124">
        <v>480</v>
      </c>
      <c r="I91" s="124">
        <v>1200</v>
      </c>
      <c r="J91" s="124">
        <v>9760</v>
      </c>
      <c r="K91" s="127">
        <v>0</v>
      </c>
      <c r="L91" s="127">
        <v>0</v>
      </c>
      <c r="M91" s="124">
        <v>0</v>
      </c>
      <c r="N91" s="127">
        <v>34800</v>
      </c>
      <c r="O91" s="128">
        <v>18000</v>
      </c>
      <c r="P91" s="127">
        <v>1200</v>
      </c>
      <c r="Q91" s="127">
        <v>1920</v>
      </c>
      <c r="R91" s="124">
        <v>1600</v>
      </c>
      <c r="S91" s="124">
        <v>1040</v>
      </c>
      <c r="T91" s="124">
        <v>0</v>
      </c>
      <c r="U91" s="124">
        <v>0</v>
      </c>
      <c r="V91" s="124">
        <v>0</v>
      </c>
      <c r="W91" s="124">
        <v>2800</v>
      </c>
      <c r="X91" s="124">
        <v>0</v>
      </c>
      <c r="Y91" s="127">
        <v>13920</v>
      </c>
      <c r="Z91" s="128">
        <v>16760</v>
      </c>
    </row>
    <row r="92" spans="1:26" ht="20.100000000000001" customHeight="1">
      <c r="A92" s="92"/>
      <c r="B92" s="92" t="s">
        <v>1551</v>
      </c>
      <c r="C92" s="93"/>
      <c r="D92" s="123"/>
      <c r="E92" s="92" t="s">
        <v>763</v>
      </c>
      <c r="F92" s="124">
        <v>965640</v>
      </c>
      <c r="G92" s="124">
        <v>35770</v>
      </c>
      <c r="H92" s="124">
        <v>6720</v>
      </c>
      <c r="I92" s="124">
        <v>23170</v>
      </c>
      <c r="J92" s="124">
        <v>58660</v>
      </c>
      <c r="K92" s="127">
        <v>0</v>
      </c>
      <c r="L92" s="127">
        <v>0</v>
      </c>
      <c r="M92" s="124">
        <v>0</v>
      </c>
      <c r="N92" s="127">
        <v>0</v>
      </c>
      <c r="O92" s="128">
        <v>256900</v>
      </c>
      <c r="P92" s="127">
        <v>16800</v>
      </c>
      <c r="Q92" s="127">
        <v>41580</v>
      </c>
      <c r="R92" s="124">
        <v>29260</v>
      </c>
      <c r="S92" s="124">
        <v>19460</v>
      </c>
      <c r="T92" s="124">
        <v>0</v>
      </c>
      <c r="U92" s="124">
        <v>0</v>
      </c>
      <c r="V92" s="124">
        <v>0</v>
      </c>
      <c r="W92" s="124">
        <v>39200</v>
      </c>
      <c r="X92" s="124">
        <v>0</v>
      </c>
      <c r="Y92" s="127">
        <v>205440</v>
      </c>
      <c r="Z92" s="128">
        <v>232680</v>
      </c>
    </row>
    <row r="93" spans="1:26" ht="20.100000000000001" customHeight="1">
      <c r="A93" s="92"/>
      <c r="B93" s="92"/>
      <c r="C93" s="93" t="s">
        <v>1550</v>
      </c>
      <c r="D93" s="123"/>
      <c r="E93" s="92" t="s">
        <v>251</v>
      </c>
      <c r="F93" s="124">
        <v>851780</v>
      </c>
      <c r="G93" s="124">
        <v>32830</v>
      </c>
      <c r="H93" s="124">
        <v>5880</v>
      </c>
      <c r="I93" s="124">
        <v>21070</v>
      </c>
      <c r="J93" s="124">
        <v>51450</v>
      </c>
      <c r="K93" s="127">
        <v>0</v>
      </c>
      <c r="L93" s="127">
        <v>0</v>
      </c>
      <c r="M93" s="124">
        <v>0</v>
      </c>
      <c r="N93" s="127">
        <v>0</v>
      </c>
      <c r="O93" s="128">
        <v>225400</v>
      </c>
      <c r="P93" s="127">
        <v>14700</v>
      </c>
      <c r="Q93" s="127">
        <v>38220</v>
      </c>
      <c r="R93" s="124">
        <v>26460</v>
      </c>
      <c r="S93" s="124">
        <v>17640</v>
      </c>
      <c r="T93" s="124">
        <v>0</v>
      </c>
      <c r="U93" s="124">
        <v>0</v>
      </c>
      <c r="V93" s="124">
        <v>0</v>
      </c>
      <c r="W93" s="124">
        <v>34300</v>
      </c>
      <c r="X93" s="124">
        <v>0</v>
      </c>
      <c r="Y93" s="127">
        <v>180480</v>
      </c>
      <c r="Z93" s="128">
        <v>203350</v>
      </c>
    </row>
    <row r="94" spans="1:26" ht="20.100000000000001" customHeight="1">
      <c r="A94" s="92"/>
      <c r="B94" s="92"/>
      <c r="C94" s="93" t="s">
        <v>1558</v>
      </c>
      <c r="D94" s="123"/>
      <c r="E94" s="92" t="s">
        <v>765</v>
      </c>
      <c r="F94" s="124">
        <v>113860</v>
      </c>
      <c r="G94" s="124">
        <v>2940</v>
      </c>
      <c r="H94" s="124">
        <v>840</v>
      </c>
      <c r="I94" s="124">
        <v>2100</v>
      </c>
      <c r="J94" s="124">
        <v>7210</v>
      </c>
      <c r="K94" s="127">
        <v>0</v>
      </c>
      <c r="L94" s="127">
        <v>0</v>
      </c>
      <c r="M94" s="124">
        <v>0</v>
      </c>
      <c r="N94" s="127">
        <v>0</v>
      </c>
      <c r="O94" s="128">
        <v>31500</v>
      </c>
      <c r="P94" s="127">
        <v>2100</v>
      </c>
      <c r="Q94" s="127">
        <v>3360</v>
      </c>
      <c r="R94" s="124">
        <v>2800</v>
      </c>
      <c r="S94" s="124">
        <v>1820</v>
      </c>
      <c r="T94" s="124">
        <v>0</v>
      </c>
      <c r="U94" s="124">
        <v>0</v>
      </c>
      <c r="V94" s="124">
        <v>0</v>
      </c>
      <c r="W94" s="124">
        <v>4900</v>
      </c>
      <c r="X94" s="124">
        <v>0</v>
      </c>
      <c r="Y94" s="127">
        <v>24960</v>
      </c>
      <c r="Z94" s="128">
        <v>29330</v>
      </c>
    </row>
    <row r="95" spans="1:26" ht="20.100000000000001" customHeight="1">
      <c r="A95" s="92"/>
      <c r="B95" s="92" t="s">
        <v>1552</v>
      </c>
      <c r="C95" s="93"/>
      <c r="D95" s="123"/>
      <c r="E95" s="92" t="s">
        <v>768</v>
      </c>
      <c r="F95" s="124">
        <v>66160</v>
      </c>
      <c r="G95" s="124">
        <v>1680</v>
      </c>
      <c r="H95" s="124">
        <v>480</v>
      </c>
      <c r="I95" s="124">
        <v>1200</v>
      </c>
      <c r="J95" s="124">
        <v>4120</v>
      </c>
      <c r="K95" s="127">
        <v>0</v>
      </c>
      <c r="L95" s="127">
        <v>0</v>
      </c>
      <c r="M95" s="124">
        <v>0</v>
      </c>
      <c r="N95" s="127">
        <v>0</v>
      </c>
      <c r="O95" s="128">
        <v>18000</v>
      </c>
      <c r="P95" s="127">
        <v>1200</v>
      </c>
      <c r="Q95" s="127">
        <v>1920</v>
      </c>
      <c r="R95" s="124">
        <v>1600</v>
      </c>
      <c r="S95" s="124">
        <v>1040</v>
      </c>
      <c r="T95" s="124">
        <v>0</v>
      </c>
      <c r="U95" s="124">
        <v>0</v>
      </c>
      <c r="V95" s="124">
        <v>0</v>
      </c>
      <c r="W95" s="124">
        <v>2800</v>
      </c>
      <c r="X95" s="124">
        <v>0</v>
      </c>
      <c r="Y95" s="127">
        <v>15360</v>
      </c>
      <c r="Z95" s="128">
        <v>16760</v>
      </c>
    </row>
    <row r="96" spans="1:26" ht="20.100000000000001" customHeight="1">
      <c r="A96" s="92"/>
      <c r="B96" s="92"/>
      <c r="C96" s="93" t="s">
        <v>1554</v>
      </c>
      <c r="D96" s="123"/>
      <c r="E96" s="92" t="s">
        <v>771</v>
      </c>
      <c r="F96" s="124">
        <v>66160</v>
      </c>
      <c r="G96" s="124">
        <v>1680</v>
      </c>
      <c r="H96" s="124">
        <v>480</v>
      </c>
      <c r="I96" s="124">
        <v>1200</v>
      </c>
      <c r="J96" s="124">
        <v>4120</v>
      </c>
      <c r="K96" s="127">
        <v>0</v>
      </c>
      <c r="L96" s="127">
        <v>0</v>
      </c>
      <c r="M96" s="124">
        <v>0</v>
      </c>
      <c r="N96" s="127">
        <v>0</v>
      </c>
      <c r="O96" s="128">
        <v>18000</v>
      </c>
      <c r="P96" s="127">
        <v>1200</v>
      </c>
      <c r="Q96" s="127">
        <v>1920</v>
      </c>
      <c r="R96" s="124">
        <v>1600</v>
      </c>
      <c r="S96" s="124">
        <v>1040</v>
      </c>
      <c r="T96" s="124">
        <v>0</v>
      </c>
      <c r="U96" s="124">
        <v>0</v>
      </c>
      <c r="V96" s="124">
        <v>0</v>
      </c>
      <c r="W96" s="124">
        <v>2800</v>
      </c>
      <c r="X96" s="124">
        <v>0</v>
      </c>
      <c r="Y96" s="127">
        <v>15360</v>
      </c>
      <c r="Z96" s="128">
        <v>16760</v>
      </c>
    </row>
    <row r="97" spans="1:26" ht="20.100000000000001" customHeight="1">
      <c r="A97" s="92"/>
      <c r="B97" s="92" t="s">
        <v>1555</v>
      </c>
      <c r="C97" s="93"/>
      <c r="D97" s="123"/>
      <c r="E97" s="92" t="s">
        <v>788</v>
      </c>
      <c r="F97" s="124">
        <v>220360</v>
      </c>
      <c r="G97" s="124">
        <v>45000</v>
      </c>
      <c r="H97" s="124">
        <v>500</v>
      </c>
      <c r="I97" s="124">
        <v>2000</v>
      </c>
      <c r="J97" s="124">
        <v>500</v>
      </c>
      <c r="K97" s="127">
        <v>0</v>
      </c>
      <c r="L97" s="127">
        <v>0</v>
      </c>
      <c r="M97" s="124">
        <v>0</v>
      </c>
      <c r="N97" s="127">
        <v>0</v>
      </c>
      <c r="O97" s="128">
        <v>31400</v>
      </c>
      <c r="P97" s="127">
        <v>0</v>
      </c>
      <c r="Q97" s="127">
        <v>0</v>
      </c>
      <c r="R97" s="124">
        <v>0</v>
      </c>
      <c r="S97" s="124">
        <v>0</v>
      </c>
      <c r="T97" s="124">
        <v>0</v>
      </c>
      <c r="U97" s="124">
        <v>0</v>
      </c>
      <c r="V97" s="124">
        <v>0</v>
      </c>
      <c r="W97" s="124">
        <v>11900</v>
      </c>
      <c r="X97" s="124">
        <v>0</v>
      </c>
      <c r="Y97" s="127">
        <v>34560</v>
      </c>
      <c r="Z97" s="128">
        <v>94500</v>
      </c>
    </row>
    <row r="98" spans="1:26" ht="20.100000000000001" customHeight="1">
      <c r="A98" s="92"/>
      <c r="B98" s="92"/>
      <c r="C98" s="93" t="s">
        <v>1557</v>
      </c>
      <c r="D98" s="123"/>
      <c r="E98" s="92" t="s">
        <v>777</v>
      </c>
      <c r="F98" s="124">
        <v>220360</v>
      </c>
      <c r="G98" s="124">
        <v>45000</v>
      </c>
      <c r="H98" s="124">
        <v>500</v>
      </c>
      <c r="I98" s="124">
        <v>2000</v>
      </c>
      <c r="J98" s="124">
        <v>500</v>
      </c>
      <c r="K98" s="127">
        <v>0</v>
      </c>
      <c r="L98" s="127">
        <v>0</v>
      </c>
      <c r="M98" s="124">
        <v>0</v>
      </c>
      <c r="N98" s="127">
        <v>0</v>
      </c>
      <c r="O98" s="128">
        <v>31400</v>
      </c>
      <c r="P98" s="127">
        <v>0</v>
      </c>
      <c r="Q98" s="127">
        <v>0</v>
      </c>
      <c r="R98" s="124">
        <v>0</v>
      </c>
      <c r="S98" s="124">
        <v>0</v>
      </c>
      <c r="T98" s="124">
        <v>0</v>
      </c>
      <c r="U98" s="124">
        <v>0</v>
      </c>
      <c r="V98" s="124">
        <v>0</v>
      </c>
      <c r="W98" s="124">
        <v>11900</v>
      </c>
      <c r="X98" s="124">
        <v>0</v>
      </c>
      <c r="Y98" s="127">
        <v>34560</v>
      </c>
      <c r="Z98" s="128">
        <v>94500</v>
      </c>
    </row>
    <row r="99" spans="1:26" ht="20.100000000000001" customHeight="1">
      <c r="A99" s="92" t="s">
        <v>1589</v>
      </c>
      <c r="B99" s="92"/>
      <c r="C99" s="93"/>
      <c r="D99" s="123"/>
      <c r="E99" s="92" t="s">
        <v>795</v>
      </c>
      <c r="F99" s="124">
        <v>4824712</v>
      </c>
      <c r="G99" s="124">
        <v>266680</v>
      </c>
      <c r="H99" s="124">
        <v>24390</v>
      </c>
      <c r="I99" s="124">
        <v>73550</v>
      </c>
      <c r="J99" s="124">
        <v>274160</v>
      </c>
      <c r="K99" s="127">
        <v>0</v>
      </c>
      <c r="L99" s="127">
        <v>0</v>
      </c>
      <c r="M99" s="124">
        <v>28700</v>
      </c>
      <c r="N99" s="127">
        <v>811632</v>
      </c>
      <c r="O99" s="128">
        <v>698600</v>
      </c>
      <c r="P99" s="127">
        <v>51600</v>
      </c>
      <c r="Q99" s="127">
        <v>118020</v>
      </c>
      <c r="R99" s="124">
        <v>82180</v>
      </c>
      <c r="S99" s="124">
        <v>54740</v>
      </c>
      <c r="T99" s="124">
        <v>0</v>
      </c>
      <c r="U99" s="124">
        <v>0</v>
      </c>
      <c r="V99" s="124">
        <v>0</v>
      </c>
      <c r="W99" s="124">
        <v>138600</v>
      </c>
      <c r="X99" s="124">
        <v>0</v>
      </c>
      <c r="Y99" s="127">
        <v>1332480</v>
      </c>
      <c r="Z99" s="128">
        <v>869380</v>
      </c>
    </row>
    <row r="100" spans="1:26" ht="20.100000000000001" customHeight="1">
      <c r="A100" s="92"/>
      <c r="B100" s="92" t="s">
        <v>1550</v>
      </c>
      <c r="C100" s="93"/>
      <c r="D100" s="123"/>
      <c r="E100" s="92" t="s">
        <v>796</v>
      </c>
      <c r="F100" s="124">
        <v>3370220</v>
      </c>
      <c r="G100" s="124">
        <v>205440</v>
      </c>
      <c r="H100" s="124">
        <v>18750</v>
      </c>
      <c r="I100" s="124">
        <v>54250</v>
      </c>
      <c r="J100" s="124">
        <v>194830</v>
      </c>
      <c r="K100" s="127">
        <v>0</v>
      </c>
      <c r="L100" s="127">
        <v>0</v>
      </c>
      <c r="M100" s="124">
        <v>700</v>
      </c>
      <c r="N100" s="127">
        <v>615600</v>
      </c>
      <c r="O100" s="128">
        <v>492600</v>
      </c>
      <c r="P100" s="127">
        <v>37500</v>
      </c>
      <c r="Q100" s="127">
        <v>83460</v>
      </c>
      <c r="R100" s="124">
        <v>57780</v>
      </c>
      <c r="S100" s="124">
        <v>38520</v>
      </c>
      <c r="T100" s="124">
        <v>0</v>
      </c>
      <c r="U100" s="124">
        <v>0</v>
      </c>
      <c r="V100" s="124">
        <v>0</v>
      </c>
      <c r="W100" s="124">
        <v>105700</v>
      </c>
      <c r="X100" s="124">
        <v>0</v>
      </c>
      <c r="Y100" s="127">
        <v>791040</v>
      </c>
      <c r="Z100" s="128">
        <v>674050</v>
      </c>
    </row>
    <row r="101" spans="1:26" ht="20.100000000000001" customHeight="1">
      <c r="A101" s="92"/>
      <c r="B101" s="92"/>
      <c r="C101" s="93" t="s">
        <v>1550</v>
      </c>
      <c r="D101" s="123"/>
      <c r="E101" s="92" t="s">
        <v>251</v>
      </c>
      <c r="F101" s="124">
        <v>751020</v>
      </c>
      <c r="G101" s="124">
        <v>27540</v>
      </c>
      <c r="H101" s="124">
        <v>4050</v>
      </c>
      <c r="I101" s="124">
        <v>17550</v>
      </c>
      <c r="J101" s="124">
        <v>60570</v>
      </c>
      <c r="K101" s="127">
        <v>0</v>
      </c>
      <c r="L101" s="127">
        <v>0</v>
      </c>
      <c r="M101" s="124">
        <v>0</v>
      </c>
      <c r="N101" s="127">
        <v>217200</v>
      </c>
      <c r="O101" s="128">
        <v>99900</v>
      </c>
      <c r="P101" s="127">
        <v>13500</v>
      </c>
      <c r="Q101" s="127">
        <v>21060</v>
      </c>
      <c r="R101" s="124">
        <v>14580</v>
      </c>
      <c r="S101" s="124">
        <v>9720</v>
      </c>
      <c r="T101" s="124">
        <v>0</v>
      </c>
      <c r="U101" s="124">
        <v>0</v>
      </c>
      <c r="V101" s="124">
        <v>0</v>
      </c>
      <c r="W101" s="124">
        <v>18900</v>
      </c>
      <c r="X101" s="124">
        <v>0</v>
      </c>
      <c r="Y101" s="127">
        <v>134400</v>
      </c>
      <c r="Z101" s="128">
        <v>112050</v>
      </c>
    </row>
    <row r="102" spans="1:26" ht="20.100000000000001" customHeight="1">
      <c r="A102" s="92"/>
      <c r="B102" s="92"/>
      <c r="C102" s="93" t="s">
        <v>1585</v>
      </c>
      <c r="D102" s="123"/>
      <c r="E102" s="92" t="s">
        <v>801</v>
      </c>
      <c r="F102" s="124">
        <v>2619200</v>
      </c>
      <c r="G102" s="124">
        <v>177900</v>
      </c>
      <c r="H102" s="124">
        <v>14700</v>
      </c>
      <c r="I102" s="124">
        <v>36700</v>
      </c>
      <c r="J102" s="124">
        <v>134260</v>
      </c>
      <c r="K102" s="127">
        <v>0</v>
      </c>
      <c r="L102" s="127">
        <v>0</v>
      </c>
      <c r="M102" s="124">
        <v>700</v>
      </c>
      <c r="N102" s="127">
        <v>398400</v>
      </c>
      <c r="O102" s="128">
        <v>392700</v>
      </c>
      <c r="P102" s="127">
        <v>24000</v>
      </c>
      <c r="Q102" s="127">
        <v>62400</v>
      </c>
      <c r="R102" s="124">
        <v>43200</v>
      </c>
      <c r="S102" s="124">
        <v>28800</v>
      </c>
      <c r="T102" s="124">
        <v>0</v>
      </c>
      <c r="U102" s="124">
        <v>0</v>
      </c>
      <c r="V102" s="124">
        <v>0</v>
      </c>
      <c r="W102" s="124">
        <v>86800</v>
      </c>
      <c r="X102" s="124">
        <v>0</v>
      </c>
      <c r="Y102" s="127">
        <v>656640</v>
      </c>
      <c r="Z102" s="128">
        <v>562000</v>
      </c>
    </row>
    <row r="103" spans="1:26" ht="20.100000000000001" customHeight="1">
      <c r="A103" s="92"/>
      <c r="B103" s="92" t="s">
        <v>1551</v>
      </c>
      <c r="C103" s="93"/>
      <c r="D103" s="123"/>
      <c r="E103" s="92" t="s">
        <v>806</v>
      </c>
      <c r="F103" s="124">
        <v>467292</v>
      </c>
      <c r="G103" s="124">
        <v>14070</v>
      </c>
      <c r="H103" s="124">
        <v>2520</v>
      </c>
      <c r="I103" s="124">
        <v>9030</v>
      </c>
      <c r="J103" s="124">
        <v>35850</v>
      </c>
      <c r="K103" s="127">
        <v>0</v>
      </c>
      <c r="L103" s="127">
        <v>0</v>
      </c>
      <c r="M103" s="124">
        <v>0</v>
      </c>
      <c r="N103" s="127">
        <v>92832</v>
      </c>
      <c r="O103" s="128">
        <v>96600</v>
      </c>
      <c r="P103" s="127">
        <v>6300</v>
      </c>
      <c r="Q103" s="127">
        <v>16380</v>
      </c>
      <c r="R103" s="124">
        <v>11340</v>
      </c>
      <c r="S103" s="124">
        <v>7560</v>
      </c>
      <c r="T103" s="124">
        <v>0</v>
      </c>
      <c r="U103" s="124">
        <v>0</v>
      </c>
      <c r="V103" s="124">
        <v>0</v>
      </c>
      <c r="W103" s="124">
        <v>14700</v>
      </c>
      <c r="X103" s="124">
        <v>0</v>
      </c>
      <c r="Y103" s="127">
        <v>72960</v>
      </c>
      <c r="Z103" s="128">
        <v>87150</v>
      </c>
    </row>
    <row r="104" spans="1:26" ht="20.100000000000001" customHeight="1">
      <c r="A104" s="92"/>
      <c r="B104" s="92"/>
      <c r="C104" s="93" t="s">
        <v>1550</v>
      </c>
      <c r="D104" s="123"/>
      <c r="E104" s="92" t="s">
        <v>251</v>
      </c>
      <c r="F104" s="124">
        <v>467292</v>
      </c>
      <c r="G104" s="124">
        <v>14070</v>
      </c>
      <c r="H104" s="124">
        <v>2520</v>
      </c>
      <c r="I104" s="124">
        <v>9030</v>
      </c>
      <c r="J104" s="124">
        <v>35850</v>
      </c>
      <c r="K104" s="127">
        <v>0</v>
      </c>
      <c r="L104" s="127">
        <v>0</v>
      </c>
      <c r="M104" s="124">
        <v>0</v>
      </c>
      <c r="N104" s="127">
        <v>92832</v>
      </c>
      <c r="O104" s="128">
        <v>96600</v>
      </c>
      <c r="P104" s="127">
        <v>6300</v>
      </c>
      <c r="Q104" s="127">
        <v>16380</v>
      </c>
      <c r="R104" s="124">
        <v>11340</v>
      </c>
      <c r="S104" s="124">
        <v>7560</v>
      </c>
      <c r="T104" s="124">
        <v>0</v>
      </c>
      <c r="U104" s="124">
        <v>0</v>
      </c>
      <c r="V104" s="124">
        <v>0</v>
      </c>
      <c r="W104" s="124">
        <v>14700</v>
      </c>
      <c r="X104" s="124">
        <v>0</v>
      </c>
      <c r="Y104" s="127">
        <v>72960</v>
      </c>
      <c r="Z104" s="128">
        <v>87150</v>
      </c>
    </row>
    <row r="105" spans="1:26" ht="20.100000000000001" customHeight="1">
      <c r="A105" s="92"/>
      <c r="B105" s="92" t="s">
        <v>1558</v>
      </c>
      <c r="C105" s="93"/>
      <c r="D105" s="123"/>
      <c r="E105" s="92" t="s">
        <v>824</v>
      </c>
      <c r="F105" s="124">
        <v>440460</v>
      </c>
      <c r="G105" s="124">
        <v>31500</v>
      </c>
      <c r="H105" s="124">
        <v>0</v>
      </c>
      <c r="I105" s="124">
        <v>0</v>
      </c>
      <c r="J105" s="124">
        <v>0</v>
      </c>
      <c r="K105" s="127">
        <v>0</v>
      </c>
      <c r="L105" s="127">
        <v>0</v>
      </c>
      <c r="M105" s="124">
        <v>0</v>
      </c>
      <c r="N105" s="127">
        <v>0</v>
      </c>
      <c r="O105" s="128">
        <v>0</v>
      </c>
      <c r="P105" s="127">
        <v>0</v>
      </c>
      <c r="Q105" s="127">
        <v>0</v>
      </c>
      <c r="R105" s="124">
        <v>0</v>
      </c>
      <c r="S105" s="124">
        <v>0</v>
      </c>
      <c r="T105" s="124">
        <v>0</v>
      </c>
      <c r="U105" s="124">
        <v>0</v>
      </c>
      <c r="V105" s="124">
        <v>0</v>
      </c>
      <c r="W105" s="124">
        <v>0</v>
      </c>
      <c r="X105" s="124">
        <v>0</v>
      </c>
      <c r="Y105" s="127">
        <v>408960</v>
      </c>
      <c r="Z105" s="128">
        <v>0</v>
      </c>
    </row>
    <row r="106" spans="1:26" ht="20.100000000000001" customHeight="1">
      <c r="A106" s="92"/>
      <c r="B106" s="92"/>
      <c r="C106" s="93" t="s">
        <v>1550</v>
      </c>
      <c r="D106" s="123"/>
      <c r="E106" s="92" t="s">
        <v>825</v>
      </c>
      <c r="F106" s="124">
        <v>31500</v>
      </c>
      <c r="G106" s="124">
        <v>31500</v>
      </c>
      <c r="H106" s="124">
        <v>0</v>
      </c>
      <c r="I106" s="124">
        <v>0</v>
      </c>
      <c r="J106" s="124">
        <v>0</v>
      </c>
      <c r="K106" s="127">
        <v>0</v>
      </c>
      <c r="L106" s="127">
        <v>0</v>
      </c>
      <c r="M106" s="124">
        <v>0</v>
      </c>
      <c r="N106" s="127">
        <v>0</v>
      </c>
      <c r="O106" s="128">
        <v>0</v>
      </c>
      <c r="P106" s="127">
        <v>0</v>
      </c>
      <c r="Q106" s="127">
        <v>0</v>
      </c>
      <c r="R106" s="124">
        <v>0</v>
      </c>
      <c r="S106" s="124">
        <v>0</v>
      </c>
      <c r="T106" s="124">
        <v>0</v>
      </c>
      <c r="U106" s="124">
        <v>0</v>
      </c>
      <c r="V106" s="124">
        <v>0</v>
      </c>
      <c r="W106" s="124">
        <v>0</v>
      </c>
      <c r="X106" s="124">
        <v>0</v>
      </c>
      <c r="Y106" s="127">
        <v>0</v>
      </c>
      <c r="Z106" s="128">
        <v>0</v>
      </c>
    </row>
    <row r="107" spans="1:26" ht="20.100000000000001" customHeight="1">
      <c r="A107" s="92"/>
      <c r="B107" s="92"/>
      <c r="C107" s="93" t="s">
        <v>1572</v>
      </c>
      <c r="D107" s="123"/>
      <c r="E107" s="92" t="s">
        <v>832</v>
      </c>
      <c r="F107" s="124">
        <v>408960</v>
      </c>
      <c r="G107" s="124">
        <v>0</v>
      </c>
      <c r="H107" s="124">
        <v>0</v>
      </c>
      <c r="I107" s="124">
        <v>0</v>
      </c>
      <c r="J107" s="124">
        <v>0</v>
      </c>
      <c r="K107" s="127">
        <v>0</v>
      </c>
      <c r="L107" s="127">
        <v>0</v>
      </c>
      <c r="M107" s="124">
        <v>0</v>
      </c>
      <c r="N107" s="127">
        <v>0</v>
      </c>
      <c r="O107" s="128">
        <v>0</v>
      </c>
      <c r="P107" s="127">
        <v>0</v>
      </c>
      <c r="Q107" s="127">
        <v>0</v>
      </c>
      <c r="R107" s="124">
        <v>0</v>
      </c>
      <c r="S107" s="124">
        <v>0</v>
      </c>
      <c r="T107" s="124">
        <v>0</v>
      </c>
      <c r="U107" s="124">
        <v>0</v>
      </c>
      <c r="V107" s="124">
        <v>0</v>
      </c>
      <c r="W107" s="124">
        <v>0</v>
      </c>
      <c r="X107" s="124">
        <v>0</v>
      </c>
      <c r="Y107" s="127">
        <v>408960</v>
      </c>
      <c r="Z107" s="128">
        <v>0</v>
      </c>
    </row>
    <row r="108" spans="1:26" ht="20.100000000000001" customHeight="1">
      <c r="A108" s="92"/>
      <c r="B108" s="92" t="s">
        <v>1586</v>
      </c>
      <c r="C108" s="93"/>
      <c r="D108" s="123"/>
      <c r="E108" s="92" t="s">
        <v>862</v>
      </c>
      <c r="F108" s="124">
        <v>121540</v>
      </c>
      <c r="G108" s="124">
        <v>2940</v>
      </c>
      <c r="H108" s="124">
        <v>840</v>
      </c>
      <c r="I108" s="124">
        <v>2100</v>
      </c>
      <c r="J108" s="124">
        <v>7210</v>
      </c>
      <c r="K108" s="127">
        <v>0</v>
      </c>
      <c r="L108" s="127">
        <v>0</v>
      </c>
      <c r="M108" s="124">
        <v>0</v>
      </c>
      <c r="N108" s="127">
        <v>0</v>
      </c>
      <c r="O108" s="128">
        <v>31500</v>
      </c>
      <c r="P108" s="127">
        <v>2100</v>
      </c>
      <c r="Q108" s="127">
        <v>3360</v>
      </c>
      <c r="R108" s="124">
        <v>2800</v>
      </c>
      <c r="S108" s="124">
        <v>1820</v>
      </c>
      <c r="T108" s="124">
        <v>0</v>
      </c>
      <c r="U108" s="124">
        <v>0</v>
      </c>
      <c r="V108" s="124">
        <v>0</v>
      </c>
      <c r="W108" s="124">
        <v>4900</v>
      </c>
      <c r="X108" s="124">
        <v>0</v>
      </c>
      <c r="Y108" s="127">
        <v>32640</v>
      </c>
      <c r="Z108" s="128">
        <v>29330</v>
      </c>
    </row>
    <row r="109" spans="1:26" ht="20.100000000000001" customHeight="1">
      <c r="A109" s="92"/>
      <c r="B109" s="92"/>
      <c r="C109" s="93" t="s">
        <v>1558</v>
      </c>
      <c r="D109" s="123"/>
      <c r="E109" s="92" t="s">
        <v>867</v>
      </c>
      <c r="F109" s="124">
        <v>121540</v>
      </c>
      <c r="G109" s="124">
        <v>2940</v>
      </c>
      <c r="H109" s="124">
        <v>840</v>
      </c>
      <c r="I109" s="124">
        <v>2100</v>
      </c>
      <c r="J109" s="124">
        <v>7210</v>
      </c>
      <c r="K109" s="127">
        <v>0</v>
      </c>
      <c r="L109" s="127">
        <v>0</v>
      </c>
      <c r="M109" s="124">
        <v>0</v>
      </c>
      <c r="N109" s="127">
        <v>0</v>
      </c>
      <c r="O109" s="128">
        <v>31500</v>
      </c>
      <c r="P109" s="127">
        <v>2100</v>
      </c>
      <c r="Q109" s="127">
        <v>3360</v>
      </c>
      <c r="R109" s="124">
        <v>2800</v>
      </c>
      <c r="S109" s="124">
        <v>1820</v>
      </c>
      <c r="T109" s="124">
        <v>0</v>
      </c>
      <c r="U109" s="124">
        <v>0</v>
      </c>
      <c r="V109" s="124">
        <v>0</v>
      </c>
      <c r="W109" s="124">
        <v>4900</v>
      </c>
      <c r="X109" s="124">
        <v>0</v>
      </c>
      <c r="Y109" s="127">
        <v>32640</v>
      </c>
      <c r="Z109" s="128">
        <v>29330</v>
      </c>
    </row>
    <row r="110" spans="1:26" ht="20.100000000000001" customHeight="1">
      <c r="A110" s="92"/>
      <c r="B110" s="92" t="s">
        <v>1559</v>
      </c>
      <c r="C110" s="93"/>
      <c r="D110" s="123"/>
      <c r="E110" s="92" t="s">
        <v>869</v>
      </c>
      <c r="F110" s="124">
        <v>190720</v>
      </c>
      <c r="G110" s="124">
        <v>4690</v>
      </c>
      <c r="H110" s="124">
        <v>840</v>
      </c>
      <c r="I110" s="124">
        <v>3010</v>
      </c>
      <c r="J110" s="124">
        <v>17070</v>
      </c>
      <c r="K110" s="127">
        <v>0</v>
      </c>
      <c r="L110" s="127">
        <v>0</v>
      </c>
      <c r="M110" s="124">
        <v>28000</v>
      </c>
      <c r="N110" s="127">
        <v>60600</v>
      </c>
      <c r="O110" s="128">
        <v>28700</v>
      </c>
      <c r="P110" s="127">
        <v>2100</v>
      </c>
      <c r="Q110" s="127">
        <v>5460</v>
      </c>
      <c r="R110" s="124">
        <v>3780</v>
      </c>
      <c r="S110" s="124">
        <v>2520</v>
      </c>
      <c r="T110" s="124">
        <v>0</v>
      </c>
      <c r="U110" s="124">
        <v>0</v>
      </c>
      <c r="V110" s="124">
        <v>0</v>
      </c>
      <c r="W110" s="124">
        <v>4900</v>
      </c>
      <c r="X110" s="124">
        <v>0</v>
      </c>
      <c r="Y110" s="127">
        <v>0</v>
      </c>
      <c r="Z110" s="128">
        <v>29050</v>
      </c>
    </row>
    <row r="111" spans="1:26" ht="20.100000000000001" customHeight="1">
      <c r="A111" s="92"/>
      <c r="B111" s="92"/>
      <c r="C111" s="93" t="s">
        <v>1550</v>
      </c>
      <c r="D111" s="123"/>
      <c r="E111" s="92" t="s">
        <v>251</v>
      </c>
      <c r="F111" s="124">
        <v>70320</v>
      </c>
      <c r="G111" s="124">
        <v>0</v>
      </c>
      <c r="H111" s="124">
        <v>0</v>
      </c>
      <c r="I111" s="124">
        <v>0</v>
      </c>
      <c r="J111" s="124">
        <v>9720</v>
      </c>
      <c r="K111" s="127">
        <v>0</v>
      </c>
      <c r="L111" s="127">
        <v>0</v>
      </c>
      <c r="M111" s="124">
        <v>0</v>
      </c>
      <c r="N111" s="127">
        <v>60600</v>
      </c>
      <c r="O111" s="128">
        <v>0</v>
      </c>
      <c r="P111" s="127">
        <v>0</v>
      </c>
      <c r="Q111" s="127">
        <v>0</v>
      </c>
      <c r="R111" s="124">
        <v>0</v>
      </c>
      <c r="S111" s="124">
        <v>0</v>
      </c>
      <c r="T111" s="124">
        <v>0</v>
      </c>
      <c r="U111" s="124">
        <v>0</v>
      </c>
      <c r="V111" s="124">
        <v>0</v>
      </c>
      <c r="W111" s="124">
        <v>0</v>
      </c>
      <c r="X111" s="124">
        <v>0</v>
      </c>
      <c r="Y111" s="127">
        <v>0</v>
      </c>
      <c r="Z111" s="128">
        <v>0</v>
      </c>
    </row>
    <row r="112" spans="1:26" ht="20.100000000000001" customHeight="1">
      <c r="A112" s="92"/>
      <c r="B112" s="92"/>
      <c r="C112" s="93" t="s">
        <v>1551</v>
      </c>
      <c r="D112" s="123"/>
      <c r="E112" s="92" t="s">
        <v>252</v>
      </c>
      <c r="F112" s="124">
        <v>120400</v>
      </c>
      <c r="G112" s="124">
        <v>4690</v>
      </c>
      <c r="H112" s="124">
        <v>840</v>
      </c>
      <c r="I112" s="124">
        <v>3010</v>
      </c>
      <c r="J112" s="124">
        <v>7350</v>
      </c>
      <c r="K112" s="127">
        <v>0</v>
      </c>
      <c r="L112" s="127">
        <v>0</v>
      </c>
      <c r="M112" s="124">
        <v>28000</v>
      </c>
      <c r="N112" s="127">
        <v>0</v>
      </c>
      <c r="O112" s="128">
        <v>28700</v>
      </c>
      <c r="P112" s="127">
        <v>2100</v>
      </c>
      <c r="Q112" s="127">
        <v>5460</v>
      </c>
      <c r="R112" s="124">
        <v>3780</v>
      </c>
      <c r="S112" s="124">
        <v>2520</v>
      </c>
      <c r="T112" s="124">
        <v>0</v>
      </c>
      <c r="U112" s="124">
        <v>0</v>
      </c>
      <c r="V112" s="124">
        <v>0</v>
      </c>
      <c r="W112" s="124">
        <v>4900</v>
      </c>
      <c r="X112" s="124">
        <v>0</v>
      </c>
      <c r="Y112" s="127">
        <v>0</v>
      </c>
      <c r="Z112" s="128">
        <v>29050</v>
      </c>
    </row>
    <row r="113" spans="1:26" ht="20.100000000000001" customHeight="1">
      <c r="A113" s="92"/>
      <c r="B113" s="92" t="s">
        <v>1562</v>
      </c>
      <c r="C113" s="93"/>
      <c r="D113" s="123"/>
      <c r="E113" s="92" t="s">
        <v>1590</v>
      </c>
      <c r="F113" s="124">
        <v>234480</v>
      </c>
      <c r="G113" s="124">
        <v>8040</v>
      </c>
      <c r="H113" s="124">
        <v>1440</v>
      </c>
      <c r="I113" s="124">
        <v>5160</v>
      </c>
      <c r="J113" s="124">
        <v>19200</v>
      </c>
      <c r="K113" s="127">
        <v>0</v>
      </c>
      <c r="L113" s="127">
        <v>0</v>
      </c>
      <c r="M113" s="124">
        <v>0</v>
      </c>
      <c r="N113" s="127">
        <v>42600</v>
      </c>
      <c r="O113" s="128">
        <v>49200</v>
      </c>
      <c r="P113" s="127">
        <v>3600</v>
      </c>
      <c r="Q113" s="127">
        <v>9360</v>
      </c>
      <c r="R113" s="124">
        <v>6480</v>
      </c>
      <c r="S113" s="124">
        <v>4320</v>
      </c>
      <c r="T113" s="124">
        <v>0</v>
      </c>
      <c r="U113" s="124">
        <v>0</v>
      </c>
      <c r="V113" s="124">
        <v>0</v>
      </c>
      <c r="W113" s="124">
        <v>8400</v>
      </c>
      <c r="X113" s="124">
        <v>0</v>
      </c>
      <c r="Y113" s="127">
        <v>26880</v>
      </c>
      <c r="Z113" s="128">
        <v>49800</v>
      </c>
    </row>
    <row r="114" spans="1:26" ht="20.100000000000001" customHeight="1">
      <c r="A114" s="92"/>
      <c r="B114" s="92"/>
      <c r="C114" s="93" t="s">
        <v>1550</v>
      </c>
      <c r="D114" s="123"/>
      <c r="E114" s="92" t="s">
        <v>251</v>
      </c>
      <c r="F114" s="124">
        <v>234480</v>
      </c>
      <c r="G114" s="124">
        <v>8040</v>
      </c>
      <c r="H114" s="124">
        <v>1440</v>
      </c>
      <c r="I114" s="124">
        <v>5160</v>
      </c>
      <c r="J114" s="124">
        <v>19200</v>
      </c>
      <c r="K114" s="127">
        <v>0</v>
      </c>
      <c r="L114" s="127">
        <v>0</v>
      </c>
      <c r="M114" s="124">
        <v>0</v>
      </c>
      <c r="N114" s="127">
        <v>42600</v>
      </c>
      <c r="O114" s="128">
        <v>49200</v>
      </c>
      <c r="P114" s="127">
        <v>3600</v>
      </c>
      <c r="Q114" s="127">
        <v>9360</v>
      </c>
      <c r="R114" s="124">
        <v>6480</v>
      </c>
      <c r="S114" s="124">
        <v>4320</v>
      </c>
      <c r="T114" s="124">
        <v>0</v>
      </c>
      <c r="U114" s="124">
        <v>0</v>
      </c>
      <c r="V114" s="124">
        <v>0</v>
      </c>
      <c r="W114" s="124">
        <v>8400</v>
      </c>
      <c r="X114" s="124">
        <v>0</v>
      </c>
      <c r="Y114" s="127">
        <v>26880</v>
      </c>
      <c r="Z114" s="128">
        <v>49800</v>
      </c>
    </row>
    <row r="115" spans="1:26" ht="20.100000000000001" customHeight="1">
      <c r="A115" s="92" t="s">
        <v>1591</v>
      </c>
      <c r="B115" s="92"/>
      <c r="C115" s="93"/>
      <c r="D115" s="123"/>
      <c r="E115" s="92" t="s">
        <v>1592</v>
      </c>
      <c r="F115" s="124">
        <v>6102328</v>
      </c>
      <c r="G115" s="124">
        <v>374540</v>
      </c>
      <c r="H115" s="124">
        <v>21140</v>
      </c>
      <c r="I115" s="124">
        <v>69920</v>
      </c>
      <c r="J115" s="124">
        <v>202840</v>
      </c>
      <c r="K115" s="127">
        <v>0</v>
      </c>
      <c r="L115" s="127">
        <v>0</v>
      </c>
      <c r="M115" s="124">
        <v>205000</v>
      </c>
      <c r="N115" s="127">
        <v>330600</v>
      </c>
      <c r="O115" s="128">
        <v>688600</v>
      </c>
      <c r="P115" s="127">
        <v>36600</v>
      </c>
      <c r="Q115" s="127">
        <v>71760</v>
      </c>
      <c r="R115" s="124">
        <v>54960</v>
      </c>
      <c r="S115" s="124">
        <v>55120</v>
      </c>
      <c r="T115" s="124">
        <v>0</v>
      </c>
      <c r="U115" s="124">
        <v>0</v>
      </c>
      <c r="V115" s="124">
        <v>0</v>
      </c>
      <c r="W115" s="124">
        <v>164500</v>
      </c>
      <c r="X115" s="124">
        <v>0</v>
      </c>
      <c r="Y115" s="127">
        <v>2759328</v>
      </c>
      <c r="Z115" s="128">
        <v>1067420</v>
      </c>
    </row>
    <row r="116" spans="1:26" ht="20.100000000000001" customHeight="1">
      <c r="A116" s="92"/>
      <c r="B116" s="92" t="s">
        <v>1550</v>
      </c>
      <c r="C116" s="93"/>
      <c r="D116" s="123"/>
      <c r="E116" s="92" t="s">
        <v>1593</v>
      </c>
      <c r="F116" s="124">
        <v>875240</v>
      </c>
      <c r="G116" s="124">
        <v>22300</v>
      </c>
      <c r="H116" s="124">
        <v>4800</v>
      </c>
      <c r="I116" s="124">
        <v>14860</v>
      </c>
      <c r="J116" s="124">
        <v>68760</v>
      </c>
      <c r="K116" s="127">
        <v>0</v>
      </c>
      <c r="L116" s="127">
        <v>0</v>
      </c>
      <c r="M116" s="124">
        <v>0</v>
      </c>
      <c r="N116" s="127">
        <v>181800</v>
      </c>
      <c r="O116" s="128">
        <v>182200</v>
      </c>
      <c r="P116" s="127">
        <v>12000</v>
      </c>
      <c r="Q116" s="127">
        <v>25800</v>
      </c>
      <c r="R116" s="124">
        <v>19080</v>
      </c>
      <c r="S116" s="124">
        <v>12600</v>
      </c>
      <c r="T116" s="124">
        <v>0</v>
      </c>
      <c r="U116" s="124">
        <v>0</v>
      </c>
      <c r="V116" s="124">
        <v>0</v>
      </c>
      <c r="W116" s="124">
        <v>28000</v>
      </c>
      <c r="X116" s="124">
        <v>0</v>
      </c>
      <c r="Y116" s="127">
        <v>136320</v>
      </c>
      <c r="Z116" s="128">
        <v>166720</v>
      </c>
    </row>
    <row r="117" spans="1:26" ht="20.100000000000001" customHeight="1">
      <c r="A117" s="92"/>
      <c r="B117" s="92"/>
      <c r="C117" s="93" t="s">
        <v>1550</v>
      </c>
      <c r="D117" s="123"/>
      <c r="E117" s="92" t="s">
        <v>251</v>
      </c>
      <c r="F117" s="124">
        <v>602480</v>
      </c>
      <c r="G117" s="124">
        <v>14740</v>
      </c>
      <c r="H117" s="124">
        <v>2640</v>
      </c>
      <c r="I117" s="124">
        <v>9460</v>
      </c>
      <c r="J117" s="124">
        <v>50220</v>
      </c>
      <c r="K117" s="127">
        <v>0</v>
      </c>
      <c r="L117" s="127">
        <v>0</v>
      </c>
      <c r="M117" s="124">
        <v>0</v>
      </c>
      <c r="N117" s="127">
        <v>181800</v>
      </c>
      <c r="O117" s="128">
        <v>101200</v>
      </c>
      <c r="P117" s="127">
        <v>6600</v>
      </c>
      <c r="Q117" s="127">
        <v>17160</v>
      </c>
      <c r="R117" s="124">
        <v>11880</v>
      </c>
      <c r="S117" s="124">
        <v>7920</v>
      </c>
      <c r="T117" s="124">
        <v>0</v>
      </c>
      <c r="U117" s="124">
        <v>0</v>
      </c>
      <c r="V117" s="124">
        <v>0</v>
      </c>
      <c r="W117" s="124">
        <v>15400</v>
      </c>
      <c r="X117" s="124">
        <v>0</v>
      </c>
      <c r="Y117" s="127">
        <v>92160</v>
      </c>
      <c r="Z117" s="128">
        <v>91300</v>
      </c>
    </row>
    <row r="118" spans="1:26" ht="20.100000000000001" customHeight="1">
      <c r="A118" s="92"/>
      <c r="B118" s="92"/>
      <c r="C118" s="93" t="s">
        <v>1572</v>
      </c>
      <c r="D118" s="123"/>
      <c r="E118" s="92" t="s">
        <v>1594</v>
      </c>
      <c r="F118" s="124">
        <v>272760</v>
      </c>
      <c r="G118" s="124">
        <v>7560</v>
      </c>
      <c r="H118" s="124">
        <v>2160</v>
      </c>
      <c r="I118" s="124">
        <v>5400</v>
      </c>
      <c r="J118" s="124">
        <v>18540</v>
      </c>
      <c r="K118" s="127">
        <v>0</v>
      </c>
      <c r="L118" s="127">
        <v>0</v>
      </c>
      <c r="M118" s="124">
        <v>0</v>
      </c>
      <c r="N118" s="127">
        <v>0</v>
      </c>
      <c r="O118" s="128">
        <v>81000</v>
      </c>
      <c r="P118" s="127">
        <v>5400</v>
      </c>
      <c r="Q118" s="127">
        <v>8640</v>
      </c>
      <c r="R118" s="124">
        <v>7200</v>
      </c>
      <c r="S118" s="124">
        <v>4680</v>
      </c>
      <c r="T118" s="124">
        <v>0</v>
      </c>
      <c r="U118" s="124">
        <v>0</v>
      </c>
      <c r="V118" s="124">
        <v>0</v>
      </c>
      <c r="W118" s="124">
        <v>12600</v>
      </c>
      <c r="X118" s="124">
        <v>0</v>
      </c>
      <c r="Y118" s="127">
        <v>44160</v>
      </c>
      <c r="Z118" s="128">
        <v>75420</v>
      </c>
    </row>
    <row r="119" spans="1:26" ht="20.100000000000001" customHeight="1">
      <c r="A119" s="92"/>
      <c r="B119" s="92" t="s">
        <v>1551</v>
      </c>
      <c r="C119" s="93"/>
      <c r="D119" s="123"/>
      <c r="E119" s="92" t="s">
        <v>912</v>
      </c>
      <c r="F119" s="124">
        <v>929472</v>
      </c>
      <c r="G119" s="124">
        <v>0</v>
      </c>
      <c r="H119" s="124">
        <v>0</v>
      </c>
      <c r="I119" s="124">
        <v>0</v>
      </c>
      <c r="J119" s="124">
        <v>0</v>
      </c>
      <c r="K119" s="127">
        <v>0</v>
      </c>
      <c r="L119" s="127">
        <v>0</v>
      </c>
      <c r="M119" s="124">
        <v>0</v>
      </c>
      <c r="N119" s="127">
        <v>0</v>
      </c>
      <c r="O119" s="128">
        <v>0</v>
      </c>
      <c r="P119" s="127">
        <v>0</v>
      </c>
      <c r="Q119" s="127">
        <v>0</v>
      </c>
      <c r="R119" s="124">
        <v>0</v>
      </c>
      <c r="S119" s="124">
        <v>0</v>
      </c>
      <c r="T119" s="124">
        <v>0</v>
      </c>
      <c r="U119" s="124">
        <v>0</v>
      </c>
      <c r="V119" s="124">
        <v>0</v>
      </c>
      <c r="W119" s="124">
        <v>0</v>
      </c>
      <c r="X119" s="124">
        <v>0</v>
      </c>
      <c r="Y119" s="127">
        <v>929472</v>
      </c>
      <c r="Z119" s="128">
        <v>0</v>
      </c>
    </row>
    <row r="120" spans="1:26" ht="20.100000000000001" customHeight="1">
      <c r="A120" s="92"/>
      <c r="B120" s="92"/>
      <c r="C120" s="93" t="s">
        <v>1550</v>
      </c>
      <c r="D120" s="123"/>
      <c r="E120" s="92" t="s">
        <v>913</v>
      </c>
      <c r="F120" s="124">
        <v>562560</v>
      </c>
      <c r="G120" s="124">
        <v>0</v>
      </c>
      <c r="H120" s="124">
        <v>0</v>
      </c>
      <c r="I120" s="124">
        <v>0</v>
      </c>
      <c r="J120" s="124">
        <v>0</v>
      </c>
      <c r="K120" s="127">
        <v>0</v>
      </c>
      <c r="L120" s="127">
        <v>0</v>
      </c>
      <c r="M120" s="124">
        <v>0</v>
      </c>
      <c r="N120" s="127">
        <v>0</v>
      </c>
      <c r="O120" s="128">
        <v>0</v>
      </c>
      <c r="P120" s="127">
        <v>0</v>
      </c>
      <c r="Q120" s="127">
        <v>0</v>
      </c>
      <c r="R120" s="124">
        <v>0</v>
      </c>
      <c r="S120" s="124">
        <v>0</v>
      </c>
      <c r="T120" s="124">
        <v>0</v>
      </c>
      <c r="U120" s="124">
        <v>0</v>
      </c>
      <c r="V120" s="124">
        <v>0</v>
      </c>
      <c r="W120" s="124">
        <v>0</v>
      </c>
      <c r="X120" s="124">
        <v>0</v>
      </c>
      <c r="Y120" s="127">
        <v>562560</v>
      </c>
      <c r="Z120" s="128">
        <v>0</v>
      </c>
    </row>
    <row r="121" spans="1:26" ht="20.100000000000001" customHeight="1">
      <c r="A121" s="92"/>
      <c r="B121" s="92"/>
      <c r="C121" s="93" t="s">
        <v>1551</v>
      </c>
      <c r="D121" s="123"/>
      <c r="E121" s="92" t="s">
        <v>1595</v>
      </c>
      <c r="F121" s="124">
        <v>366912</v>
      </c>
      <c r="G121" s="124">
        <v>0</v>
      </c>
      <c r="H121" s="124">
        <v>0</v>
      </c>
      <c r="I121" s="124">
        <v>0</v>
      </c>
      <c r="J121" s="124">
        <v>0</v>
      </c>
      <c r="K121" s="127">
        <v>0</v>
      </c>
      <c r="L121" s="127">
        <v>0</v>
      </c>
      <c r="M121" s="124">
        <v>0</v>
      </c>
      <c r="N121" s="127">
        <v>0</v>
      </c>
      <c r="O121" s="128">
        <v>0</v>
      </c>
      <c r="P121" s="127">
        <v>0</v>
      </c>
      <c r="Q121" s="127">
        <v>0</v>
      </c>
      <c r="R121" s="124">
        <v>0</v>
      </c>
      <c r="S121" s="124">
        <v>0</v>
      </c>
      <c r="T121" s="124">
        <v>0</v>
      </c>
      <c r="U121" s="124">
        <v>0</v>
      </c>
      <c r="V121" s="124">
        <v>0</v>
      </c>
      <c r="W121" s="124">
        <v>0</v>
      </c>
      <c r="X121" s="124">
        <v>0</v>
      </c>
      <c r="Y121" s="127">
        <v>366912</v>
      </c>
      <c r="Z121" s="128">
        <v>0</v>
      </c>
    </row>
    <row r="122" spans="1:26" ht="20.100000000000001" customHeight="1">
      <c r="A122" s="92"/>
      <c r="B122" s="92" t="s">
        <v>1552</v>
      </c>
      <c r="C122" s="93"/>
      <c r="D122" s="123"/>
      <c r="E122" s="92" t="s">
        <v>925</v>
      </c>
      <c r="F122" s="124">
        <v>1083360</v>
      </c>
      <c r="G122" s="124">
        <v>0</v>
      </c>
      <c r="H122" s="124">
        <v>0</v>
      </c>
      <c r="I122" s="124">
        <v>0</v>
      </c>
      <c r="J122" s="124">
        <v>0</v>
      </c>
      <c r="K122" s="127">
        <v>0</v>
      </c>
      <c r="L122" s="127">
        <v>0</v>
      </c>
      <c r="M122" s="124">
        <v>0</v>
      </c>
      <c r="N122" s="127">
        <v>0</v>
      </c>
      <c r="O122" s="128">
        <v>0</v>
      </c>
      <c r="P122" s="127">
        <v>0</v>
      </c>
      <c r="Q122" s="127">
        <v>0</v>
      </c>
      <c r="R122" s="124">
        <v>0</v>
      </c>
      <c r="S122" s="124">
        <v>0</v>
      </c>
      <c r="T122" s="124">
        <v>0</v>
      </c>
      <c r="U122" s="124">
        <v>0</v>
      </c>
      <c r="V122" s="124">
        <v>0</v>
      </c>
      <c r="W122" s="124">
        <v>0</v>
      </c>
      <c r="X122" s="124">
        <v>0</v>
      </c>
      <c r="Y122" s="127">
        <v>1083360</v>
      </c>
      <c r="Z122" s="128">
        <v>0</v>
      </c>
    </row>
    <row r="123" spans="1:26" ht="20.100000000000001" customHeight="1">
      <c r="A123" s="92"/>
      <c r="B123" s="92"/>
      <c r="C123" s="93" t="s">
        <v>1551</v>
      </c>
      <c r="D123" s="123"/>
      <c r="E123" s="92" t="s">
        <v>927</v>
      </c>
      <c r="F123" s="124">
        <v>1083360</v>
      </c>
      <c r="G123" s="124">
        <v>0</v>
      </c>
      <c r="H123" s="124">
        <v>0</v>
      </c>
      <c r="I123" s="124">
        <v>0</v>
      </c>
      <c r="J123" s="124">
        <v>0</v>
      </c>
      <c r="K123" s="127">
        <v>0</v>
      </c>
      <c r="L123" s="127">
        <v>0</v>
      </c>
      <c r="M123" s="124">
        <v>0</v>
      </c>
      <c r="N123" s="127">
        <v>0</v>
      </c>
      <c r="O123" s="128">
        <v>0</v>
      </c>
      <c r="P123" s="127">
        <v>0</v>
      </c>
      <c r="Q123" s="127">
        <v>0</v>
      </c>
      <c r="R123" s="124">
        <v>0</v>
      </c>
      <c r="S123" s="124">
        <v>0</v>
      </c>
      <c r="T123" s="124">
        <v>0</v>
      </c>
      <c r="U123" s="124">
        <v>0</v>
      </c>
      <c r="V123" s="124">
        <v>0</v>
      </c>
      <c r="W123" s="124">
        <v>0</v>
      </c>
      <c r="X123" s="124">
        <v>0</v>
      </c>
      <c r="Y123" s="127">
        <v>1083360</v>
      </c>
      <c r="Z123" s="128">
        <v>0</v>
      </c>
    </row>
    <row r="124" spans="1:26" ht="20.100000000000001" customHeight="1">
      <c r="A124" s="92"/>
      <c r="B124" s="92" t="s">
        <v>1557</v>
      </c>
      <c r="C124" s="93"/>
      <c r="D124" s="123"/>
      <c r="E124" s="92" t="s">
        <v>929</v>
      </c>
      <c r="F124" s="124">
        <v>1380076</v>
      </c>
      <c r="G124" s="124">
        <v>27110</v>
      </c>
      <c r="H124" s="124">
        <v>6960</v>
      </c>
      <c r="I124" s="124">
        <v>18830</v>
      </c>
      <c r="J124" s="124">
        <v>71120</v>
      </c>
      <c r="K124" s="127">
        <v>0</v>
      </c>
      <c r="L124" s="127">
        <v>0</v>
      </c>
      <c r="M124" s="124">
        <v>170000</v>
      </c>
      <c r="N124" s="127">
        <v>87000</v>
      </c>
      <c r="O124" s="128">
        <v>256600</v>
      </c>
      <c r="P124" s="127">
        <v>17400</v>
      </c>
      <c r="Q124" s="127">
        <v>31140</v>
      </c>
      <c r="R124" s="124">
        <v>24740</v>
      </c>
      <c r="S124" s="124">
        <v>16180</v>
      </c>
      <c r="T124" s="124">
        <v>0</v>
      </c>
      <c r="U124" s="124">
        <v>0</v>
      </c>
      <c r="V124" s="124">
        <v>0</v>
      </c>
      <c r="W124" s="124">
        <v>40600</v>
      </c>
      <c r="X124" s="124">
        <v>0</v>
      </c>
      <c r="Y124" s="127">
        <v>354816</v>
      </c>
      <c r="Z124" s="128">
        <v>257580</v>
      </c>
    </row>
    <row r="125" spans="1:26" ht="20.100000000000001" customHeight="1">
      <c r="A125" s="92"/>
      <c r="B125" s="92"/>
      <c r="C125" s="93" t="s">
        <v>1550</v>
      </c>
      <c r="D125" s="123"/>
      <c r="E125" s="92" t="s">
        <v>930</v>
      </c>
      <c r="F125" s="124">
        <v>867100</v>
      </c>
      <c r="G125" s="124">
        <v>18900</v>
      </c>
      <c r="H125" s="124">
        <v>5400</v>
      </c>
      <c r="I125" s="124">
        <v>13500</v>
      </c>
      <c r="J125" s="124">
        <v>46350</v>
      </c>
      <c r="K125" s="127">
        <v>0</v>
      </c>
      <c r="L125" s="127">
        <v>0</v>
      </c>
      <c r="M125" s="124">
        <v>142000</v>
      </c>
      <c r="N125" s="127">
        <v>0</v>
      </c>
      <c r="O125" s="128">
        <v>202500</v>
      </c>
      <c r="P125" s="127">
        <v>13500</v>
      </c>
      <c r="Q125" s="127">
        <v>21600</v>
      </c>
      <c r="R125" s="124">
        <v>18000</v>
      </c>
      <c r="S125" s="124">
        <v>11700</v>
      </c>
      <c r="T125" s="124">
        <v>0</v>
      </c>
      <c r="U125" s="124">
        <v>0</v>
      </c>
      <c r="V125" s="124">
        <v>0</v>
      </c>
      <c r="W125" s="124">
        <v>31500</v>
      </c>
      <c r="X125" s="124">
        <v>0</v>
      </c>
      <c r="Y125" s="127">
        <v>153600</v>
      </c>
      <c r="Z125" s="128">
        <v>188550</v>
      </c>
    </row>
    <row r="126" spans="1:26" ht="20.100000000000001" customHeight="1">
      <c r="A126" s="92"/>
      <c r="B126" s="92"/>
      <c r="C126" s="93" t="s">
        <v>1551</v>
      </c>
      <c r="D126" s="123"/>
      <c r="E126" s="92" t="s">
        <v>931</v>
      </c>
      <c r="F126" s="124">
        <v>313240</v>
      </c>
      <c r="G126" s="124">
        <v>7370</v>
      </c>
      <c r="H126" s="124">
        <v>1320</v>
      </c>
      <c r="I126" s="124">
        <v>4730</v>
      </c>
      <c r="J126" s="124">
        <v>22710</v>
      </c>
      <c r="K126" s="127">
        <v>0</v>
      </c>
      <c r="L126" s="127">
        <v>0</v>
      </c>
      <c r="M126" s="124">
        <v>28000</v>
      </c>
      <c r="N126" s="127">
        <v>87000</v>
      </c>
      <c r="O126" s="128">
        <v>45100</v>
      </c>
      <c r="P126" s="127">
        <v>3300</v>
      </c>
      <c r="Q126" s="127">
        <v>8580</v>
      </c>
      <c r="R126" s="124">
        <v>5940</v>
      </c>
      <c r="S126" s="124">
        <v>3960</v>
      </c>
      <c r="T126" s="124">
        <v>0</v>
      </c>
      <c r="U126" s="124">
        <v>0</v>
      </c>
      <c r="V126" s="124">
        <v>0</v>
      </c>
      <c r="W126" s="124">
        <v>7700</v>
      </c>
      <c r="X126" s="124">
        <v>0</v>
      </c>
      <c r="Y126" s="127">
        <v>26880</v>
      </c>
      <c r="Z126" s="128">
        <v>60650</v>
      </c>
    </row>
    <row r="127" spans="1:26" ht="20.100000000000001" customHeight="1">
      <c r="A127" s="92"/>
      <c r="B127" s="92"/>
      <c r="C127" s="93" t="s">
        <v>1552</v>
      </c>
      <c r="D127" s="123"/>
      <c r="E127" s="92" t="s">
        <v>932</v>
      </c>
      <c r="F127" s="124">
        <v>170496</v>
      </c>
      <c r="G127" s="124">
        <v>0</v>
      </c>
      <c r="H127" s="124">
        <v>0</v>
      </c>
      <c r="I127" s="124">
        <v>0</v>
      </c>
      <c r="J127" s="124">
        <v>0</v>
      </c>
      <c r="K127" s="127">
        <v>0</v>
      </c>
      <c r="L127" s="127">
        <v>0</v>
      </c>
      <c r="M127" s="124">
        <v>0</v>
      </c>
      <c r="N127" s="127">
        <v>0</v>
      </c>
      <c r="O127" s="128">
        <v>0</v>
      </c>
      <c r="P127" s="127">
        <v>0</v>
      </c>
      <c r="Q127" s="127">
        <v>0</v>
      </c>
      <c r="R127" s="124">
        <v>0</v>
      </c>
      <c r="S127" s="124">
        <v>0</v>
      </c>
      <c r="T127" s="124">
        <v>0</v>
      </c>
      <c r="U127" s="124">
        <v>0</v>
      </c>
      <c r="V127" s="124">
        <v>0</v>
      </c>
      <c r="W127" s="124">
        <v>0</v>
      </c>
      <c r="X127" s="124">
        <v>0</v>
      </c>
      <c r="Y127" s="127">
        <v>170496</v>
      </c>
      <c r="Z127" s="128">
        <v>0</v>
      </c>
    </row>
    <row r="128" spans="1:26" ht="20.100000000000001" customHeight="1">
      <c r="A128" s="92"/>
      <c r="B128" s="92"/>
      <c r="C128" s="93" t="s">
        <v>1558</v>
      </c>
      <c r="D128" s="123"/>
      <c r="E128" s="92" t="s">
        <v>934</v>
      </c>
      <c r="F128" s="124">
        <v>29240</v>
      </c>
      <c r="G128" s="124">
        <v>840</v>
      </c>
      <c r="H128" s="124">
        <v>240</v>
      </c>
      <c r="I128" s="124">
        <v>600</v>
      </c>
      <c r="J128" s="124">
        <v>2060</v>
      </c>
      <c r="K128" s="127">
        <v>0</v>
      </c>
      <c r="L128" s="127">
        <v>0</v>
      </c>
      <c r="M128" s="124">
        <v>0</v>
      </c>
      <c r="N128" s="127">
        <v>0</v>
      </c>
      <c r="O128" s="128">
        <v>9000</v>
      </c>
      <c r="P128" s="127">
        <v>600</v>
      </c>
      <c r="Q128" s="127">
        <v>960</v>
      </c>
      <c r="R128" s="124">
        <v>800</v>
      </c>
      <c r="S128" s="124">
        <v>520</v>
      </c>
      <c r="T128" s="124">
        <v>0</v>
      </c>
      <c r="U128" s="124">
        <v>0</v>
      </c>
      <c r="V128" s="124">
        <v>0</v>
      </c>
      <c r="W128" s="124">
        <v>1400</v>
      </c>
      <c r="X128" s="124">
        <v>0</v>
      </c>
      <c r="Y128" s="127">
        <v>3840</v>
      </c>
      <c r="Z128" s="128">
        <v>8380</v>
      </c>
    </row>
    <row r="129" spans="1:26" ht="20.100000000000001" customHeight="1">
      <c r="A129" s="92"/>
      <c r="B129" s="92" t="s">
        <v>1580</v>
      </c>
      <c r="C129" s="93"/>
      <c r="D129" s="123"/>
      <c r="E129" s="92" t="s">
        <v>954</v>
      </c>
      <c r="F129" s="124">
        <v>1595740</v>
      </c>
      <c r="G129" s="124">
        <v>317760</v>
      </c>
      <c r="H129" s="124">
        <v>8060</v>
      </c>
      <c r="I129" s="124">
        <v>31500</v>
      </c>
      <c r="J129" s="124">
        <v>41090</v>
      </c>
      <c r="K129" s="127">
        <v>0</v>
      </c>
      <c r="L129" s="127">
        <v>0</v>
      </c>
      <c r="M129" s="124">
        <v>35000</v>
      </c>
      <c r="N129" s="127">
        <v>0</v>
      </c>
      <c r="O129" s="128">
        <v>204700</v>
      </c>
      <c r="P129" s="127">
        <v>3900</v>
      </c>
      <c r="Q129" s="127">
        <v>6240</v>
      </c>
      <c r="R129" s="124">
        <v>5200</v>
      </c>
      <c r="S129" s="124">
        <v>22380</v>
      </c>
      <c r="T129" s="124">
        <v>0</v>
      </c>
      <c r="U129" s="124">
        <v>0</v>
      </c>
      <c r="V129" s="124">
        <v>0</v>
      </c>
      <c r="W129" s="124">
        <v>88200</v>
      </c>
      <c r="X129" s="124">
        <v>0</v>
      </c>
      <c r="Y129" s="127">
        <v>234240</v>
      </c>
      <c r="Z129" s="128">
        <v>597470</v>
      </c>
    </row>
    <row r="130" spans="1:26" ht="20.100000000000001" customHeight="1">
      <c r="A130" s="92"/>
      <c r="B130" s="92"/>
      <c r="C130" s="93" t="s">
        <v>1572</v>
      </c>
      <c r="D130" s="123"/>
      <c r="E130" s="92" t="s">
        <v>957</v>
      </c>
      <c r="F130" s="124">
        <v>1595740</v>
      </c>
      <c r="G130" s="124">
        <v>317760</v>
      </c>
      <c r="H130" s="124">
        <v>8060</v>
      </c>
      <c r="I130" s="124">
        <v>31500</v>
      </c>
      <c r="J130" s="124">
        <v>41090</v>
      </c>
      <c r="K130" s="127">
        <v>0</v>
      </c>
      <c r="L130" s="127">
        <v>0</v>
      </c>
      <c r="M130" s="124">
        <v>35000</v>
      </c>
      <c r="N130" s="127">
        <v>0</v>
      </c>
      <c r="O130" s="128">
        <v>204700</v>
      </c>
      <c r="P130" s="127">
        <v>3900</v>
      </c>
      <c r="Q130" s="127">
        <v>6240</v>
      </c>
      <c r="R130" s="124">
        <v>5200</v>
      </c>
      <c r="S130" s="124">
        <v>22380</v>
      </c>
      <c r="T130" s="124">
        <v>0</v>
      </c>
      <c r="U130" s="124">
        <v>0</v>
      </c>
      <c r="V130" s="124">
        <v>0</v>
      </c>
      <c r="W130" s="124">
        <v>88200</v>
      </c>
      <c r="X130" s="124">
        <v>0</v>
      </c>
      <c r="Y130" s="127">
        <v>234240</v>
      </c>
      <c r="Z130" s="128">
        <v>597470</v>
      </c>
    </row>
    <row r="131" spans="1:26" ht="20.100000000000001" customHeight="1">
      <c r="A131" s="92"/>
      <c r="B131" s="92" t="s">
        <v>1596</v>
      </c>
      <c r="C131" s="93"/>
      <c r="D131" s="123"/>
      <c r="E131" s="92" t="s">
        <v>973</v>
      </c>
      <c r="F131" s="124">
        <v>238440</v>
      </c>
      <c r="G131" s="124">
        <v>7370</v>
      </c>
      <c r="H131" s="124">
        <v>1320</v>
      </c>
      <c r="I131" s="124">
        <v>4730</v>
      </c>
      <c r="J131" s="124">
        <v>21870</v>
      </c>
      <c r="K131" s="127">
        <v>0</v>
      </c>
      <c r="L131" s="127">
        <v>0</v>
      </c>
      <c r="M131" s="124">
        <v>0</v>
      </c>
      <c r="N131" s="127">
        <v>61800</v>
      </c>
      <c r="O131" s="128">
        <v>45100</v>
      </c>
      <c r="P131" s="127">
        <v>3300</v>
      </c>
      <c r="Q131" s="127">
        <v>8580</v>
      </c>
      <c r="R131" s="124">
        <v>5940</v>
      </c>
      <c r="S131" s="124">
        <v>3960</v>
      </c>
      <c r="T131" s="124">
        <v>0</v>
      </c>
      <c r="U131" s="124">
        <v>0</v>
      </c>
      <c r="V131" s="124">
        <v>0</v>
      </c>
      <c r="W131" s="124">
        <v>7700</v>
      </c>
      <c r="X131" s="124">
        <v>0</v>
      </c>
      <c r="Y131" s="127">
        <v>21120</v>
      </c>
      <c r="Z131" s="128">
        <v>45650</v>
      </c>
    </row>
    <row r="132" spans="1:26" ht="20.100000000000001" customHeight="1">
      <c r="A132" s="92"/>
      <c r="B132" s="92"/>
      <c r="C132" s="93" t="s">
        <v>1550</v>
      </c>
      <c r="D132" s="123"/>
      <c r="E132" s="92" t="s">
        <v>251</v>
      </c>
      <c r="F132" s="124">
        <v>238440</v>
      </c>
      <c r="G132" s="124">
        <v>7370</v>
      </c>
      <c r="H132" s="124">
        <v>1320</v>
      </c>
      <c r="I132" s="124">
        <v>4730</v>
      </c>
      <c r="J132" s="124">
        <v>21870</v>
      </c>
      <c r="K132" s="127">
        <v>0</v>
      </c>
      <c r="L132" s="127">
        <v>0</v>
      </c>
      <c r="M132" s="124">
        <v>0</v>
      </c>
      <c r="N132" s="127">
        <v>61800</v>
      </c>
      <c r="O132" s="128">
        <v>45100</v>
      </c>
      <c r="P132" s="127">
        <v>3300</v>
      </c>
      <c r="Q132" s="127">
        <v>8580</v>
      </c>
      <c r="R132" s="124">
        <v>5940</v>
      </c>
      <c r="S132" s="124">
        <v>3960</v>
      </c>
      <c r="T132" s="124">
        <v>0</v>
      </c>
      <c r="U132" s="124">
        <v>0</v>
      </c>
      <c r="V132" s="124">
        <v>0</v>
      </c>
      <c r="W132" s="124">
        <v>7700</v>
      </c>
      <c r="X132" s="124">
        <v>0</v>
      </c>
      <c r="Y132" s="127">
        <v>21120</v>
      </c>
      <c r="Z132" s="128">
        <v>45650</v>
      </c>
    </row>
    <row r="133" spans="1:26" ht="20.100000000000001" customHeight="1">
      <c r="A133" s="92" t="s">
        <v>1597</v>
      </c>
      <c r="B133" s="92"/>
      <c r="C133" s="93"/>
      <c r="D133" s="123"/>
      <c r="E133" s="92" t="s">
        <v>979</v>
      </c>
      <c r="F133" s="124">
        <v>395500</v>
      </c>
      <c r="G133" s="124">
        <v>10050</v>
      </c>
      <c r="H133" s="124">
        <v>1800</v>
      </c>
      <c r="I133" s="124">
        <v>6450</v>
      </c>
      <c r="J133" s="124">
        <v>30750</v>
      </c>
      <c r="K133" s="127">
        <v>0</v>
      </c>
      <c r="L133" s="127">
        <v>0</v>
      </c>
      <c r="M133" s="124">
        <v>28000</v>
      </c>
      <c r="N133" s="127">
        <v>118200</v>
      </c>
      <c r="O133" s="128">
        <v>69000</v>
      </c>
      <c r="P133" s="127">
        <v>4500</v>
      </c>
      <c r="Q133" s="127">
        <v>11700</v>
      </c>
      <c r="R133" s="124">
        <v>8100</v>
      </c>
      <c r="S133" s="124">
        <v>5400</v>
      </c>
      <c r="T133" s="124">
        <v>0</v>
      </c>
      <c r="U133" s="124">
        <v>0</v>
      </c>
      <c r="V133" s="124">
        <v>0</v>
      </c>
      <c r="W133" s="124">
        <v>10500</v>
      </c>
      <c r="X133" s="124">
        <v>0</v>
      </c>
      <c r="Y133" s="127">
        <v>28800</v>
      </c>
      <c r="Z133" s="128">
        <v>62250</v>
      </c>
    </row>
    <row r="134" spans="1:26" ht="20.100000000000001" customHeight="1">
      <c r="A134" s="92"/>
      <c r="B134" s="92" t="s">
        <v>1550</v>
      </c>
      <c r="C134" s="93"/>
      <c r="D134" s="123"/>
      <c r="E134" s="92" t="s">
        <v>980</v>
      </c>
      <c r="F134" s="124">
        <v>395500</v>
      </c>
      <c r="G134" s="124">
        <v>10050</v>
      </c>
      <c r="H134" s="124">
        <v>1800</v>
      </c>
      <c r="I134" s="124">
        <v>6450</v>
      </c>
      <c r="J134" s="124">
        <v>30750</v>
      </c>
      <c r="K134" s="127">
        <v>0</v>
      </c>
      <c r="L134" s="127">
        <v>0</v>
      </c>
      <c r="M134" s="124">
        <v>28000</v>
      </c>
      <c r="N134" s="127">
        <v>118200</v>
      </c>
      <c r="O134" s="128">
        <v>69000</v>
      </c>
      <c r="P134" s="127">
        <v>4500</v>
      </c>
      <c r="Q134" s="127">
        <v>11700</v>
      </c>
      <c r="R134" s="124">
        <v>8100</v>
      </c>
      <c r="S134" s="124">
        <v>5400</v>
      </c>
      <c r="T134" s="124">
        <v>0</v>
      </c>
      <c r="U134" s="124">
        <v>0</v>
      </c>
      <c r="V134" s="124">
        <v>0</v>
      </c>
      <c r="W134" s="124">
        <v>10500</v>
      </c>
      <c r="X134" s="124">
        <v>0</v>
      </c>
      <c r="Y134" s="127">
        <v>28800</v>
      </c>
      <c r="Z134" s="128">
        <v>62250</v>
      </c>
    </row>
    <row r="135" spans="1:26" ht="20.100000000000001" customHeight="1">
      <c r="A135" s="92"/>
      <c r="B135" s="92"/>
      <c r="C135" s="93" t="s">
        <v>1550</v>
      </c>
      <c r="D135" s="123"/>
      <c r="E135" s="92" t="s">
        <v>251</v>
      </c>
      <c r="F135" s="124">
        <v>395500</v>
      </c>
      <c r="G135" s="124">
        <v>10050</v>
      </c>
      <c r="H135" s="124">
        <v>1800</v>
      </c>
      <c r="I135" s="124">
        <v>6450</v>
      </c>
      <c r="J135" s="124">
        <v>30750</v>
      </c>
      <c r="K135" s="127">
        <v>0</v>
      </c>
      <c r="L135" s="127">
        <v>0</v>
      </c>
      <c r="M135" s="124">
        <v>28000</v>
      </c>
      <c r="N135" s="127">
        <v>118200</v>
      </c>
      <c r="O135" s="128">
        <v>69000</v>
      </c>
      <c r="P135" s="127">
        <v>4500</v>
      </c>
      <c r="Q135" s="127">
        <v>11700</v>
      </c>
      <c r="R135" s="124">
        <v>8100</v>
      </c>
      <c r="S135" s="124">
        <v>5400</v>
      </c>
      <c r="T135" s="124">
        <v>0</v>
      </c>
      <c r="U135" s="124">
        <v>0</v>
      </c>
      <c r="V135" s="124">
        <v>0</v>
      </c>
      <c r="W135" s="124">
        <v>10500</v>
      </c>
      <c r="X135" s="124">
        <v>0</v>
      </c>
      <c r="Y135" s="127">
        <v>28800</v>
      </c>
      <c r="Z135" s="128">
        <v>62250</v>
      </c>
    </row>
    <row r="136" spans="1:26" ht="20.100000000000001" customHeight="1">
      <c r="A136" s="92" t="s">
        <v>1598</v>
      </c>
      <c r="B136" s="92"/>
      <c r="C136" s="93"/>
      <c r="D136" s="123"/>
      <c r="E136" s="92" t="s">
        <v>1050</v>
      </c>
      <c r="F136" s="124">
        <v>3501120</v>
      </c>
      <c r="G136" s="124">
        <v>64650</v>
      </c>
      <c r="H136" s="124">
        <v>14850</v>
      </c>
      <c r="I136" s="124">
        <v>43980</v>
      </c>
      <c r="J136" s="124">
        <v>174780</v>
      </c>
      <c r="K136" s="127">
        <v>0</v>
      </c>
      <c r="L136" s="127">
        <v>0</v>
      </c>
      <c r="M136" s="124">
        <v>205200</v>
      </c>
      <c r="N136" s="127">
        <v>296400</v>
      </c>
      <c r="O136" s="128">
        <v>530100</v>
      </c>
      <c r="P136" s="127">
        <v>39000</v>
      </c>
      <c r="Q136" s="127">
        <v>68400</v>
      </c>
      <c r="R136" s="124">
        <v>53040</v>
      </c>
      <c r="S136" s="124">
        <v>34800</v>
      </c>
      <c r="T136" s="124">
        <v>0</v>
      </c>
      <c r="U136" s="124">
        <v>0</v>
      </c>
      <c r="V136" s="124">
        <v>0</v>
      </c>
      <c r="W136" s="124">
        <v>84000</v>
      </c>
      <c r="X136" s="124">
        <v>0</v>
      </c>
      <c r="Y136" s="127">
        <v>1390560</v>
      </c>
      <c r="Z136" s="128">
        <v>501360</v>
      </c>
    </row>
    <row r="137" spans="1:26" ht="20.100000000000001" customHeight="1">
      <c r="A137" s="92"/>
      <c r="B137" s="92" t="s">
        <v>1550</v>
      </c>
      <c r="C137" s="93"/>
      <c r="D137" s="123"/>
      <c r="E137" s="92" t="s">
        <v>1051</v>
      </c>
      <c r="F137" s="124">
        <v>1606020</v>
      </c>
      <c r="G137" s="124">
        <v>37350</v>
      </c>
      <c r="H137" s="124">
        <v>7050</v>
      </c>
      <c r="I137" s="124">
        <v>24480</v>
      </c>
      <c r="J137" s="124">
        <v>103030</v>
      </c>
      <c r="K137" s="127">
        <v>0</v>
      </c>
      <c r="L137" s="127">
        <v>0</v>
      </c>
      <c r="M137" s="124">
        <v>62000</v>
      </c>
      <c r="N137" s="127">
        <v>296400</v>
      </c>
      <c r="O137" s="128">
        <v>237600</v>
      </c>
      <c r="P137" s="127">
        <v>19500</v>
      </c>
      <c r="Q137" s="127">
        <v>37200</v>
      </c>
      <c r="R137" s="124">
        <v>27040</v>
      </c>
      <c r="S137" s="124">
        <v>17900</v>
      </c>
      <c r="T137" s="124">
        <v>0</v>
      </c>
      <c r="U137" s="124">
        <v>0</v>
      </c>
      <c r="V137" s="124">
        <v>0</v>
      </c>
      <c r="W137" s="124">
        <v>38500</v>
      </c>
      <c r="X137" s="124">
        <v>0</v>
      </c>
      <c r="Y137" s="127">
        <v>468960</v>
      </c>
      <c r="Z137" s="128">
        <v>229010</v>
      </c>
    </row>
    <row r="138" spans="1:26" ht="20.100000000000001" customHeight="1">
      <c r="A138" s="92"/>
      <c r="B138" s="92"/>
      <c r="C138" s="93" t="s">
        <v>1550</v>
      </c>
      <c r="D138" s="123"/>
      <c r="E138" s="92" t="s">
        <v>251</v>
      </c>
      <c r="F138" s="124">
        <v>1476780</v>
      </c>
      <c r="G138" s="124">
        <v>34830</v>
      </c>
      <c r="H138" s="124">
        <v>6330</v>
      </c>
      <c r="I138" s="124">
        <v>22680</v>
      </c>
      <c r="J138" s="124">
        <v>96850</v>
      </c>
      <c r="K138" s="127">
        <v>0</v>
      </c>
      <c r="L138" s="127">
        <v>0</v>
      </c>
      <c r="M138" s="124">
        <v>32000</v>
      </c>
      <c r="N138" s="127">
        <v>296400</v>
      </c>
      <c r="O138" s="128">
        <v>210600</v>
      </c>
      <c r="P138" s="127">
        <v>17700</v>
      </c>
      <c r="Q138" s="127">
        <v>34320</v>
      </c>
      <c r="R138" s="124">
        <v>24640</v>
      </c>
      <c r="S138" s="124">
        <v>16340</v>
      </c>
      <c r="T138" s="124">
        <v>0</v>
      </c>
      <c r="U138" s="124">
        <v>0</v>
      </c>
      <c r="V138" s="124">
        <v>0</v>
      </c>
      <c r="W138" s="124">
        <v>34300</v>
      </c>
      <c r="X138" s="124">
        <v>0</v>
      </c>
      <c r="Y138" s="127">
        <v>445920</v>
      </c>
      <c r="Z138" s="128">
        <v>203870</v>
      </c>
    </row>
    <row r="139" spans="1:26" ht="20.100000000000001" customHeight="1">
      <c r="A139" s="92"/>
      <c r="B139" s="92"/>
      <c r="C139" s="93" t="s">
        <v>1572</v>
      </c>
      <c r="D139" s="123"/>
      <c r="E139" s="92" t="s">
        <v>1059</v>
      </c>
      <c r="F139" s="124">
        <v>129240</v>
      </c>
      <c r="G139" s="124">
        <v>2520</v>
      </c>
      <c r="H139" s="124">
        <v>720</v>
      </c>
      <c r="I139" s="124">
        <v>1800</v>
      </c>
      <c r="J139" s="124">
        <v>6180</v>
      </c>
      <c r="K139" s="127">
        <v>0</v>
      </c>
      <c r="L139" s="127">
        <v>0</v>
      </c>
      <c r="M139" s="124">
        <v>30000</v>
      </c>
      <c r="N139" s="127">
        <v>0</v>
      </c>
      <c r="O139" s="128">
        <v>27000</v>
      </c>
      <c r="P139" s="127">
        <v>1800</v>
      </c>
      <c r="Q139" s="127">
        <v>2880</v>
      </c>
      <c r="R139" s="124">
        <v>2400</v>
      </c>
      <c r="S139" s="124">
        <v>1560</v>
      </c>
      <c r="T139" s="124">
        <v>0</v>
      </c>
      <c r="U139" s="124">
        <v>0</v>
      </c>
      <c r="V139" s="124">
        <v>0</v>
      </c>
      <c r="W139" s="124">
        <v>4200</v>
      </c>
      <c r="X139" s="124">
        <v>0</v>
      </c>
      <c r="Y139" s="127">
        <v>23040</v>
      </c>
      <c r="Z139" s="128">
        <v>25140</v>
      </c>
    </row>
    <row r="140" spans="1:26" ht="20.100000000000001" customHeight="1">
      <c r="A140" s="92"/>
      <c r="B140" s="92" t="s">
        <v>1558</v>
      </c>
      <c r="C140" s="93"/>
      <c r="D140" s="123"/>
      <c r="E140" s="92" t="s">
        <v>1599</v>
      </c>
      <c r="F140" s="124">
        <v>1411340</v>
      </c>
      <c r="G140" s="124">
        <v>17220</v>
      </c>
      <c r="H140" s="124">
        <v>4920</v>
      </c>
      <c r="I140" s="124">
        <v>12300</v>
      </c>
      <c r="J140" s="124">
        <v>42230</v>
      </c>
      <c r="K140" s="127">
        <v>0</v>
      </c>
      <c r="L140" s="127">
        <v>0</v>
      </c>
      <c r="M140" s="124">
        <v>61200</v>
      </c>
      <c r="N140" s="127">
        <v>0</v>
      </c>
      <c r="O140" s="128">
        <v>184500</v>
      </c>
      <c r="P140" s="127">
        <v>12300</v>
      </c>
      <c r="Q140" s="127">
        <v>19680</v>
      </c>
      <c r="R140" s="124">
        <v>16400</v>
      </c>
      <c r="S140" s="124">
        <v>10660</v>
      </c>
      <c r="T140" s="124">
        <v>0</v>
      </c>
      <c r="U140" s="124">
        <v>0</v>
      </c>
      <c r="V140" s="124">
        <v>0</v>
      </c>
      <c r="W140" s="124">
        <v>28700</v>
      </c>
      <c r="X140" s="124">
        <v>0</v>
      </c>
      <c r="Y140" s="127">
        <v>829440</v>
      </c>
      <c r="Z140" s="128">
        <v>171790</v>
      </c>
    </row>
    <row r="141" spans="1:26" ht="20.100000000000001" customHeight="1">
      <c r="A141" s="92"/>
      <c r="B141" s="92"/>
      <c r="C141" s="93" t="s">
        <v>1550</v>
      </c>
      <c r="D141" s="123"/>
      <c r="E141" s="92" t="s">
        <v>1600</v>
      </c>
      <c r="F141" s="124">
        <v>1411340</v>
      </c>
      <c r="G141" s="124">
        <v>17220</v>
      </c>
      <c r="H141" s="124">
        <v>4920</v>
      </c>
      <c r="I141" s="124">
        <v>12300</v>
      </c>
      <c r="J141" s="124">
        <v>42230</v>
      </c>
      <c r="K141" s="127">
        <v>0</v>
      </c>
      <c r="L141" s="127">
        <v>0</v>
      </c>
      <c r="M141" s="124">
        <v>61200</v>
      </c>
      <c r="N141" s="127">
        <v>0</v>
      </c>
      <c r="O141" s="128">
        <v>184500</v>
      </c>
      <c r="P141" s="127">
        <v>12300</v>
      </c>
      <c r="Q141" s="127">
        <v>19680</v>
      </c>
      <c r="R141" s="124">
        <v>16400</v>
      </c>
      <c r="S141" s="124">
        <v>10660</v>
      </c>
      <c r="T141" s="124">
        <v>0</v>
      </c>
      <c r="U141" s="124">
        <v>0</v>
      </c>
      <c r="V141" s="124">
        <v>0</v>
      </c>
      <c r="W141" s="124">
        <v>28700</v>
      </c>
      <c r="X141" s="124">
        <v>0</v>
      </c>
      <c r="Y141" s="127">
        <v>829440</v>
      </c>
      <c r="Z141" s="128">
        <v>171790</v>
      </c>
    </row>
    <row r="142" spans="1:26" ht="20.100000000000001" customHeight="1">
      <c r="A142" s="92"/>
      <c r="B142" s="92" t="s">
        <v>1554</v>
      </c>
      <c r="C142" s="93"/>
      <c r="D142" s="123"/>
      <c r="E142" s="92" t="s">
        <v>1601</v>
      </c>
      <c r="F142" s="124">
        <v>81740</v>
      </c>
      <c r="G142" s="124">
        <v>2100</v>
      </c>
      <c r="H142" s="124">
        <v>600</v>
      </c>
      <c r="I142" s="124">
        <v>1500</v>
      </c>
      <c r="J142" s="124">
        <v>9950</v>
      </c>
      <c r="K142" s="127">
        <v>0</v>
      </c>
      <c r="L142" s="127">
        <v>0</v>
      </c>
      <c r="M142" s="124">
        <v>0</v>
      </c>
      <c r="N142" s="127">
        <v>0</v>
      </c>
      <c r="O142" s="128">
        <v>22500</v>
      </c>
      <c r="P142" s="127">
        <v>1500</v>
      </c>
      <c r="Q142" s="127">
        <v>2400</v>
      </c>
      <c r="R142" s="124">
        <v>2000</v>
      </c>
      <c r="S142" s="124">
        <v>1300</v>
      </c>
      <c r="T142" s="124">
        <v>0</v>
      </c>
      <c r="U142" s="124">
        <v>0</v>
      </c>
      <c r="V142" s="124">
        <v>0</v>
      </c>
      <c r="W142" s="124">
        <v>3500</v>
      </c>
      <c r="X142" s="124">
        <v>0</v>
      </c>
      <c r="Y142" s="127">
        <v>13440</v>
      </c>
      <c r="Z142" s="128">
        <v>20950</v>
      </c>
    </row>
    <row r="143" spans="1:26" ht="20.100000000000001" customHeight="1">
      <c r="A143" s="92"/>
      <c r="B143" s="92"/>
      <c r="C143" s="93" t="s">
        <v>1550</v>
      </c>
      <c r="D143" s="123"/>
      <c r="E143" s="92" t="s">
        <v>1602</v>
      </c>
      <c r="F143" s="124">
        <v>81740</v>
      </c>
      <c r="G143" s="124">
        <v>2100</v>
      </c>
      <c r="H143" s="124">
        <v>600</v>
      </c>
      <c r="I143" s="124">
        <v>1500</v>
      </c>
      <c r="J143" s="124">
        <v>9950</v>
      </c>
      <c r="K143" s="127">
        <v>0</v>
      </c>
      <c r="L143" s="127">
        <v>0</v>
      </c>
      <c r="M143" s="124">
        <v>0</v>
      </c>
      <c r="N143" s="127">
        <v>0</v>
      </c>
      <c r="O143" s="128">
        <v>22500</v>
      </c>
      <c r="P143" s="127">
        <v>1500</v>
      </c>
      <c r="Q143" s="127">
        <v>2400</v>
      </c>
      <c r="R143" s="124">
        <v>2000</v>
      </c>
      <c r="S143" s="124">
        <v>1300</v>
      </c>
      <c r="T143" s="124">
        <v>0</v>
      </c>
      <c r="U143" s="124">
        <v>0</v>
      </c>
      <c r="V143" s="124">
        <v>0</v>
      </c>
      <c r="W143" s="124">
        <v>3500</v>
      </c>
      <c r="X143" s="124">
        <v>0</v>
      </c>
      <c r="Y143" s="127">
        <v>13440</v>
      </c>
      <c r="Z143" s="128">
        <v>20950</v>
      </c>
    </row>
    <row r="144" spans="1:26" ht="20.100000000000001" customHeight="1">
      <c r="A144" s="92"/>
      <c r="B144" s="92" t="s">
        <v>1572</v>
      </c>
      <c r="C144" s="93"/>
      <c r="D144" s="123"/>
      <c r="E144" s="92" t="s">
        <v>1603</v>
      </c>
      <c r="F144" s="124">
        <v>402020</v>
      </c>
      <c r="G144" s="124">
        <v>7980</v>
      </c>
      <c r="H144" s="124">
        <v>2280</v>
      </c>
      <c r="I144" s="124">
        <v>5700</v>
      </c>
      <c r="J144" s="124">
        <v>19570</v>
      </c>
      <c r="K144" s="127">
        <v>0</v>
      </c>
      <c r="L144" s="127">
        <v>0</v>
      </c>
      <c r="M144" s="124">
        <v>82000</v>
      </c>
      <c r="N144" s="127">
        <v>0</v>
      </c>
      <c r="O144" s="128">
        <v>85500</v>
      </c>
      <c r="P144" s="127">
        <v>5700</v>
      </c>
      <c r="Q144" s="127">
        <v>9120</v>
      </c>
      <c r="R144" s="124">
        <v>7600</v>
      </c>
      <c r="S144" s="124">
        <v>4940</v>
      </c>
      <c r="T144" s="124">
        <v>0</v>
      </c>
      <c r="U144" s="124">
        <v>0</v>
      </c>
      <c r="V144" s="124">
        <v>0</v>
      </c>
      <c r="W144" s="124">
        <v>13300</v>
      </c>
      <c r="X144" s="124">
        <v>0</v>
      </c>
      <c r="Y144" s="127">
        <v>78720</v>
      </c>
      <c r="Z144" s="128">
        <v>79610</v>
      </c>
    </row>
    <row r="145" spans="1:26" ht="20.100000000000001" customHeight="1">
      <c r="A145" s="92"/>
      <c r="B145" s="92"/>
      <c r="C145" s="93" t="s">
        <v>1550</v>
      </c>
      <c r="D145" s="123"/>
      <c r="E145" s="92" t="s">
        <v>1073</v>
      </c>
      <c r="F145" s="124">
        <v>402020</v>
      </c>
      <c r="G145" s="124">
        <v>7980</v>
      </c>
      <c r="H145" s="124">
        <v>2280</v>
      </c>
      <c r="I145" s="124">
        <v>5700</v>
      </c>
      <c r="J145" s="124">
        <v>19570</v>
      </c>
      <c r="K145" s="127">
        <v>0</v>
      </c>
      <c r="L145" s="127">
        <v>0</v>
      </c>
      <c r="M145" s="124">
        <v>82000</v>
      </c>
      <c r="N145" s="127">
        <v>0</v>
      </c>
      <c r="O145" s="128">
        <v>85500</v>
      </c>
      <c r="P145" s="127">
        <v>5700</v>
      </c>
      <c r="Q145" s="127">
        <v>9120</v>
      </c>
      <c r="R145" s="124">
        <v>7600</v>
      </c>
      <c r="S145" s="124">
        <v>4940</v>
      </c>
      <c r="T145" s="124">
        <v>0</v>
      </c>
      <c r="U145" s="124">
        <v>0</v>
      </c>
      <c r="V145" s="124">
        <v>0</v>
      </c>
      <c r="W145" s="124">
        <v>13300</v>
      </c>
      <c r="X145" s="124">
        <v>0</v>
      </c>
      <c r="Y145" s="127">
        <v>78720</v>
      </c>
      <c r="Z145" s="128">
        <v>79610</v>
      </c>
    </row>
    <row r="146" spans="1:26" ht="20.100000000000001" customHeight="1">
      <c r="A146" s="92" t="s">
        <v>1604</v>
      </c>
      <c r="B146" s="92"/>
      <c r="C146" s="93"/>
      <c r="D146" s="123"/>
      <c r="E146" s="92" t="s">
        <v>1075</v>
      </c>
      <c r="F146" s="124">
        <v>26844180</v>
      </c>
      <c r="G146" s="124">
        <v>1150960</v>
      </c>
      <c r="H146" s="124">
        <v>131560</v>
      </c>
      <c r="I146" s="124">
        <v>368300</v>
      </c>
      <c r="J146" s="124">
        <v>1336480</v>
      </c>
      <c r="K146" s="127">
        <v>0</v>
      </c>
      <c r="L146" s="127">
        <v>0</v>
      </c>
      <c r="M146" s="124">
        <v>703800</v>
      </c>
      <c r="N146" s="127">
        <v>1405200</v>
      </c>
      <c r="O146" s="128">
        <v>5220500</v>
      </c>
      <c r="P146" s="127">
        <v>326400</v>
      </c>
      <c r="Q146" s="127">
        <v>591240</v>
      </c>
      <c r="R146" s="124">
        <v>467400</v>
      </c>
      <c r="S146" s="124">
        <v>305880</v>
      </c>
      <c r="T146" s="124">
        <v>0</v>
      </c>
      <c r="U146" s="124">
        <v>0</v>
      </c>
      <c r="V146" s="124">
        <v>0</v>
      </c>
      <c r="W146" s="124">
        <v>904400</v>
      </c>
      <c r="X146" s="124">
        <v>0</v>
      </c>
      <c r="Y146" s="127">
        <v>4292040</v>
      </c>
      <c r="Z146" s="128">
        <v>9640020</v>
      </c>
    </row>
    <row r="147" spans="1:26" ht="20.100000000000001" customHeight="1">
      <c r="A147" s="92"/>
      <c r="B147" s="92" t="s">
        <v>1550</v>
      </c>
      <c r="C147" s="93"/>
      <c r="D147" s="123"/>
      <c r="E147" s="92" t="s">
        <v>1076</v>
      </c>
      <c r="F147" s="124">
        <v>7772140</v>
      </c>
      <c r="G147" s="124">
        <v>762620</v>
      </c>
      <c r="H147" s="124">
        <v>32320</v>
      </c>
      <c r="I147" s="124">
        <v>99920</v>
      </c>
      <c r="J147" s="124">
        <v>392150</v>
      </c>
      <c r="K147" s="127">
        <v>0</v>
      </c>
      <c r="L147" s="127">
        <v>0</v>
      </c>
      <c r="M147" s="124">
        <v>235800</v>
      </c>
      <c r="N147" s="127">
        <v>818400</v>
      </c>
      <c r="O147" s="128">
        <v>1474000</v>
      </c>
      <c r="P147" s="127">
        <v>78300</v>
      </c>
      <c r="Q147" s="127">
        <v>147480</v>
      </c>
      <c r="R147" s="124">
        <v>114760</v>
      </c>
      <c r="S147" s="124">
        <v>75260</v>
      </c>
      <c r="T147" s="124">
        <v>0</v>
      </c>
      <c r="U147" s="124">
        <v>0</v>
      </c>
      <c r="V147" s="124">
        <v>0</v>
      </c>
      <c r="W147" s="124">
        <v>323400</v>
      </c>
      <c r="X147" s="124">
        <v>0</v>
      </c>
      <c r="Y147" s="127">
        <v>1146600</v>
      </c>
      <c r="Z147" s="128">
        <v>2071130</v>
      </c>
    </row>
    <row r="148" spans="1:26" ht="20.100000000000001" customHeight="1">
      <c r="A148" s="92"/>
      <c r="B148" s="92"/>
      <c r="C148" s="93" t="s">
        <v>1550</v>
      </c>
      <c r="D148" s="123"/>
      <c r="E148" s="92" t="s">
        <v>251</v>
      </c>
      <c r="F148" s="124">
        <v>3187820</v>
      </c>
      <c r="G148" s="124">
        <v>61760</v>
      </c>
      <c r="H148" s="124">
        <v>12360</v>
      </c>
      <c r="I148" s="124">
        <v>40520</v>
      </c>
      <c r="J148" s="124">
        <v>228410</v>
      </c>
      <c r="K148" s="127">
        <v>0</v>
      </c>
      <c r="L148" s="127">
        <v>0</v>
      </c>
      <c r="M148" s="124">
        <v>80000</v>
      </c>
      <c r="N148" s="127">
        <v>818400</v>
      </c>
      <c r="O148" s="128">
        <v>470900</v>
      </c>
      <c r="P148" s="127">
        <v>30900</v>
      </c>
      <c r="Q148" s="127">
        <v>71640</v>
      </c>
      <c r="R148" s="124">
        <v>51560</v>
      </c>
      <c r="S148" s="124">
        <v>34180</v>
      </c>
      <c r="T148" s="124">
        <v>0</v>
      </c>
      <c r="U148" s="124">
        <v>0</v>
      </c>
      <c r="V148" s="124">
        <v>0</v>
      </c>
      <c r="W148" s="124">
        <v>72100</v>
      </c>
      <c r="X148" s="124">
        <v>0</v>
      </c>
      <c r="Y148" s="127">
        <v>786480</v>
      </c>
      <c r="Z148" s="128">
        <v>428610</v>
      </c>
    </row>
    <row r="149" spans="1:26" ht="20.100000000000001" customHeight="1">
      <c r="A149" s="92"/>
      <c r="B149" s="92"/>
      <c r="C149" s="93" t="s">
        <v>1557</v>
      </c>
      <c r="D149" s="123"/>
      <c r="E149" s="92" t="s">
        <v>260</v>
      </c>
      <c r="F149" s="124">
        <v>2885320</v>
      </c>
      <c r="G149" s="124">
        <v>341860</v>
      </c>
      <c r="H149" s="124">
        <v>19460</v>
      </c>
      <c r="I149" s="124">
        <v>54400</v>
      </c>
      <c r="J149" s="124">
        <v>163240</v>
      </c>
      <c r="K149" s="127">
        <v>0</v>
      </c>
      <c r="L149" s="127">
        <v>0</v>
      </c>
      <c r="M149" s="124">
        <v>149800</v>
      </c>
      <c r="N149" s="127">
        <v>0</v>
      </c>
      <c r="O149" s="128">
        <v>793600</v>
      </c>
      <c r="P149" s="127">
        <v>47400</v>
      </c>
      <c r="Q149" s="127">
        <v>75840</v>
      </c>
      <c r="R149" s="124">
        <v>63200</v>
      </c>
      <c r="S149" s="124">
        <v>41080</v>
      </c>
      <c r="T149" s="124">
        <v>0</v>
      </c>
      <c r="U149" s="124">
        <v>0</v>
      </c>
      <c r="V149" s="124">
        <v>0</v>
      </c>
      <c r="W149" s="124">
        <v>144200</v>
      </c>
      <c r="X149" s="124">
        <v>0</v>
      </c>
      <c r="Y149" s="127">
        <v>93720</v>
      </c>
      <c r="Z149" s="128">
        <v>897520</v>
      </c>
    </row>
    <row r="150" spans="1:26" ht="20.100000000000001" customHeight="1">
      <c r="A150" s="92"/>
      <c r="B150" s="92"/>
      <c r="C150" s="93" t="s">
        <v>1572</v>
      </c>
      <c r="D150" s="123"/>
      <c r="E150" s="92" t="s">
        <v>1097</v>
      </c>
      <c r="F150" s="124">
        <v>1699000</v>
      </c>
      <c r="G150" s="124">
        <v>359000</v>
      </c>
      <c r="H150" s="124">
        <v>500</v>
      </c>
      <c r="I150" s="124">
        <v>5000</v>
      </c>
      <c r="J150" s="124">
        <v>500</v>
      </c>
      <c r="K150" s="127">
        <v>0</v>
      </c>
      <c r="L150" s="127">
        <v>0</v>
      </c>
      <c r="M150" s="124">
        <v>6000</v>
      </c>
      <c r="N150" s="127">
        <v>0</v>
      </c>
      <c r="O150" s="128">
        <v>209500</v>
      </c>
      <c r="P150" s="127">
        <v>0</v>
      </c>
      <c r="Q150" s="127">
        <v>0</v>
      </c>
      <c r="R150" s="124">
        <v>0</v>
      </c>
      <c r="S150" s="124">
        <v>0</v>
      </c>
      <c r="T150" s="124">
        <v>0</v>
      </c>
      <c r="U150" s="124">
        <v>0</v>
      </c>
      <c r="V150" s="124">
        <v>0</v>
      </c>
      <c r="W150" s="124">
        <v>107100</v>
      </c>
      <c r="X150" s="124">
        <v>0</v>
      </c>
      <c r="Y150" s="127">
        <v>266400</v>
      </c>
      <c r="Z150" s="128">
        <v>745000</v>
      </c>
    </row>
    <row r="151" spans="1:26" ht="20.100000000000001" customHeight="1">
      <c r="A151" s="92"/>
      <c r="B151" s="92" t="s">
        <v>1551</v>
      </c>
      <c r="C151" s="93"/>
      <c r="D151" s="123"/>
      <c r="E151" s="92" t="s">
        <v>1606</v>
      </c>
      <c r="F151" s="124">
        <v>11950440</v>
      </c>
      <c r="G151" s="124">
        <v>287490</v>
      </c>
      <c r="H151" s="124">
        <v>80640</v>
      </c>
      <c r="I151" s="124">
        <v>204330</v>
      </c>
      <c r="J151" s="124">
        <v>717540</v>
      </c>
      <c r="K151" s="127">
        <v>0</v>
      </c>
      <c r="L151" s="127">
        <v>0</v>
      </c>
      <c r="M151" s="124">
        <v>468000</v>
      </c>
      <c r="N151" s="127">
        <v>172800</v>
      </c>
      <c r="O151" s="128">
        <v>3026100</v>
      </c>
      <c r="P151" s="127">
        <v>201600</v>
      </c>
      <c r="Q151" s="127">
        <v>328860</v>
      </c>
      <c r="R151" s="124">
        <v>271740</v>
      </c>
      <c r="S151" s="124">
        <v>176820</v>
      </c>
      <c r="T151" s="124">
        <v>0</v>
      </c>
      <c r="U151" s="124">
        <v>0</v>
      </c>
      <c r="V151" s="124">
        <v>0</v>
      </c>
      <c r="W151" s="124">
        <v>470400</v>
      </c>
      <c r="X151" s="124">
        <v>0</v>
      </c>
      <c r="Y151" s="127">
        <v>2729280</v>
      </c>
      <c r="Z151" s="128">
        <v>2814840</v>
      </c>
    </row>
    <row r="152" spans="1:26" ht="20.100000000000001" customHeight="1">
      <c r="A152" s="92"/>
      <c r="B152" s="92"/>
      <c r="C152" s="93" t="s">
        <v>1550</v>
      </c>
      <c r="D152" s="123"/>
      <c r="E152" s="92" t="s">
        <v>251</v>
      </c>
      <c r="F152" s="124">
        <v>661780</v>
      </c>
      <c r="G152" s="124">
        <v>14070</v>
      </c>
      <c r="H152" s="124">
        <v>2520</v>
      </c>
      <c r="I152" s="124">
        <v>9030</v>
      </c>
      <c r="J152" s="124">
        <v>47010</v>
      </c>
      <c r="K152" s="127">
        <v>0</v>
      </c>
      <c r="L152" s="127">
        <v>0</v>
      </c>
      <c r="M152" s="124">
        <v>136000</v>
      </c>
      <c r="N152" s="127">
        <v>172800</v>
      </c>
      <c r="O152" s="128">
        <v>96600</v>
      </c>
      <c r="P152" s="127">
        <v>6300</v>
      </c>
      <c r="Q152" s="127">
        <v>16380</v>
      </c>
      <c r="R152" s="124">
        <v>11340</v>
      </c>
      <c r="S152" s="124">
        <v>7560</v>
      </c>
      <c r="T152" s="124">
        <v>0</v>
      </c>
      <c r="U152" s="124">
        <v>0</v>
      </c>
      <c r="V152" s="124">
        <v>0</v>
      </c>
      <c r="W152" s="124">
        <v>14700</v>
      </c>
      <c r="X152" s="124">
        <v>0</v>
      </c>
      <c r="Y152" s="127">
        <v>40320</v>
      </c>
      <c r="Z152" s="128">
        <v>87150</v>
      </c>
    </row>
    <row r="153" spans="1:26" ht="20.100000000000001" customHeight="1">
      <c r="A153" s="92"/>
      <c r="B153" s="92"/>
      <c r="C153" s="93" t="s">
        <v>1557</v>
      </c>
      <c r="D153" s="123"/>
      <c r="E153" s="92" t="s">
        <v>1607</v>
      </c>
      <c r="F153" s="124">
        <v>11288660</v>
      </c>
      <c r="G153" s="124">
        <v>273420</v>
      </c>
      <c r="H153" s="124">
        <v>78120</v>
      </c>
      <c r="I153" s="124">
        <v>195300</v>
      </c>
      <c r="J153" s="124">
        <v>670530</v>
      </c>
      <c r="K153" s="127">
        <v>0</v>
      </c>
      <c r="L153" s="127">
        <v>0</v>
      </c>
      <c r="M153" s="124">
        <v>332000</v>
      </c>
      <c r="N153" s="127">
        <v>0</v>
      </c>
      <c r="O153" s="128">
        <v>2929500</v>
      </c>
      <c r="P153" s="127">
        <v>195300</v>
      </c>
      <c r="Q153" s="127">
        <v>312480</v>
      </c>
      <c r="R153" s="124">
        <v>260400</v>
      </c>
      <c r="S153" s="124">
        <v>169260</v>
      </c>
      <c r="T153" s="124">
        <v>0</v>
      </c>
      <c r="U153" s="124">
        <v>0</v>
      </c>
      <c r="V153" s="124">
        <v>0</v>
      </c>
      <c r="W153" s="124">
        <v>455700</v>
      </c>
      <c r="X153" s="124">
        <v>0</v>
      </c>
      <c r="Y153" s="127">
        <v>2688960</v>
      </c>
      <c r="Z153" s="128">
        <v>2727690</v>
      </c>
    </row>
    <row r="154" spans="1:26" ht="20.100000000000001" customHeight="1">
      <c r="A154" s="92"/>
      <c r="B154" s="92" t="s">
        <v>1552</v>
      </c>
      <c r="C154" s="93"/>
      <c r="D154" s="123"/>
      <c r="E154" s="92" t="s">
        <v>1123</v>
      </c>
      <c r="F154" s="124">
        <v>1113780</v>
      </c>
      <c r="G154" s="124">
        <v>27820</v>
      </c>
      <c r="H154" s="124">
        <v>5520</v>
      </c>
      <c r="I154" s="124">
        <v>17180</v>
      </c>
      <c r="J154" s="124">
        <v>89780</v>
      </c>
      <c r="K154" s="127">
        <v>0</v>
      </c>
      <c r="L154" s="127">
        <v>0</v>
      </c>
      <c r="M154" s="124">
        <v>0</v>
      </c>
      <c r="N154" s="127">
        <v>275400</v>
      </c>
      <c r="O154" s="128">
        <v>219000</v>
      </c>
      <c r="P154" s="127">
        <v>13800</v>
      </c>
      <c r="Q154" s="127">
        <v>29880</v>
      </c>
      <c r="R154" s="124">
        <v>22040</v>
      </c>
      <c r="S154" s="124">
        <v>14560</v>
      </c>
      <c r="T154" s="124">
        <v>0</v>
      </c>
      <c r="U154" s="124">
        <v>0</v>
      </c>
      <c r="V154" s="124">
        <v>0</v>
      </c>
      <c r="W154" s="124">
        <v>34300</v>
      </c>
      <c r="X154" s="124">
        <v>0</v>
      </c>
      <c r="Y154" s="127">
        <v>160800</v>
      </c>
      <c r="Z154" s="128">
        <v>203700</v>
      </c>
    </row>
    <row r="155" spans="1:26" ht="20.100000000000001" customHeight="1">
      <c r="A155" s="92"/>
      <c r="B155" s="92"/>
      <c r="C155" s="93" t="s">
        <v>1550</v>
      </c>
      <c r="D155" s="123"/>
      <c r="E155" s="92" t="s">
        <v>251</v>
      </c>
      <c r="F155" s="124">
        <v>754600</v>
      </c>
      <c r="G155" s="124">
        <v>17420</v>
      </c>
      <c r="H155" s="124">
        <v>3120</v>
      </c>
      <c r="I155" s="124">
        <v>11180</v>
      </c>
      <c r="J155" s="124">
        <v>58260</v>
      </c>
      <c r="K155" s="127">
        <v>0</v>
      </c>
      <c r="L155" s="127">
        <v>0</v>
      </c>
      <c r="M155" s="124">
        <v>0</v>
      </c>
      <c r="N155" s="127">
        <v>212400</v>
      </c>
      <c r="O155" s="128">
        <v>119600</v>
      </c>
      <c r="P155" s="127">
        <v>7800</v>
      </c>
      <c r="Q155" s="127">
        <v>20280</v>
      </c>
      <c r="R155" s="124">
        <v>14040</v>
      </c>
      <c r="S155" s="124">
        <v>9360</v>
      </c>
      <c r="T155" s="124">
        <v>0</v>
      </c>
      <c r="U155" s="124">
        <v>0</v>
      </c>
      <c r="V155" s="124">
        <v>0</v>
      </c>
      <c r="W155" s="124">
        <v>18200</v>
      </c>
      <c r="X155" s="124">
        <v>0</v>
      </c>
      <c r="Y155" s="127">
        <v>155040</v>
      </c>
      <c r="Z155" s="128">
        <v>107900</v>
      </c>
    </row>
    <row r="156" spans="1:26" ht="20.100000000000001" customHeight="1">
      <c r="A156" s="92"/>
      <c r="B156" s="92"/>
      <c r="C156" s="93" t="s">
        <v>1608</v>
      </c>
      <c r="D156" s="123"/>
      <c r="E156" s="92" t="s">
        <v>1137</v>
      </c>
      <c r="F156" s="124">
        <v>359180</v>
      </c>
      <c r="G156" s="124">
        <v>10400</v>
      </c>
      <c r="H156" s="124">
        <v>2400</v>
      </c>
      <c r="I156" s="124">
        <v>6000</v>
      </c>
      <c r="J156" s="124">
        <v>31520</v>
      </c>
      <c r="K156" s="127">
        <v>0</v>
      </c>
      <c r="L156" s="127">
        <v>0</v>
      </c>
      <c r="M156" s="124">
        <v>0</v>
      </c>
      <c r="N156" s="127">
        <v>63000</v>
      </c>
      <c r="O156" s="128">
        <v>99400</v>
      </c>
      <c r="P156" s="127">
        <v>6000</v>
      </c>
      <c r="Q156" s="127">
        <v>9600</v>
      </c>
      <c r="R156" s="124">
        <v>8000</v>
      </c>
      <c r="S156" s="124">
        <v>5200</v>
      </c>
      <c r="T156" s="124">
        <v>0</v>
      </c>
      <c r="U156" s="124">
        <v>0</v>
      </c>
      <c r="V156" s="124">
        <v>0</v>
      </c>
      <c r="W156" s="124">
        <v>16100</v>
      </c>
      <c r="X156" s="124">
        <v>0</v>
      </c>
      <c r="Y156" s="127">
        <v>5760</v>
      </c>
      <c r="Z156" s="128">
        <v>95800</v>
      </c>
    </row>
    <row r="157" spans="1:26" ht="20.100000000000001" customHeight="1">
      <c r="A157" s="92"/>
      <c r="B157" s="92" t="s">
        <v>1558</v>
      </c>
      <c r="C157" s="93"/>
      <c r="D157" s="123"/>
      <c r="E157" s="92" t="s">
        <v>1155</v>
      </c>
      <c r="F157" s="124">
        <v>1909820</v>
      </c>
      <c r="G157" s="124">
        <v>73030</v>
      </c>
      <c r="H157" s="124">
        <v>13080</v>
      </c>
      <c r="I157" s="124">
        <v>46870</v>
      </c>
      <c r="J157" s="124">
        <v>137010</v>
      </c>
      <c r="K157" s="127">
        <v>0</v>
      </c>
      <c r="L157" s="127">
        <v>0</v>
      </c>
      <c r="M157" s="124">
        <v>0</v>
      </c>
      <c r="N157" s="127">
        <v>138600</v>
      </c>
      <c r="O157" s="128">
        <v>501400</v>
      </c>
      <c r="P157" s="127">
        <v>32700</v>
      </c>
      <c r="Q157" s="127">
        <v>85020</v>
      </c>
      <c r="R157" s="124">
        <v>58860</v>
      </c>
      <c r="S157" s="124">
        <v>39240</v>
      </c>
      <c r="T157" s="124">
        <v>0</v>
      </c>
      <c r="U157" s="124">
        <v>0</v>
      </c>
      <c r="V157" s="124">
        <v>0</v>
      </c>
      <c r="W157" s="124">
        <v>76300</v>
      </c>
      <c r="X157" s="124">
        <v>0</v>
      </c>
      <c r="Y157" s="127">
        <v>255360</v>
      </c>
      <c r="Z157" s="128">
        <v>452350</v>
      </c>
    </row>
    <row r="158" spans="1:26" ht="20.100000000000001" customHeight="1">
      <c r="A158" s="92"/>
      <c r="B158" s="92"/>
      <c r="C158" s="93" t="s">
        <v>1550</v>
      </c>
      <c r="D158" s="123"/>
      <c r="E158" s="92" t="s">
        <v>251</v>
      </c>
      <c r="F158" s="124">
        <v>1909820</v>
      </c>
      <c r="G158" s="124">
        <v>73030</v>
      </c>
      <c r="H158" s="124">
        <v>13080</v>
      </c>
      <c r="I158" s="124">
        <v>46870</v>
      </c>
      <c r="J158" s="124">
        <v>137010</v>
      </c>
      <c r="K158" s="127">
        <v>0</v>
      </c>
      <c r="L158" s="127">
        <v>0</v>
      </c>
      <c r="M158" s="124">
        <v>0</v>
      </c>
      <c r="N158" s="127">
        <v>138600</v>
      </c>
      <c r="O158" s="128">
        <v>501400</v>
      </c>
      <c r="P158" s="127">
        <v>32700</v>
      </c>
      <c r="Q158" s="127">
        <v>85020</v>
      </c>
      <c r="R158" s="124">
        <v>58860</v>
      </c>
      <c r="S158" s="124">
        <v>39240</v>
      </c>
      <c r="T158" s="124">
        <v>0</v>
      </c>
      <c r="U158" s="124">
        <v>0</v>
      </c>
      <c r="V158" s="124">
        <v>0</v>
      </c>
      <c r="W158" s="124">
        <v>76300</v>
      </c>
      <c r="X158" s="124">
        <v>0</v>
      </c>
      <c r="Y158" s="127">
        <v>255360</v>
      </c>
      <c r="Z158" s="128">
        <v>452350</v>
      </c>
    </row>
    <row r="159" spans="1:26" ht="20.100000000000001" customHeight="1">
      <c r="A159" s="92"/>
      <c r="B159" s="92" t="s">
        <v>1580</v>
      </c>
      <c r="C159" s="93"/>
      <c r="D159" s="123"/>
      <c r="E159" s="92" t="s">
        <v>1168</v>
      </c>
      <c r="F159" s="124">
        <v>4098000</v>
      </c>
      <c r="G159" s="124">
        <v>0</v>
      </c>
      <c r="H159" s="124">
        <v>0</v>
      </c>
      <c r="I159" s="124">
        <v>0</v>
      </c>
      <c r="J159" s="124">
        <v>0</v>
      </c>
      <c r="K159" s="127">
        <v>0</v>
      </c>
      <c r="L159" s="127">
        <v>0</v>
      </c>
      <c r="M159" s="124">
        <v>0</v>
      </c>
      <c r="N159" s="127">
        <v>0</v>
      </c>
      <c r="O159" s="128">
        <v>0</v>
      </c>
      <c r="P159" s="127">
        <v>0</v>
      </c>
      <c r="Q159" s="127">
        <v>0</v>
      </c>
      <c r="R159" s="124">
        <v>0</v>
      </c>
      <c r="S159" s="124">
        <v>0</v>
      </c>
      <c r="T159" s="124">
        <v>0</v>
      </c>
      <c r="U159" s="124">
        <v>0</v>
      </c>
      <c r="V159" s="124">
        <v>0</v>
      </c>
      <c r="W159" s="124">
        <v>0</v>
      </c>
      <c r="X159" s="124">
        <v>0</v>
      </c>
      <c r="Y159" s="127">
        <v>0</v>
      </c>
      <c r="Z159" s="128">
        <v>4098000</v>
      </c>
    </row>
    <row r="160" spans="1:26" ht="20.100000000000001" customHeight="1">
      <c r="A160" s="92"/>
      <c r="B160" s="92"/>
      <c r="C160" s="93" t="s">
        <v>1558</v>
      </c>
      <c r="D160" s="123"/>
      <c r="E160" s="92" t="s">
        <v>1171</v>
      </c>
      <c r="F160" s="124">
        <v>4098000</v>
      </c>
      <c r="G160" s="124">
        <v>0</v>
      </c>
      <c r="H160" s="124">
        <v>0</v>
      </c>
      <c r="I160" s="124">
        <v>0</v>
      </c>
      <c r="J160" s="124">
        <v>0</v>
      </c>
      <c r="K160" s="127">
        <v>0</v>
      </c>
      <c r="L160" s="127">
        <v>0</v>
      </c>
      <c r="M160" s="124">
        <v>0</v>
      </c>
      <c r="N160" s="127">
        <v>0</v>
      </c>
      <c r="O160" s="128">
        <v>0</v>
      </c>
      <c r="P160" s="127">
        <v>0</v>
      </c>
      <c r="Q160" s="127">
        <v>0</v>
      </c>
      <c r="R160" s="124">
        <v>0</v>
      </c>
      <c r="S160" s="124">
        <v>0</v>
      </c>
      <c r="T160" s="124">
        <v>0</v>
      </c>
      <c r="U160" s="124">
        <v>0</v>
      </c>
      <c r="V160" s="124">
        <v>0</v>
      </c>
      <c r="W160" s="124">
        <v>0</v>
      </c>
      <c r="X160" s="124">
        <v>0</v>
      </c>
      <c r="Y160" s="127">
        <v>0</v>
      </c>
      <c r="Z160" s="128">
        <v>4098000</v>
      </c>
    </row>
    <row r="161" spans="1:26" ht="20.100000000000001" customHeight="1">
      <c r="A161" s="92" t="s">
        <v>1609</v>
      </c>
      <c r="B161" s="92"/>
      <c r="C161" s="93"/>
      <c r="D161" s="123"/>
      <c r="E161" s="92" t="s">
        <v>1189</v>
      </c>
      <c r="F161" s="124">
        <v>1820660</v>
      </c>
      <c r="G161" s="124">
        <v>37770</v>
      </c>
      <c r="H161" s="124">
        <v>9720</v>
      </c>
      <c r="I161" s="124">
        <v>26250</v>
      </c>
      <c r="J161" s="124">
        <v>102930</v>
      </c>
      <c r="K161" s="127">
        <v>0</v>
      </c>
      <c r="L161" s="127">
        <v>0</v>
      </c>
      <c r="M161" s="124">
        <v>338000</v>
      </c>
      <c r="N161" s="127">
        <v>126000</v>
      </c>
      <c r="O161" s="128">
        <v>366000</v>
      </c>
      <c r="P161" s="127">
        <v>24300</v>
      </c>
      <c r="Q161" s="127">
        <v>43380</v>
      </c>
      <c r="R161" s="124">
        <v>34500</v>
      </c>
      <c r="S161" s="124">
        <v>22560</v>
      </c>
      <c r="T161" s="124">
        <v>0</v>
      </c>
      <c r="U161" s="124">
        <v>0</v>
      </c>
      <c r="V161" s="124">
        <v>0</v>
      </c>
      <c r="W161" s="124">
        <v>56700</v>
      </c>
      <c r="X161" s="124">
        <v>0</v>
      </c>
      <c r="Y161" s="127">
        <v>293760</v>
      </c>
      <c r="Z161" s="128">
        <v>338790</v>
      </c>
    </row>
    <row r="162" spans="1:26" ht="20.100000000000001" customHeight="1">
      <c r="A162" s="92"/>
      <c r="B162" s="92" t="s">
        <v>1550</v>
      </c>
      <c r="C162" s="93"/>
      <c r="D162" s="123"/>
      <c r="E162" s="92" t="s">
        <v>1190</v>
      </c>
      <c r="F162" s="124">
        <v>1820660</v>
      </c>
      <c r="G162" s="124">
        <v>37770</v>
      </c>
      <c r="H162" s="124">
        <v>9720</v>
      </c>
      <c r="I162" s="124">
        <v>26250</v>
      </c>
      <c r="J162" s="124">
        <v>102930</v>
      </c>
      <c r="K162" s="127">
        <v>0</v>
      </c>
      <c r="L162" s="127">
        <v>0</v>
      </c>
      <c r="M162" s="124">
        <v>338000</v>
      </c>
      <c r="N162" s="127">
        <v>126000</v>
      </c>
      <c r="O162" s="128">
        <v>366000</v>
      </c>
      <c r="P162" s="127">
        <v>24300</v>
      </c>
      <c r="Q162" s="127">
        <v>43380</v>
      </c>
      <c r="R162" s="124">
        <v>34500</v>
      </c>
      <c r="S162" s="124">
        <v>22560</v>
      </c>
      <c r="T162" s="124">
        <v>0</v>
      </c>
      <c r="U162" s="124">
        <v>0</v>
      </c>
      <c r="V162" s="124">
        <v>0</v>
      </c>
      <c r="W162" s="124">
        <v>56700</v>
      </c>
      <c r="X162" s="124">
        <v>0</v>
      </c>
      <c r="Y162" s="127">
        <v>293760</v>
      </c>
      <c r="Z162" s="128">
        <v>338790</v>
      </c>
    </row>
    <row r="163" spans="1:26" ht="20.100000000000001" customHeight="1">
      <c r="A163" s="92"/>
      <c r="B163" s="92"/>
      <c r="C163" s="93" t="s">
        <v>1550</v>
      </c>
      <c r="D163" s="123"/>
      <c r="E163" s="92" t="s">
        <v>251</v>
      </c>
      <c r="F163" s="124">
        <v>430540</v>
      </c>
      <c r="G163" s="124">
        <v>10050</v>
      </c>
      <c r="H163" s="124">
        <v>1800</v>
      </c>
      <c r="I163" s="124">
        <v>6450</v>
      </c>
      <c r="J163" s="124">
        <v>34950</v>
      </c>
      <c r="K163" s="127">
        <v>0</v>
      </c>
      <c r="L163" s="127">
        <v>0</v>
      </c>
      <c r="M163" s="124">
        <v>28000</v>
      </c>
      <c r="N163" s="127">
        <v>126000</v>
      </c>
      <c r="O163" s="128">
        <v>69000</v>
      </c>
      <c r="P163" s="127">
        <v>4500</v>
      </c>
      <c r="Q163" s="127">
        <v>11700</v>
      </c>
      <c r="R163" s="124">
        <v>8100</v>
      </c>
      <c r="S163" s="124">
        <v>5400</v>
      </c>
      <c r="T163" s="124">
        <v>0</v>
      </c>
      <c r="U163" s="124">
        <v>0</v>
      </c>
      <c r="V163" s="124">
        <v>0</v>
      </c>
      <c r="W163" s="124">
        <v>10500</v>
      </c>
      <c r="X163" s="124">
        <v>0</v>
      </c>
      <c r="Y163" s="127">
        <v>51840</v>
      </c>
      <c r="Z163" s="128">
        <v>62250</v>
      </c>
    </row>
    <row r="164" spans="1:26" ht="20.100000000000001" customHeight="1">
      <c r="A164" s="92"/>
      <c r="B164" s="92"/>
      <c r="C164" s="93" t="s">
        <v>1554</v>
      </c>
      <c r="D164" s="123"/>
      <c r="E164" s="92" t="s">
        <v>1193</v>
      </c>
      <c r="F164" s="124">
        <v>567000</v>
      </c>
      <c r="G164" s="124">
        <v>10920</v>
      </c>
      <c r="H164" s="124">
        <v>3120</v>
      </c>
      <c r="I164" s="124">
        <v>7800</v>
      </c>
      <c r="J164" s="124">
        <v>26780</v>
      </c>
      <c r="K164" s="127">
        <v>0</v>
      </c>
      <c r="L164" s="127">
        <v>0</v>
      </c>
      <c r="M164" s="124">
        <v>112000</v>
      </c>
      <c r="N164" s="127">
        <v>0</v>
      </c>
      <c r="O164" s="128">
        <v>117000</v>
      </c>
      <c r="P164" s="127">
        <v>7800</v>
      </c>
      <c r="Q164" s="127">
        <v>12480</v>
      </c>
      <c r="R164" s="124">
        <v>10400</v>
      </c>
      <c r="S164" s="124">
        <v>6760</v>
      </c>
      <c r="T164" s="124">
        <v>0</v>
      </c>
      <c r="U164" s="124">
        <v>0</v>
      </c>
      <c r="V164" s="124">
        <v>0</v>
      </c>
      <c r="W164" s="124">
        <v>18200</v>
      </c>
      <c r="X164" s="124">
        <v>0</v>
      </c>
      <c r="Y164" s="127">
        <v>124800</v>
      </c>
      <c r="Z164" s="128">
        <v>108940</v>
      </c>
    </row>
    <row r="165" spans="1:26" ht="20.100000000000001" customHeight="1">
      <c r="A165" s="92"/>
      <c r="B165" s="92"/>
      <c r="C165" s="93" t="s">
        <v>1586</v>
      </c>
      <c r="D165" s="123"/>
      <c r="E165" s="92" t="s">
        <v>1197</v>
      </c>
      <c r="F165" s="124">
        <v>429540</v>
      </c>
      <c r="G165" s="124">
        <v>7980</v>
      </c>
      <c r="H165" s="124">
        <v>2280</v>
      </c>
      <c r="I165" s="124">
        <v>5700</v>
      </c>
      <c r="J165" s="124">
        <v>19570</v>
      </c>
      <c r="K165" s="127">
        <v>0</v>
      </c>
      <c r="L165" s="127">
        <v>0</v>
      </c>
      <c r="M165" s="124">
        <v>146000</v>
      </c>
      <c r="N165" s="127">
        <v>0</v>
      </c>
      <c r="O165" s="128">
        <v>85500</v>
      </c>
      <c r="P165" s="127">
        <v>5700</v>
      </c>
      <c r="Q165" s="127">
        <v>9120</v>
      </c>
      <c r="R165" s="124">
        <v>7600</v>
      </c>
      <c r="S165" s="124">
        <v>4940</v>
      </c>
      <c r="T165" s="124">
        <v>0</v>
      </c>
      <c r="U165" s="124">
        <v>0</v>
      </c>
      <c r="V165" s="124">
        <v>0</v>
      </c>
      <c r="W165" s="124">
        <v>13300</v>
      </c>
      <c r="X165" s="124">
        <v>0</v>
      </c>
      <c r="Y165" s="127">
        <v>42240</v>
      </c>
      <c r="Z165" s="128">
        <v>79610</v>
      </c>
    </row>
    <row r="166" spans="1:26" ht="20.100000000000001" customHeight="1">
      <c r="A166" s="92"/>
      <c r="B166" s="92"/>
      <c r="C166" s="93" t="s">
        <v>1610</v>
      </c>
      <c r="D166" s="123"/>
      <c r="E166" s="92" t="s">
        <v>1199</v>
      </c>
      <c r="F166" s="124">
        <v>259480</v>
      </c>
      <c r="G166" s="124">
        <v>5880</v>
      </c>
      <c r="H166" s="124">
        <v>1680</v>
      </c>
      <c r="I166" s="124">
        <v>4200</v>
      </c>
      <c r="J166" s="124">
        <v>14420</v>
      </c>
      <c r="K166" s="127">
        <v>0</v>
      </c>
      <c r="L166" s="127">
        <v>0</v>
      </c>
      <c r="M166" s="124">
        <v>26000</v>
      </c>
      <c r="N166" s="127">
        <v>0</v>
      </c>
      <c r="O166" s="128">
        <v>63000</v>
      </c>
      <c r="P166" s="127">
        <v>4200</v>
      </c>
      <c r="Q166" s="127">
        <v>6720</v>
      </c>
      <c r="R166" s="124">
        <v>5600</v>
      </c>
      <c r="S166" s="124">
        <v>3640</v>
      </c>
      <c r="T166" s="124">
        <v>0</v>
      </c>
      <c r="U166" s="124">
        <v>0</v>
      </c>
      <c r="V166" s="124">
        <v>0</v>
      </c>
      <c r="W166" s="124">
        <v>9800</v>
      </c>
      <c r="X166" s="124">
        <v>0</v>
      </c>
      <c r="Y166" s="127">
        <v>55680</v>
      </c>
      <c r="Z166" s="128">
        <v>58660</v>
      </c>
    </row>
    <row r="167" spans="1:26" ht="20.100000000000001" customHeight="1">
      <c r="A167" s="92"/>
      <c r="B167" s="92"/>
      <c r="C167" s="93" t="s">
        <v>1569</v>
      </c>
      <c r="D167" s="123"/>
      <c r="E167" s="92" t="s">
        <v>1213</v>
      </c>
      <c r="F167" s="124">
        <v>134100</v>
      </c>
      <c r="G167" s="124">
        <v>2940</v>
      </c>
      <c r="H167" s="124">
        <v>840</v>
      </c>
      <c r="I167" s="124">
        <v>2100</v>
      </c>
      <c r="J167" s="124">
        <v>7210</v>
      </c>
      <c r="K167" s="127">
        <v>0</v>
      </c>
      <c r="L167" s="127">
        <v>0</v>
      </c>
      <c r="M167" s="124">
        <v>26000</v>
      </c>
      <c r="N167" s="127">
        <v>0</v>
      </c>
      <c r="O167" s="128">
        <v>31500</v>
      </c>
      <c r="P167" s="127">
        <v>2100</v>
      </c>
      <c r="Q167" s="127">
        <v>3360</v>
      </c>
      <c r="R167" s="124">
        <v>2800</v>
      </c>
      <c r="S167" s="124">
        <v>1820</v>
      </c>
      <c r="T167" s="124">
        <v>0</v>
      </c>
      <c r="U167" s="124">
        <v>0</v>
      </c>
      <c r="V167" s="124">
        <v>0</v>
      </c>
      <c r="W167" s="124">
        <v>4900</v>
      </c>
      <c r="X167" s="124">
        <v>0</v>
      </c>
      <c r="Y167" s="127">
        <v>19200</v>
      </c>
      <c r="Z167" s="128">
        <v>29330</v>
      </c>
    </row>
    <row r="168" spans="1:26" ht="20.100000000000001" customHeight="1">
      <c r="A168" s="92" t="s">
        <v>1611</v>
      </c>
      <c r="B168" s="92"/>
      <c r="C168" s="93"/>
      <c r="D168" s="123"/>
      <c r="E168" s="92" t="s">
        <v>1247</v>
      </c>
      <c r="F168" s="124">
        <v>222240</v>
      </c>
      <c r="G168" s="124">
        <v>6030</v>
      </c>
      <c r="H168" s="124">
        <v>1080</v>
      </c>
      <c r="I168" s="124">
        <v>3870</v>
      </c>
      <c r="J168" s="124">
        <v>19890</v>
      </c>
      <c r="K168" s="127">
        <v>0</v>
      </c>
      <c r="L168" s="127">
        <v>0</v>
      </c>
      <c r="M168" s="124">
        <v>0</v>
      </c>
      <c r="N168" s="127">
        <v>73800</v>
      </c>
      <c r="O168" s="128">
        <v>36900</v>
      </c>
      <c r="P168" s="127">
        <v>2700</v>
      </c>
      <c r="Q168" s="127">
        <v>7020</v>
      </c>
      <c r="R168" s="124">
        <v>4860</v>
      </c>
      <c r="S168" s="124">
        <v>3240</v>
      </c>
      <c r="T168" s="124">
        <v>0</v>
      </c>
      <c r="U168" s="124">
        <v>0</v>
      </c>
      <c r="V168" s="124">
        <v>0</v>
      </c>
      <c r="W168" s="124">
        <v>6300</v>
      </c>
      <c r="X168" s="124">
        <v>0</v>
      </c>
      <c r="Y168" s="127">
        <v>19200</v>
      </c>
      <c r="Z168" s="128">
        <v>37350</v>
      </c>
    </row>
    <row r="169" spans="1:26" ht="20.100000000000001" customHeight="1">
      <c r="A169" s="92"/>
      <c r="B169" s="92" t="s">
        <v>1550</v>
      </c>
      <c r="C169" s="93"/>
      <c r="D169" s="123"/>
      <c r="E169" s="92" t="s">
        <v>1248</v>
      </c>
      <c r="F169" s="124">
        <v>19200</v>
      </c>
      <c r="G169" s="124">
        <v>0</v>
      </c>
      <c r="H169" s="124">
        <v>0</v>
      </c>
      <c r="I169" s="124">
        <v>0</v>
      </c>
      <c r="J169" s="124">
        <v>0</v>
      </c>
      <c r="K169" s="127">
        <v>0</v>
      </c>
      <c r="L169" s="127">
        <v>0</v>
      </c>
      <c r="M169" s="124">
        <v>0</v>
      </c>
      <c r="N169" s="127">
        <v>0</v>
      </c>
      <c r="O169" s="128">
        <v>0</v>
      </c>
      <c r="P169" s="127">
        <v>0</v>
      </c>
      <c r="Q169" s="127">
        <v>0</v>
      </c>
      <c r="R169" s="124">
        <v>0</v>
      </c>
      <c r="S169" s="124">
        <v>0</v>
      </c>
      <c r="T169" s="124">
        <v>0</v>
      </c>
      <c r="U169" s="124">
        <v>0</v>
      </c>
      <c r="V169" s="124">
        <v>0</v>
      </c>
      <c r="W169" s="124">
        <v>0</v>
      </c>
      <c r="X169" s="124">
        <v>0</v>
      </c>
      <c r="Y169" s="127">
        <v>19200</v>
      </c>
      <c r="Z169" s="128">
        <v>0</v>
      </c>
    </row>
    <row r="170" spans="1:26" ht="20.100000000000001" customHeight="1">
      <c r="A170" s="92"/>
      <c r="B170" s="92"/>
      <c r="C170" s="93" t="s">
        <v>1550</v>
      </c>
      <c r="D170" s="123"/>
      <c r="E170" s="92" t="s">
        <v>251</v>
      </c>
      <c r="F170" s="124">
        <v>19200</v>
      </c>
      <c r="G170" s="124">
        <v>0</v>
      </c>
      <c r="H170" s="124">
        <v>0</v>
      </c>
      <c r="I170" s="124">
        <v>0</v>
      </c>
      <c r="J170" s="124">
        <v>0</v>
      </c>
      <c r="K170" s="127">
        <v>0</v>
      </c>
      <c r="L170" s="127">
        <v>0</v>
      </c>
      <c r="M170" s="124">
        <v>0</v>
      </c>
      <c r="N170" s="127">
        <v>0</v>
      </c>
      <c r="O170" s="128">
        <v>0</v>
      </c>
      <c r="P170" s="127">
        <v>0</v>
      </c>
      <c r="Q170" s="127">
        <v>0</v>
      </c>
      <c r="R170" s="124">
        <v>0</v>
      </c>
      <c r="S170" s="124">
        <v>0</v>
      </c>
      <c r="T170" s="124">
        <v>0</v>
      </c>
      <c r="U170" s="124">
        <v>0</v>
      </c>
      <c r="V170" s="124">
        <v>0</v>
      </c>
      <c r="W170" s="124">
        <v>0</v>
      </c>
      <c r="X170" s="124">
        <v>0</v>
      </c>
      <c r="Y170" s="127">
        <v>19200</v>
      </c>
      <c r="Z170" s="128">
        <v>0</v>
      </c>
    </row>
    <row r="171" spans="1:26" ht="20.100000000000001" customHeight="1">
      <c r="A171" s="92"/>
      <c r="B171" s="92" t="s">
        <v>1558</v>
      </c>
      <c r="C171" s="93"/>
      <c r="D171" s="123"/>
      <c r="E171" s="92" t="s">
        <v>1270</v>
      </c>
      <c r="F171" s="124">
        <v>203040</v>
      </c>
      <c r="G171" s="124">
        <v>6030</v>
      </c>
      <c r="H171" s="124">
        <v>1080</v>
      </c>
      <c r="I171" s="124">
        <v>3870</v>
      </c>
      <c r="J171" s="124">
        <v>19890</v>
      </c>
      <c r="K171" s="127">
        <v>0</v>
      </c>
      <c r="L171" s="127">
        <v>0</v>
      </c>
      <c r="M171" s="124">
        <v>0</v>
      </c>
      <c r="N171" s="127">
        <v>73800</v>
      </c>
      <c r="O171" s="128">
        <v>36900</v>
      </c>
      <c r="P171" s="127">
        <v>2700</v>
      </c>
      <c r="Q171" s="127">
        <v>7020</v>
      </c>
      <c r="R171" s="124">
        <v>4860</v>
      </c>
      <c r="S171" s="124">
        <v>3240</v>
      </c>
      <c r="T171" s="124">
        <v>0</v>
      </c>
      <c r="U171" s="124">
        <v>0</v>
      </c>
      <c r="V171" s="124">
        <v>0</v>
      </c>
      <c r="W171" s="124">
        <v>6300</v>
      </c>
      <c r="X171" s="124">
        <v>0</v>
      </c>
      <c r="Y171" s="127">
        <v>0</v>
      </c>
      <c r="Z171" s="128">
        <v>37350</v>
      </c>
    </row>
    <row r="172" spans="1:26" ht="20.100000000000001" customHeight="1">
      <c r="A172" s="92"/>
      <c r="B172" s="92"/>
      <c r="C172" s="93" t="s">
        <v>1550</v>
      </c>
      <c r="D172" s="123"/>
      <c r="E172" s="92" t="s">
        <v>251</v>
      </c>
      <c r="F172" s="124">
        <v>203040</v>
      </c>
      <c r="G172" s="124">
        <v>6030</v>
      </c>
      <c r="H172" s="124">
        <v>1080</v>
      </c>
      <c r="I172" s="124">
        <v>3870</v>
      </c>
      <c r="J172" s="124">
        <v>19890</v>
      </c>
      <c r="K172" s="127">
        <v>0</v>
      </c>
      <c r="L172" s="127">
        <v>0</v>
      </c>
      <c r="M172" s="124">
        <v>0</v>
      </c>
      <c r="N172" s="127">
        <v>73800</v>
      </c>
      <c r="O172" s="128">
        <v>36900</v>
      </c>
      <c r="P172" s="127">
        <v>2700</v>
      </c>
      <c r="Q172" s="127">
        <v>7020</v>
      </c>
      <c r="R172" s="124">
        <v>4860</v>
      </c>
      <c r="S172" s="124">
        <v>3240</v>
      </c>
      <c r="T172" s="124">
        <v>0</v>
      </c>
      <c r="U172" s="124">
        <v>0</v>
      </c>
      <c r="V172" s="124">
        <v>0</v>
      </c>
      <c r="W172" s="124">
        <v>6300</v>
      </c>
      <c r="X172" s="124">
        <v>0</v>
      </c>
      <c r="Y172" s="127">
        <v>0</v>
      </c>
      <c r="Z172" s="128">
        <v>37350</v>
      </c>
    </row>
    <row r="173" spans="1:26" ht="20.100000000000001" customHeight="1">
      <c r="A173" s="92" t="s">
        <v>1612</v>
      </c>
      <c r="B173" s="92"/>
      <c r="C173" s="93"/>
      <c r="D173" s="123"/>
      <c r="E173" s="92" t="s">
        <v>1301</v>
      </c>
      <c r="F173" s="124">
        <v>294600</v>
      </c>
      <c r="G173" s="124">
        <v>7370</v>
      </c>
      <c r="H173" s="124">
        <v>1320</v>
      </c>
      <c r="I173" s="124">
        <v>4730</v>
      </c>
      <c r="J173" s="124">
        <v>25710</v>
      </c>
      <c r="K173" s="127">
        <v>0</v>
      </c>
      <c r="L173" s="127">
        <v>0</v>
      </c>
      <c r="M173" s="124">
        <v>0</v>
      </c>
      <c r="N173" s="127">
        <v>93000</v>
      </c>
      <c r="O173" s="128">
        <v>45100</v>
      </c>
      <c r="P173" s="127">
        <v>3300</v>
      </c>
      <c r="Q173" s="127">
        <v>8580</v>
      </c>
      <c r="R173" s="124">
        <v>5940</v>
      </c>
      <c r="S173" s="124">
        <v>3960</v>
      </c>
      <c r="T173" s="124">
        <v>0</v>
      </c>
      <c r="U173" s="124">
        <v>0</v>
      </c>
      <c r="V173" s="124">
        <v>0</v>
      </c>
      <c r="W173" s="124">
        <v>7700</v>
      </c>
      <c r="X173" s="124">
        <v>0</v>
      </c>
      <c r="Y173" s="127">
        <v>42240</v>
      </c>
      <c r="Z173" s="128">
        <v>45650</v>
      </c>
    </row>
    <row r="174" spans="1:26" ht="20.100000000000001" customHeight="1">
      <c r="A174" s="92"/>
      <c r="B174" s="92" t="s">
        <v>1551</v>
      </c>
      <c r="C174" s="93"/>
      <c r="D174" s="123"/>
      <c r="E174" s="92" t="s">
        <v>1302</v>
      </c>
      <c r="F174" s="124">
        <v>294600</v>
      </c>
      <c r="G174" s="124">
        <v>7370</v>
      </c>
      <c r="H174" s="124">
        <v>1320</v>
      </c>
      <c r="I174" s="124">
        <v>4730</v>
      </c>
      <c r="J174" s="124">
        <v>25710</v>
      </c>
      <c r="K174" s="127">
        <v>0</v>
      </c>
      <c r="L174" s="127">
        <v>0</v>
      </c>
      <c r="M174" s="124">
        <v>0</v>
      </c>
      <c r="N174" s="127">
        <v>93000</v>
      </c>
      <c r="O174" s="128">
        <v>45100</v>
      </c>
      <c r="P174" s="127">
        <v>3300</v>
      </c>
      <c r="Q174" s="127">
        <v>8580</v>
      </c>
      <c r="R174" s="124">
        <v>5940</v>
      </c>
      <c r="S174" s="124">
        <v>3960</v>
      </c>
      <c r="T174" s="124">
        <v>0</v>
      </c>
      <c r="U174" s="124">
        <v>0</v>
      </c>
      <c r="V174" s="124">
        <v>0</v>
      </c>
      <c r="W174" s="124">
        <v>7700</v>
      </c>
      <c r="X174" s="124">
        <v>0</v>
      </c>
      <c r="Y174" s="127">
        <v>42240</v>
      </c>
      <c r="Z174" s="128">
        <v>45650</v>
      </c>
    </row>
    <row r="175" spans="1:26" ht="20.100000000000001" customHeight="1">
      <c r="A175" s="92"/>
      <c r="B175" s="92"/>
      <c r="C175" s="93" t="s">
        <v>1550</v>
      </c>
      <c r="D175" s="123"/>
      <c r="E175" s="92" t="s">
        <v>251</v>
      </c>
      <c r="F175" s="124">
        <v>294600</v>
      </c>
      <c r="G175" s="124">
        <v>7370</v>
      </c>
      <c r="H175" s="124">
        <v>1320</v>
      </c>
      <c r="I175" s="124">
        <v>4730</v>
      </c>
      <c r="J175" s="124">
        <v>25710</v>
      </c>
      <c r="K175" s="127">
        <v>0</v>
      </c>
      <c r="L175" s="127">
        <v>0</v>
      </c>
      <c r="M175" s="124">
        <v>0</v>
      </c>
      <c r="N175" s="127">
        <v>93000</v>
      </c>
      <c r="O175" s="128">
        <v>45100</v>
      </c>
      <c r="P175" s="127">
        <v>3300</v>
      </c>
      <c r="Q175" s="127">
        <v>8580</v>
      </c>
      <c r="R175" s="124">
        <v>5940</v>
      </c>
      <c r="S175" s="124">
        <v>3960</v>
      </c>
      <c r="T175" s="124">
        <v>0</v>
      </c>
      <c r="U175" s="124">
        <v>0</v>
      </c>
      <c r="V175" s="124">
        <v>0</v>
      </c>
      <c r="W175" s="124">
        <v>7700</v>
      </c>
      <c r="X175" s="124">
        <v>0</v>
      </c>
      <c r="Y175" s="127">
        <v>42240</v>
      </c>
      <c r="Z175" s="128">
        <v>45650</v>
      </c>
    </row>
    <row r="176" spans="1:26" ht="20.100000000000001" customHeight="1">
      <c r="A176" s="92" t="s">
        <v>1613</v>
      </c>
      <c r="B176" s="92"/>
      <c r="C176" s="93"/>
      <c r="D176" s="123"/>
      <c r="E176" s="92" t="s">
        <v>1614</v>
      </c>
      <c r="F176" s="124">
        <v>2452720</v>
      </c>
      <c r="G176" s="124">
        <v>42550</v>
      </c>
      <c r="H176" s="124">
        <v>10800</v>
      </c>
      <c r="I176" s="124">
        <v>44470</v>
      </c>
      <c r="J176" s="124">
        <v>133520</v>
      </c>
      <c r="K176" s="127">
        <v>0</v>
      </c>
      <c r="L176" s="127">
        <v>0</v>
      </c>
      <c r="M176" s="124">
        <v>0</v>
      </c>
      <c r="N176" s="127">
        <v>277200</v>
      </c>
      <c r="O176" s="128">
        <v>406900</v>
      </c>
      <c r="P176" s="127">
        <v>27000</v>
      </c>
      <c r="Q176" s="127">
        <v>48900</v>
      </c>
      <c r="R176" s="124">
        <v>38660</v>
      </c>
      <c r="S176" s="124">
        <v>25300</v>
      </c>
      <c r="T176" s="124">
        <v>0</v>
      </c>
      <c r="U176" s="124">
        <v>0</v>
      </c>
      <c r="V176" s="124">
        <v>0</v>
      </c>
      <c r="W176" s="124">
        <v>63000</v>
      </c>
      <c r="X176" s="124">
        <v>0</v>
      </c>
      <c r="Y176" s="127">
        <v>958080</v>
      </c>
      <c r="Z176" s="128">
        <v>376340</v>
      </c>
    </row>
    <row r="177" spans="1:26" ht="20.100000000000001" customHeight="1">
      <c r="A177" s="92"/>
      <c r="B177" s="92" t="s">
        <v>1550</v>
      </c>
      <c r="C177" s="93"/>
      <c r="D177" s="123"/>
      <c r="E177" s="92" t="s">
        <v>1615</v>
      </c>
      <c r="F177" s="124">
        <v>2394240</v>
      </c>
      <c r="G177" s="124">
        <v>40870</v>
      </c>
      <c r="H177" s="124">
        <v>10320</v>
      </c>
      <c r="I177" s="124">
        <v>43270</v>
      </c>
      <c r="J177" s="124">
        <v>129400</v>
      </c>
      <c r="K177" s="127">
        <v>0</v>
      </c>
      <c r="L177" s="127">
        <v>0</v>
      </c>
      <c r="M177" s="124">
        <v>0</v>
      </c>
      <c r="N177" s="127">
        <v>277200</v>
      </c>
      <c r="O177" s="128">
        <v>388900</v>
      </c>
      <c r="P177" s="127">
        <v>25800</v>
      </c>
      <c r="Q177" s="127">
        <v>46980</v>
      </c>
      <c r="R177" s="124">
        <v>37060</v>
      </c>
      <c r="S177" s="124">
        <v>24260</v>
      </c>
      <c r="T177" s="124">
        <v>0</v>
      </c>
      <c r="U177" s="124">
        <v>0</v>
      </c>
      <c r="V177" s="124">
        <v>0</v>
      </c>
      <c r="W177" s="124">
        <v>60200</v>
      </c>
      <c r="X177" s="124">
        <v>0</v>
      </c>
      <c r="Y177" s="127">
        <v>950400</v>
      </c>
      <c r="Z177" s="128">
        <v>359580</v>
      </c>
    </row>
    <row r="178" spans="1:26" ht="20.100000000000001" customHeight="1">
      <c r="A178" s="92"/>
      <c r="B178" s="92"/>
      <c r="C178" s="93" t="s">
        <v>1550</v>
      </c>
      <c r="D178" s="123"/>
      <c r="E178" s="92" t="s">
        <v>251</v>
      </c>
      <c r="F178" s="124">
        <v>1529300</v>
      </c>
      <c r="G178" s="124">
        <v>17770</v>
      </c>
      <c r="H178" s="124">
        <v>3720</v>
      </c>
      <c r="I178" s="124">
        <v>26770</v>
      </c>
      <c r="J178" s="124">
        <v>66750</v>
      </c>
      <c r="K178" s="127">
        <v>0</v>
      </c>
      <c r="L178" s="127">
        <v>0</v>
      </c>
      <c r="M178" s="124">
        <v>0</v>
      </c>
      <c r="N178" s="127">
        <v>235800</v>
      </c>
      <c r="O178" s="128">
        <v>141400</v>
      </c>
      <c r="P178" s="127">
        <v>9300</v>
      </c>
      <c r="Q178" s="127">
        <v>20580</v>
      </c>
      <c r="R178" s="124">
        <v>15060</v>
      </c>
      <c r="S178" s="124">
        <v>9960</v>
      </c>
      <c r="T178" s="124">
        <v>0</v>
      </c>
      <c r="U178" s="124">
        <v>0</v>
      </c>
      <c r="V178" s="124">
        <v>0</v>
      </c>
      <c r="W178" s="124">
        <v>21700</v>
      </c>
      <c r="X178" s="124">
        <v>0</v>
      </c>
      <c r="Y178" s="127">
        <v>831360</v>
      </c>
      <c r="Z178" s="128">
        <v>129130</v>
      </c>
    </row>
    <row r="179" spans="1:26" ht="20.100000000000001" customHeight="1">
      <c r="A179" s="92"/>
      <c r="B179" s="92"/>
      <c r="C179" s="93" t="s">
        <v>1556</v>
      </c>
      <c r="D179" s="123"/>
      <c r="E179" s="92" t="s">
        <v>260</v>
      </c>
      <c r="F179" s="124">
        <v>864940</v>
      </c>
      <c r="G179" s="124">
        <v>23100</v>
      </c>
      <c r="H179" s="124">
        <v>6600</v>
      </c>
      <c r="I179" s="124">
        <v>16500</v>
      </c>
      <c r="J179" s="124">
        <v>62650</v>
      </c>
      <c r="K179" s="127">
        <v>0</v>
      </c>
      <c r="L179" s="127">
        <v>0</v>
      </c>
      <c r="M179" s="124">
        <v>0</v>
      </c>
      <c r="N179" s="127">
        <v>41400</v>
      </c>
      <c r="O179" s="128">
        <v>247500</v>
      </c>
      <c r="P179" s="127">
        <v>16500</v>
      </c>
      <c r="Q179" s="127">
        <v>26400</v>
      </c>
      <c r="R179" s="124">
        <v>22000</v>
      </c>
      <c r="S179" s="124">
        <v>14300</v>
      </c>
      <c r="T179" s="124">
        <v>0</v>
      </c>
      <c r="U179" s="124">
        <v>0</v>
      </c>
      <c r="V179" s="124">
        <v>0</v>
      </c>
      <c r="W179" s="124">
        <v>38500</v>
      </c>
      <c r="X179" s="124">
        <v>0</v>
      </c>
      <c r="Y179" s="127">
        <v>119040</v>
      </c>
      <c r="Z179" s="128">
        <v>230450</v>
      </c>
    </row>
    <row r="180" spans="1:26" ht="20.100000000000001" customHeight="1">
      <c r="A180" s="92"/>
      <c r="B180" s="92" t="s">
        <v>1558</v>
      </c>
      <c r="C180" s="93"/>
      <c r="D180" s="123"/>
      <c r="E180" s="92" t="s">
        <v>1400</v>
      </c>
      <c r="F180" s="124">
        <v>58480</v>
      </c>
      <c r="G180" s="124">
        <v>1680</v>
      </c>
      <c r="H180" s="124">
        <v>480</v>
      </c>
      <c r="I180" s="124">
        <v>1200</v>
      </c>
      <c r="J180" s="124">
        <v>4120</v>
      </c>
      <c r="K180" s="127">
        <v>0</v>
      </c>
      <c r="L180" s="127">
        <v>0</v>
      </c>
      <c r="M180" s="124">
        <v>0</v>
      </c>
      <c r="N180" s="127">
        <v>0</v>
      </c>
      <c r="O180" s="128">
        <v>18000</v>
      </c>
      <c r="P180" s="127">
        <v>1200</v>
      </c>
      <c r="Q180" s="127">
        <v>1920</v>
      </c>
      <c r="R180" s="124">
        <v>1600</v>
      </c>
      <c r="S180" s="124">
        <v>1040</v>
      </c>
      <c r="T180" s="124">
        <v>0</v>
      </c>
      <c r="U180" s="124">
        <v>0</v>
      </c>
      <c r="V180" s="124">
        <v>0</v>
      </c>
      <c r="W180" s="124">
        <v>2800</v>
      </c>
      <c r="X180" s="124">
        <v>0</v>
      </c>
      <c r="Y180" s="127">
        <v>7680</v>
      </c>
      <c r="Z180" s="128">
        <v>16760</v>
      </c>
    </row>
    <row r="181" spans="1:26" ht="20.100000000000001" customHeight="1">
      <c r="A181" s="92"/>
      <c r="B181" s="92"/>
      <c r="C181" s="93" t="s">
        <v>1557</v>
      </c>
      <c r="D181" s="123"/>
      <c r="E181" s="92" t="s">
        <v>1401</v>
      </c>
      <c r="F181" s="124">
        <v>58480</v>
      </c>
      <c r="G181" s="124">
        <v>1680</v>
      </c>
      <c r="H181" s="124">
        <v>480</v>
      </c>
      <c r="I181" s="124">
        <v>1200</v>
      </c>
      <c r="J181" s="124">
        <v>4120</v>
      </c>
      <c r="K181" s="127">
        <v>0</v>
      </c>
      <c r="L181" s="127">
        <v>0</v>
      </c>
      <c r="M181" s="124">
        <v>0</v>
      </c>
      <c r="N181" s="127">
        <v>0</v>
      </c>
      <c r="O181" s="128">
        <v>18000</v>
      </c>
      <c r="P181" s="127">
        <v>1200</v>
      </c>
      <c r="Q181" s="127">
        <v>1920</v>
      </c>
      <c r="R181" s="124">
        <v>1600</v>
      </c>
      <c r="S181" s="124">
        <v>1040</v>
      </c>
      <c r="T181" s="124">
        <v>0</v>
      </c>
      <c r="U181" s="124">
        <v>0</v>
      </c>
      <c r="V181" s="124">
        <v>0</v>
      </c>
      <c r="W181" s="124">
        <v>2800</v>
      </c>
      <c r="X181" s="124">
        <v>0</v>
      </c>
      <c r="Y181" s="127">
        <v>7680</v>
      </c>
      <c r="Z181" s="128">
        <v>16760</v>
      </c>
    </row>
    <row r="182" spans="1:26" ht="20.100000000000001" customHeight="1">
      <c r="A182" s="92" t="s">
        <v>1616</v>
      </c>
      <c r="B182" s="92"/>
      <c r="C182" s="93"/>
      <c r="D182" s="123"/>
      <c r="E182" s="92" t="s">
        <v>1414</v>
      </c>
      <c r="F182" s="124">
        <v>117020</v>
      </c>
      <c r="G182" s="124">
        <v>2100</v>
      </c>
      <c r="H182" s="124">
        <v>600</v>
      </c>
      <c r="I182" s="124">
        <v>1500</v>
      </c>
      <c r="J182" s="124">
        <v>9950</v>
      </c>
      <c r="K182" s="127">
        <v>0</v>
      </c>
      <c r="L182" s="127">
        <v>0</v>
      </c>
      <c r="M182" s="124">
        <v>0</v>
      </c>
      <c r="N182" s="127">
        <v>37200</v>
      </c>
      <c r="O182" s="128">
        <v>22500</v>
      </c>
      <c r="P182" s="127">
        <v>1500</v>
      </c>
      <c r="Q182" s="127">
        <v>2400</v>
      </c>
      <c r="R182" s="124">
        <v>2000</v>
      </c>
      <c r="S182" s="124">
        <v>1300</v>
      </c>
      <c r="T182" s="124">
        <v>0</v>
      </c>
      <c r="U182" s="124">
        <v>0</v>
      </c>
      <c r="V182" s="124">
        <v>0</v>
      </c>
      <c r="W182" s="124">
        <v>3500</v>
      </c>
      <c r="X182" s="124">
        <v>0</v>
      </c>
      <c r="Y182" s="127">
        <v>11520</v>
      </c>
      <c r="Z182" s="128">
        <v>20950</v>
      </c>
    </row>
    <row r="183" spans="1:26" ht="20.100000000000001" customHeight="1">
      <c r="A183" s="92"/>
      <c r="B183" s="92" t="s">
        <v>1552</v>
      </c>
      <c r="C183" s="93"/>
      <c r="D183" s="123"/>
      <c r="E183" s="92" t="s">
        <v>1428</v>
      </c>
      <c r="F183" s="124">
        <v>117020</v>
      </c>
      <c r="G183" s="124">
        <v>2100</v>
      </c>
      <c r="H183" s="124">
        <v>600</v>
      </c>
      <c r="I183" s="124">
        <v>1500</v>
      </c>
      <c r="J183" s="124">
        <v>9950</v>
      </c>
      <c r="K183" s="127">
        <v>0</v>
      </c>
      <c r="L183" s="127">
        <v>0</v>
      </c>
      <c r="M183" s="124">
        <v>0</v>
      </c>
      <c r="N183" s="127">
        <v>37200</v>
      </c>
      <c r="O183" s="128">
        <v>22500</v>
      </c>
      <c r="P183" s="127">
        <v>1500</v>
      </c>
      <c r="Q183" s="127">
        <v>2400</v>
      </c>
      <c r="R183" s="124">
        <v>2000</v>
      </c>
      <c r="S183" s="124">
        <v>1300</v>
      </c>
      <c r="T183" s="124">
        <v>0</v>
      </c>
      <c r="U183" s="124">
        <v>0</v>
      </c>
      <c r="V183" s="124">
        <v>0</v>
      </c>
      <c r="W183" s="124">
        <v>3500</v>
      </c>
      <c r="X183" s="124">
        <v>0</v>
      </c>
      <c r="Y183" s="127">
        <v>11520</v>
      </c>
      <c r="Z183" s="128">
        <v>20950</v>
      </c>
    </row>
    <row r="184" spans="1:26" ht="20.100000000000001" customHeight="1">
      <c r="A184" s="92"/>
      <c r="B184" s="92"/>
      <c r="C184" s="93" t="s">
        <v>1572</v>
      </c>
      <c r="D184" s="123"/>
      <c r="E184" s="92" t="s">
        <v>1431</v>
      </c>
      <c r="F184" s="124">
        <v>117020</v>
      </c>
      <c r="G184" s="124">
        <v>2100</v>
      </c>
      <c r="H184" s="124">
        <v>600</v>
      </c>
      <c r="I184" s="124">
        <v>1500</v>
      </c>
      <c r="J184" s="124">
        <v>9950</v>
      </c>
      <c r="K184" s="127">
        <v>0</v>
      </c>
      <c r="L184" s="127">
        <v>0</v>
      </c>
      <c r="M184" s="124">
        <v>0</v>
      </c>
      <c r="N184" s="127">
        <v>37200</v>
      </c>
      <c r="O184" s="128">
        <v>22500</v>
      </c>
      <c r="P184" s="127">
        <v>1500</v>
      </c>
      <c r="Q184" s="127">
        <v>2400</v>
      </c>
      <c r="R184" s="124">
        <v>2000</v>
      </c>
      <c r="S184" s="124">
        <v>1300</v>
      </c>
      <c r="T184" s="124">
        <v>0</v>
      </c>
      <c r="U184" s="124">
        <v>0</v>
      </c>
      <c r="V184" s="124">
        <v>0</v>
      </c>
      <c r="W184" s="124">
        <v>3500</v>
      </c>
      <c r="X184" s="124">
        <v>0</v>
      </c>
      <c r="Y184" s="127">
        <v>11520</v>
      </c>
      <c r="Z184" s="128">
        <v>20950</v>
      </c>
    </row>
    <row r="185" spans="1:26" ht="20.100000000000001" customHeight="1">
      <c r="A185" s="92" t="s">
        <v>1617</v>
      </c>
      <c r="B185" s="92"/>
      <c r="C185" s="93"/>
      <c r="D185" s="123"/>
      <c r="E185" s="92" t="s">
        <v>1432</v>
      </c>
      <c r="F185" s="124">
        <v>673420</v>
      </c>
      <c r="G185" s="124">
        <v>15540</v>
      </c>
      <c r="H185" s="124">
        <v>4440</v>
      </c>
      <c r="I185" s="124">
        <v>11100</v>
      </c>
      <c r="J185" s="124">
        <v>38110</v>
      </c>
      <c r="K185" s="127">
        <v>0</v>
      </c>
      <c r="L185" s="127">
        <v>0</v>
      </c>
      <c r="M185" s="124">
        <v>0</v>
      </c>
      <c r="N185" s="127">
        <v>0</v>
      </c>
      <c r="O185" s="128">
        <v>166500</v>
      </c>
      <c r="P185" s="127">
        <v>11100</v>
      </c>
      <c r="Q185" s="127">
        <v>17760</v>
      </c>
      <c r="R185" s="124">
        <v>14800</v>
      </c>
      <c r="S185" s="124">
        <v>9620</v>
      </c>
      <c r="T185" s="124">
        <v>0</v>
      </c>
      <c r="U185" s="124">
        <v>0</v>
      </c>
      <c r="V185" s="124">
        <v>0</v>
      </c>
      <c r="W185" s="124">
        <v>25900</v>
      </c>
      <c r="X185" s="124">
        <v>0</v>
      </c>
      <c r="Y185" s="127">
        <v>203520</v>
      </c>
      <c r="Z185" s="128">
        <v>155030</v>
      </c>
    </row>
    <row r="186" spans="1:26" ht="20.100000000000001" customHeight="1">
      <c r="A186" s="92"/>
      <c r="B186" s="92" t="s">
        <v>1550</v>
      </c>
      <c r="C186" s="93"/>
      <c r="D186" s="123"/>
      <c r="E186" s="92" t="s">
        <v>1433</v>
      </c>
      <c r="F186" s="124">
        <v>673420</v>
      </c>
      <c r="G186" s="124">
        <v>15540</v>
      </c>
      <c r="H186" s="124">
        <v>4440</v>
      </c>
      <c r="I186" s="124">
        <v>11100</v>
      </c>
      <c r="J186" s="124">
        <v>38110</v>
      </c>
      <c r="K186" s="127">
        <v>0</v>
      </c>
      <c r="L186" s="127">
        <v>0</v>
      </c>
      <c r="M186" s="124">
        <v>0</v>
      </c>
      <c r="N186" s="127">
        <v>0</v>
      </c>
      <c r="O186" s="128">
        <v>166500</v>
      </c>
      <c r="P186" s="127">
        <v>11100</v>
      </c>
      <c r="Q186" s="127">
        <v>17760</v>
      </c>
      <c r="R186" s="124">
        <v>14800</v>
      </c>
      <c r="S186" s="124">
        <v>9620</v>
      </c>
      <c r="T186" s="124">
        <v>0</v>
      </c>
      <c r="U186" s="124">
        <v>0</v>
      </c>
      <c r="V186" s="124">
        <v>0</v>
      </c>
      <c r="W186" s="124">
        <v>25900</v>
      </c>
      <c r="X186" s="124">
        <v>0</v>
      </c>
      <c r="Y186" s="127">
        <v>203520</v>
      </c>
      <c r="Z186" s="128">
        <v>155030</v>
      </c>
    </row>
    <row r="187" spans="1:26" ht="20.100000000000001" customHeight="1">
      <c r="A187" s="92"/>
      <c r="B187" s="92"/>
      <c r="C187" s="93" t="s">
        <v>1556</v>
      </c>
      <c r="D187" s="123"/>
      <c r="E187" s="92" t="s">
        <v>260</v>
      </c>
      <c r="F187" s="124">
        <v>673420</v>
      </c>
      <c r="G187" s="124">
        <v>15540</v>
      </c>
      <c r="H187" s="124">
        <v>4440</v>
      </c>
      <c r="I187" s="124">
        <v>11100</v>
      </c>
      <c r="J187" s="124">
        <v>38110</v>
      </c>
      <c r="K187" s="127">
        <v>0</v>
      </c>
      <c r="L187" s="127">
        <v>0</v>
      </c>
      <c r="M187" s="124">
        <v>0</v>
      </c>
      <c r="N187" s="127">
        <v>0</v>
      </c>
      <c r="O187" s="128">
        <v>166500</v>
      </c>
      <c r="P187" s="127">
        <v>11100</v>
      </c>
      <c r="Q187" s="127">
        <v>17760</v>
      </c>
      <c r="R187" s="124">
        <v>14800</v>
      </c>
      <c r="S187" s="124">
        <v>9620</v>
      </c>
      <c r="T187" s="124">
        <v>0</v>
      </c>
      <c r="U187" s="124">
        <v>0</v>
      </c>
      <c r="V187" s="124">
        <v>0</v>
      </c>
      <c r="W187" s="124">
        <v>25900</v>
      </c>
      <c r="X187" s="124">
        <v>0</v>
      </c>
      <c r="Y187" s="127">
        <v>203520</v>
      </c>
      <c r="Z187" s="128">
        <v>155030</v>
      </c>
    </row>
    <row r="188" spans="1:26" ht="20.100000000000001" customHeight="1">
      <c r="A188" s="92" t="s">
        <v>1618</v>
      </c>
      <c r="B188" s="92"/>
      <c r="C188" s="93"/>
      <c r="D188" s="123"/>
      <c r="E188" s="92" t="s">
        <v>1478</v>
      </c>
      <c r="F188" s="124">
        <v>1286380</v>
      </c>
      <c r="G188" s="124">
        <v>27470</v>
      </c>
      <c r="H188" s="124">
        <v>4920</v>
      </c>
      <c r="I188" s="124">
        <v>17630</v>
      </c>
      <c r="J188" s="124">
        <v>78930</v>
      </c>
      <c r="K188" s="127">
        <v>0</v>
      </c>
      <c r="L188" s="127">
        <v>0</v>
      </c>
      <c r="M188" s="124">
        <v>88800</v>
      </c>
      <c r="N188" s="127">
        <v>234000</v>
      </c>
      <c r="O188" s="128">
        <v>188600</v>
      </c>
      <c r="P188" s="127">
        <v>12300</v>
      </c>
      <c r="Q188" s="127">
        <v>31980</v>
      </c>
      <c r="R188" s="124">
        <v>22140</v>
      </c>
      <c r="S188" s="124">
        <v>14760</v>
      </c>
      <c r="T188" s="124">
        <v>0</v>
      </c>
      <c r="U188" s="124">
        <v>0</v>
      </c>
      <c r="V188" s="124">
        <v>0</v>
      </c>
      <c r="W188" s="124">
        <v>28700</v>
      </c>
      <c r="X188" s="124">
        <v>0</v>
      </c>
      <c r="Y188" s="127">
        <v>192000</v>
      </c>
      <c r="Z188" s="128">
        <v>344150</v>
      </c>
    </row>
    <row r="189" spans="1:26" ht="20.100000000000001" customHeight="1">
      <c r="A189" s="92"/>
      <c r="B189" s="92" t="s">
        <v>1550</v>
      </c>
      <c r="C189" s="93"/>
      <c r="D189" s="123"/>
      <c r="E189" s="92" t="s">
        <v>1479</v>
      </c>
      <c r="F189" s="124">
        <v>1286380</v>
      </c>
      <c r="G189" s="124">
        <v>27470</v>
      </c>
      <c r="H189" s="124">
        <v>4920</v>
      </c>
      <c r="I189" s="124">
        <v>17630</v>
      </c>
      <c r="J189" s="124">
        <v>78930</v>
      </c>
      <c r="K189" s="127">
        <v>0</v>
      </c>
      <c r="L189" s="127">
        <v>0</v>
      </c>
      <c r="M189" s="124">
        <v>88800</v>
      </c>
      <c r="N189" s="127">
        <v>234000</v>
      </c>
      <c r="O189" s="128">
        <v>188600</v>
      </c>
      <c r="P189" s="127">
        <v>12300</v>
      </c>
      <c r="Q189" s="127">
        <v>31980</v>
      </c>
      <c r="R189" s="124">
        <v>22140</v>
      </c>
      <c r="S189" s="124">
        <v>14760</v>
      </c>
      <c r="T189" s="124">
        <v>0</v>
      </c>
      <c r="U189" s="124">
        <v>0</v>
      </c>
      <c r="V189" s="124">
        <v>0</v>
      </c>
      <c r="W189" s="124">
        <v>28700</v>
      </c>
      <c r="X189" s="124">
        <v>0</v>
      </c>
      <c r="Y189" s="127">
        <v>192000</v>
      </c>
      <c r="Z189" s="128">
        <v>344150</v>
      </c>
    </row>
    <row r="190" spans="1:26" ht="20.100000000000001" customHeight="1">
      <c r="A190" s="92"/>
      <c r="B190" s="92"/>
      <c r="C190" s="93" t="s">
        <v>1550</v>
      </c>
      <c r="D190" s="123"/>
      <c r="E190" s="92" t="s">
        <v>251</v>
      </c>
      <c r="F190" s="124">
        <v>1112380</v>
      </c>
      <c r="G190" s="124">
        <v>27470</v>
      </c>
      <c r="H190" s="124">
        <v>4920</v>
      </c>
      <c r="I190" s="124">
        <v>17630</v>
      </c>
      <c r="J190" s="124">
        <v>78930</v>
      </c>
      <c r="K190" s="127">
        <v>0</v>
      </c>
      <c r="L190" s="127">
        <v>0</v>
      </c>
      <c r="M190" s="124">
        <v>88800</v>
      </c>
      <c r="N190" s="127">
        <v>234000</v>
      </c>
      <c r="O190" s="128">
        <v>188600</v>
      </c>
      <c r="P190" s="127">
        <v>12300</v>
      </c>
      <c r="Q190" s="127">
        <v>31980</v>
      </c>
      <c r="R190" s="124">
        <v>22140</v>
      </c>
      <c r="S190" s="124">
        <v>14760</v>
      </c>
      <c r="T190" s="124">
        <v>0</v>
      </c>
      <c r="U190" s="124">
        <v>0</v>
      </c>
      <c r="V190" s="124">
        <v>0</v>
      </c>
      <c r="W190" s="124">
        <v>28700</v>
      </c>
      <c r="X190" s="124">
        <v>0</v>
      </c>
      <c r="Y190" s="127">
        <v>192000</v>
      </c>
      <c r="Z190" s="128">
        <v>170150</v>
      </c>
    </row>
    <row r="191" spans="1:26" ht="20.100000000000001" customHeight="1">
      <c r="A191" s="92"/>
      <c r="B191" s="92"/>
      <c r="C191" s="93" t="s">
        <v>1554</v>
      </c>
      <c r="D191" s="123"/>
      <c r="E191" s="92" t="s">
        <v>2489</v>
      </c>
      <c r="F191" s="124">
        <v>174000</v>
      </c>
      <c r="G191" s="124">
        <v>0</v>
      </c>
      <c r="H191" s="124">
        <v>0</v>
      </c>
      <c r="I191" s="124">
        <v>0</v>
      </c>
      <c r="J191" s="124">
        <v>0</v>
      </c>
      <c r="K191" s="127">
        <v>0</v>
      </c>
      <c r="L191" s="127">
        <v>0</v>
      </c>
      <c r="M191" s="124">
        <v>0</v>
      </c>
      <c r="N191" s="127">
        <v>0</v>
      </c>
      <c r="O191" s="128">
        <v>0</v>
      </c>
      <c r="P191" s="127">
        <v>0</v>
      </c>
      <c r="Q191" s="127">
        <v>0</v>
      </c>
      <c r="R191" s="124">
        <v>0</v>
      </c>
      <c r="S191" s="124">
        <v>0</v>
      </c>
      <c r="T191" s="124">
        <v>0</v>
      </c>
      <c r="U191" s="124">
        <v>0</v>
      </c>
      <c r="V191" s="124">
        <v>0</v>
      </c>
      <c r="W191" s="124">
        <v>0</v>
      </c>
      <c r="X191" s="124">
        <v>0</v>
      </c>
      <c r="Y191" s="127">
        <v>0</v>
      </c>
      <c r="Z191" s="128">
        <v>174000</v>
      </c>
    </row>
    <row r="192" spans="1:26" ht="20.100000000000001" customHeight="1">
      <c r="A192" s="92"/>
      <c r="B192" s="92"/>
      <c r="C192" s="93"/>
      <c r="D192" s="123" t="s">
        <v>1619</v>
      </c>
      <c r="E192" s="92" t="s">
        <v>1620</v>
      </c>
      <c r="F192" s="124">
        <v>3911440</v>
      </c>
      <c r="G192" s="124">
        <v>210020</v>
      </c>
      <c r="H192" s="124">
        <v>26940</v>
      </c>
      <c r="I192" s="124">
        <v>113860</v>
      </c>
      <c r="J192" s="124">
        <v>313540</v>
      </c>
      <c r="K192" s="127">
        <v>0</v>
      </c>
      <c r="L192" s="127">
        <v>0</v>
      </c>
      <c r="M192" s="124">
        <v>216000</v>
      </c>
      <c r="N192" s="127">
        <v>969600</v>
      </c>
      <c r="O192" s="128">
        <v>588700</v>
      </c>
      <c r="P192" s="127">
        <v>60600</v>
      </c>
      <c r="Q192" s="127">
        <v>104520</v>
      </c>
      <c r="R192" s="124">
        <v>71320</v>
      </c>
      <c r="S192" s="124">
        <v>48240</v>
      </c>
      <c r="T192" s="124">
        <v>0</v>
      </c>
      <c r="U192" s="124">
        <v>0</v>
      </c>
      <c r="V192" s="124">
        <v>0</v>
      </c>
      <c r="W192" s="124">
        <v>93800</v>
      </c>
      <c r="X192" s="124">
        <v>0</v>
      </c>
      <c r="Y192" s="127">
        <v>514800</v>
      </c>
      <c r="Z192" s="128">
        <v>579500</v>
      </c>
    </row>
    <row r="193" spans="1:26" ht="20.100000000000001" customHeight="1">
      <c r="A193" s="92"/>
      <c r="B193" s="92"/>
      <c r="C193" s="93"/>
      <c r="D193" s="123" t="s">
        <v>1621</v>
      </c>
      <c r="E193" s="92" t="s">
        <v>1622</v>
      </c>
      <c r="F193" s="124">
        <v>1344620</v>
      </c>
      <c r="G193" s="124">
        <v>83640</v>
      </c>
      <c r="H193" s="124">
        <v>12300</v>
      </c>
      <c r="I193" s="124">
        <v>53300</v>
      </c>
      <c r="J193" s="124">
        <v>100600</v>
      </c>
      <c r="K193" s="127">
        <v>0</v>
      </c>
      <c r="L193" s="127">
        <v>0</v>
      </c>
      <c r="M193" s="124">
        <v>186000</v>
      </c>
      <c r="N193" s="127">
        <v>283200</v>
      </c>
      <c r="O193" s="128">
        <v>205000</v>
      </c>
      <c r="P193" s="127">
        <v>20500</v>
      </c>
      <c r="Q193" s="127">
        <v>31980</v>
      </c>
      <c r="R193" s="124">
        <v>21320</v>
      </c>
      <c r="S193" s="124">
        <v>14760</v>
      </c>
      <c r="T193" s="124">
        <v>0</v>
      </c>
      <c r="U193" s="124">
        <v>0</v>
      </c>
      <c r="V193" s="124">
        <v>0</v>
      </c>
      <c r="W193" s="124">
        <v>28700</v>
      </c>
      <c r="X193" s="124">
        <v>0</v>
      </c>
      <c r="Y193" s="127">
        <v>114720</v>
      </c>
      <c r="Z193" s="128">
        <v>188600</v>
      </c>
    </row>
    <row r="194" spans="1:26" ht="20.100000000000001" customHeight="1">
      <c r="A194" s="92" t="s">
        <v>1549</v>
      </c>
      <c r="B194" s="92" t="s">
        <v>1564</v>
      </c>
      <c r="C194" s="93" t="s">
        <v>1550</v>
      </c>
      <c r="D194" s="123" t="s">
        <v>1623</v>
      </c>
      <c r="E194" s="92" t="s">
        <v>251</v>
      </c>
      <c r="F194" s="124">
        <v>1344620</v>
      </c>
      <c r="G194" s="124">
        <v>83640</v>
      </c>
      <c r="H194" s="124">
        <v>12300</v>
      </c>
      <c r="I194" s="124">
        <v>53300</v>
      </c>
      <c r="J194" s="124">
        <v>100600</v>
      </c>
      <c r="K194" s="127">
        <v>0</v>
      </c>
      <c r="L194" s="127">
        <v>0</v>
      </c>
      <c r="M194" s="124">
        <v>186000</v>
      </c>
      <c r="N194" s="127">
        <v>283200</v>
      </c>
      <c r="O194" s="128">
        <v>205000</v>
      </c>
      <c r="P194" s="127">
        <v>20500</v>
      </c>
      <c r="Q194" s="127">
        <v>31980</v>
      </c>
      <c r="R194" s="124">
        <v>21320</v>
      </c>
      <c r="S194" s="124">
        <v>14760</v>
      </c>
      <c r="T194" s="124">
        <v>0</v>
      </c>
      <c r="U194" s="124">
        <v>0</v>
      </c>
      <c r="V194" s="124">
        <v>0</v>
      </c>
      <c r="W194" s="124">
        <v>28700</v>
      </c>
      <c r="X194" s="124">
        <v>0</v>
      </c>
      <c r="Y194" s="127">
        <v>114720</v>
      </c>
      <c r="Z194" s="128">
        <v>188600</v>
      </c>
    </row>
    <row r="195" spans="1:26" ht="20.100000000000001" customHeight="1">
      <c r="A195" s="92"/>
      <c r="B195" s="92"/>
      <c r="C195" s="93"/>
      <c r="D195" s="123" t="s">
        <v>1624</v>
      </c>
      <c r="E195" s="92" t="s">
        <v>1625</v>
      </c>
      <c r="F195" s="124">
        <v>726040</v>
      </c>
      <c r="G195" s="124">
        <v>54960</v>
      </c>
      <c r="H195" s="124">
        <v>3450</v>
      </c>
      <c r="I195" s="124">
        <v>14950</v>
      </c>
      <c r="J195" s="124">
        <v>55730</v>
      </c>
      <c r="K195" s="127">
        <v>0</v>
      </c>
      <c r="L195" s="127">
        <v>0</v>
      </c>
      <c r="M195" s="124">
        <v>30000</v>
      </c>
      <c r="N195" s="127">
        <v>196800</v>
      </c>
      <c r="O195" s="128">
        <v>85100</v>
      </c>
      <c r="P195" s="127">
        <v>11500</v>
      </c>
      <c r="Q195" s="127">
        <v>17940</v>
      </c>
      <c r="R195" s="124">
        <v>12420</v>
      </c>
      <c r="S195" s="124">
        <v>8280</v>
      </c>
      <c r="T195" s="124">
        <v>0</v>
      </c>
      <c r="U195" s="124">
        <v>0</v>
      </c>
      <c r="V195" s="124">
        <v>0</v>
      </c>
      <c r="W195" s="124">
        <v>16100</v>
      </c>
      <c r="X195" s="124">
        <v>0</v>
      </c>
      <c r="Y195" s="127">
        <v>123360</v>
      </c>
      <c r="Z195" s="128">
        <v>95450</v>
      </c>
    </row>
    <row r="196" spans="1:26" ht="20.100000000000001" customHeight="1">
      <c r="A196" s="92" t="s">
        <v>1549</v>
      </c>
      <c r="B196" s="92" t="s">
        <v>1566</v>
      </c>
      <c r="C196" s="93" t="s">
        <v>1550</v>
      </c>
      <c r="D196" s="123" t="s">
        <v>1623</v>
      </c>
      <c r="E196" s="92" t="s">
        <v>251</v>
      </c>
      <c r="F196" s="124">
        <v>694540</v>
      </c>
      <c r="G196" s="124">
        <v>23460</v>
      </c>
      <c r="H196" s="124">
        <v>3450</v>
      </c>
      <c r="I196" s="124">
        <v>14950</v>
      </c>
      <c r="J196" s="124">
        <v>55730</v>
      </c>
      <c r="K196" s="127">
        <v>0</v>
      </c>
      <c r="L196" s="127">
        <v>0</v>
      </c>
      <c r="M196" s="124">
        <v>30000</v>
      </c>
      <c r="N196" s="127">
        <v>196800</v>
      </c>
      <c r="O196" s="128">
        <v>85100</v>
      </c>
      <c r="P196" s="127">
        <v>11500</v>
      </c>
      <c r="Q196" s="127">
        <v>17940</v>
      </c>
      <c r="R196" s="124">
        <v>12420</v>
      </c>
      <c r="S196" s="124">
        <v>8280</v>
      </c>
      <c r="T196" s="124">
        <v>0</v>
      </c>
      <c r="U196" s="124">
        <v>0</v>
      </c>
      <c r="V196" s="124">
        <v>0</v>
      </c>
      <c r="W196" s="124">
        <v>16100</v>
      </c>
      <c r="X196" s="124">
        <v>0</v>
      </c>
      <c r="Y196" s="127">
        <v>123360</v>
      </c>
      <c r="Z196" s="128">
        <v>95450</v>
      </c>
    </row>
    <row r="197" spans="1:26" ht="20.100000000000001" customHeight="1">
      <c r="A197" s="92" t="s">
        <v>1589</v>
      </c>
      <c r="B197" s="92" t="s">
        <v>1558</v>
      </c>
      <c r="C197" s="93" t="s">
        <v>1550</v>
      </c>
      <c r="D197" s="123" t="s">
        <v>1623</v>
      </c>
      <c r="E197" s="92" t="s">
        <v>825</v>
      </c>
      <c r="F197" s="124">
        <v>31500</v>
      </c>
      <c r="G197" s="124">
        <v>31500</v>
      </c>
      <c r="H197" s="124">
        <v>0</v>
      </c>
      <c r="I197" s="124">
        <v>0</v>
      </c>
      <c r="J197" s="124">
        <v>0</v>
      </c>
      <c r="K197" s="127">
        <v>0</v>
      </c>
      <c r="L197" s="127">
        <v>0</v>
      </c>
      <c r="M197" s="124">
        <v>0</v>
      </c>
      <c r="N197" s="127">
        <v>0</v>
      </c>
      <c r="O197" s="128">
        <v>0</v>
      </c>
      <c r="P197" s="127">
        <v>0</v>
      </c>
      <c r="Q197" s="127">
        <v>0</v>
      </c>
      <c r="R197" s="124">
        <v>0</v>
      </c>
      <c r="S197" s="124">
        <v>0</v>
      </c>
      <c r="T197" s="124">
        <v>0</v>
      </c>
      <c r="U197" s="124">
        <v>0</v>
      </c>
      <c r="V197" s="124">
        <v>0</v>
      </c>
      <c r="W197" s="124">
        <v>0</v>
      </c>
      <c r="X197" s="124">
        <v>0</v>
      </c>
      <c r="Y197" s="127">
        <v>0</v>
      </c>
      <c r="Z197" s="128">
        <v>0</v>
      </c>
    </row>
    <row r="198" spans="1:26" ht="20.100000000000001" customHeight="1">
      <c r="A198" s="92"/>
      <c r="B198" s="92"/>
      <c r="C198" s="93"/>
      <c r="D198" s="123" t="s">
        <v>1626</v>
      </c>
      <c r="E198" s="92" t="s">
        <v>1627</v>
      </c>
      <c r="F198" s="124">
        <v>589260</v>
      </c>
      <c r="G198" s="124">
        <v>27540</v>
      </c>
      <c r="H198" s="124">
        <v>4050</v>
      </c>
      <c r="I198" s="124">
        <v>17550</v>
      </c>
      <c r="J198" s="124">
        <v>45930</v>
      </c>
      <c r="K198" s="127">
        <v>0</v>
      </c>
      <c r="L198" s="127">
        <v>0</v>
      </c>
      <c r="M198" s="124">
        <v>0</v>
      </c>
      <c r="N198" s="127">
        <v>105600</v>
      </c>
      <c r="O198" s="128">
        <v>99900</v>
      </c>
      <c r="P198" s="127">
        <v>13500</v>
      </c>
      <c r="Q198" s="127">
        <v>21060</v>
      </c>
      <c r="R198" s="124">
        <v>14580</v>
      </c>
      <c r="S198" s="124">
        <v>9720</v>
      </c>
      <c r="T198" s="124">
        <v>0</v>
      </c>
      <c r="U198" s="124">
        <v>0</v>
      </c>
      <c r="V198" s="124">
        <v>0</v>
      </c>
      <c r="W198" s="124">
        <v>18900</v>
      </c>
      <c r="X198" s="124">
        <v>0</v>
      </c>
      <c r="Y198" s="127">
        <v>98880</v>
      </c>
      <c r="Z198" s="128">
        <v>112050</v>
      </c>
    </row>
    <row r="199" spans="1:26" ht="20.100000000000001" customHeight="1">
      <c r="A199" s="92" t="s">
        <v>1549</v>
      </c>
      <c r="B199" s="92" t="s">
        <v>1567</v>
      </c>
      <c r="C199" s="93" t="s">
        <v>1550</v>
      </c>
      <c r="D199" s="123" t="s">
        <v>1623</v>
      </c>
      <c r="E199" s="92" t="s">
        <v>251</v>
      </c>
      <c r="F199" s="124">
        <v>589260</v>
      </c>
      <c r="G199" s="124">
        <v>27540</v>
      </c>
      <c r="H199" s="124">
        <v>4050</v>
      </c>
      <c r="I199" s="124">
        <v>17550</v>
      </c>
      <c r="J199" s="124">
        <v>45930</v>
      </c>
      <c r="K199" s="127">
        <v>0</v>
      </c>
      <c r="L199" s="127">
        <v>0</v>
      </c>
      <c r="M199" s="124">
        <v>0</v>
      </c>
      <c r="N199" s="127">
        <v>105600</v>
      </c>
      <c r="O199" s="128">
        <v>99900</v>
      </c>
      <c r="P199" s="127">
        <v>13500</v>
      </c>
      <c r="Q199" s="127">
        <v>21060</v>
      </c>
      <c r="R199" s="124">
        <v>14580</v>
      </c>
      <c r="S199" s="124">
        <v>9720</v>
      </c>
      <c r="T199" s="124">
        <v>0</v>
      </c>
      <c r="U199" s="124">
        <v>0</v>
      </c>
      <c r="V199" s="124">
        <v>0</v>
      </c>
      <c r="W199" s="124">
        <v>18900</v>
      </c>
      <c r="X199" s="124">
        <v>0</v>
      </c>
      <c r="Y199" s="127">
        <v>98880</v>
      </c>
      <c r="Z199" s="128">
        <v>112050</v>
      </c>
    </row>
    <row r="200" spans="1:26" ht="20.100000000000001" customHeight="1">
      <c r="A200" s="92"/>
      <c r="B200" s="92"/>
      <c r="C200" s="93"/>
      <c r="D200" s="123" t="s">
        <v>1628</v>
      </c>
      <c r="E200" s="92" t="s">
        <v>1629</v>
      </c>
      <c r="F200" s="124">
        <v>685580</v>
      </c>
      <c r="G200" s="124">
        <v>16750</v>
      </c>
      <c r="H200" s="124">
        <v>3000</v>
      </c>
      <c r="I200" s="124">
        <v>10750</v>
      </c>
      <c r="J200" s="124">
        <v>61650</v>
      </c>
      <c r="K200" s="127">
        <v>0</v>
      </c>
      <c r="L200" s="127">
        <v>0</v>
      </c>
      <c r="M200" s="124">
        <v>0</v>
      </c>
      <c r="N200" s="127">
        <v>220800</v>
      </c>
      <c r="O200" s="128">
        <v>115000</v>
      </c>
      <c r="P200" s="127">
        <v>7500</v>
      </c>
      <c r="Q200" s="127">
        <v>19500</v>
      </c>
      <c r="R200" s="124">
        <v>13500</v>
      </c>
      <c r="S200" s="124">
        <v>9000</v>
      </c>
      <c r="T200" s="124">
        <v>0</v>
      </c>
      <c r="U200" s="124">
        <v>0</v>
      </c>
      <c r="V200" s="124">
        <v>0</v>
      </c>
      <c r="W200" s="124">
        <v>17500</v>
      </c>
      <c r="X200" s="124">
        <v>0</v>
      </c>
      <c r="Y200" s="127">
        <v>86880</v>
      </c>
      <c r="Z200" s="128">
        <v>103750</v>
      </c>
    </row>
    <row r="201" spans="1:26" ht="20.100000000000001" customHeight="1">
      <c r="A201" s="92" t="s">
        <v>1549</v>
      </c>
      <c r="B201" s="92" t="s">
        <v>1568</v>
      </c>
      <c r="C201" s="93" t="s">
        <v>1550</v>
      </c>
      <c r="D201" s="123" t="s">
        <v>1623</v>
      </c>
      <c r="E201" s="92" t="s">
        <v>251</v>
      </c>
      <c r="F201" s="124">
        <v>685580</v>
      </c>
      <c r="G201" s="124">
        <v>16750</v>
      </c>
      <c r="H201" s="124">
        <v>3000</v>
      </c>
      <c r="I201" s="124">
        <v>10750</v>
      </c>
      <c r="J201" s="124">
        <v>61650</v>
      </c>
      <c r="K201" s="127">
        <v>0</v>
      </c>
      <c r="L201" s="127">
        <v>0</v>
      </c>
      <c r="M201" s="124">
        <v>0</v>
      </c>
      <c r="N201" s="127">
        <v>220800</v>
      </c>
      <c r="O201" s="128">
        <v>115000</v>
      </c>
      <c r="P201" s="127">
        <v>7500</v>
      </c>
      <c r="Q201" s="127">
        <v>19500</v>
      </c>
      <c r="R201" s="124">
        <v>13500</v>
      </c>
      <c r="S201" s="124">
        <v>9000</v>
      </c>
      <c r="T201" s="124">
        <v>0</v>
      </c>
      <c r="U201" s="124">
        <v>0</v>
      </c>
      <c r="V201" s="124">
        <v>0</v>
      </c>
      <c r="W201" s="124">
        <v>17500</v>
      </c>
      <c r="X201" s="124">
        <v>0</v>
      </c>
      <c r="Y201" s="127">
        <v>86880</v>
      </c>
      <c r="Z201" s="128">
        <v>103750</v>
      </c>
    </row>
    <row r="202" spans="1:26" ht="20.100000000000001" customHeight="1">
      <c r="A202" s="92"/>
      <c r="B202" s="92"/>
      <c r="C202" s="93"/>
      <c r="D202" s="123" t="s">
        <v>1630</v>
      </c>
      <c r="E202" s="92" t="s">
        <v>1631</v>
      </c>
      <c r="F202" s="124">
        <v>374420</v>
      </c>
      <c r="G202" s="124">
        <v>22440</v>
      </c>
      <c r="H202" s="124">
        <v>3300</v>
      </c>
      <c r="I202" s="124">
        <v>14300</v>
      </c>
      <c r="J202" s="124">
        <v>32560</v>
      </c>
      <c r="K202" s="127">
        <v>0</v>
      </c>
      <c r="L202" s="127">
        <v>0</v>
      </c>
      <c r="M202" s="124">
        <v>0</v>
      </c>
      <c r="N202" s="127">
        <v>102600</v>
      </c>
      <c r="O202" s="128">
        <v>55000</v>
      </c>
      <c r="P202" s="127">
        <v>5500</v>
      </c>
      <c r="Q202" s="127">
        <v>8580</v>
      </c>
      <c r="R202" s="124">
        <v>5720</v>
      </c>
      <c r="S202" s="124">
        <v>3960</v>
      </c>
      <c r="T202" s="124">
        <v>0</v>
      </c>
      <c r="U202" s="124">
        <v>0</v>
      </c>
      <c r="V202" s="124">
        <v>0</v>
      </c>
      <c r="W202" s="124">
        <v>7700</v>
      </c>
      <c r="X202" s="124">
        <v>0</v>
      </c>
      <c r="Y202" s="127">
        <v>62160</v>
      </c>
      <c r="Z202" s="128">
        <v>50600</v>
      </c>
    </row>
    <row r="203" spans="1:26" ht="20.100000000000001" customHeight="1">
      <c r="A203" s="92" t="s">
        <v>1549</v>
      </c>
      <c r="B203" s="92" t="s">
        <v>1569</v>
      </c>
      <c r="C203" s="93" t="s">
        <v>1550</v>
      </c>
      <c r="D203" s="123" t="s">
        <v>1623</v>
      </c>
      <c r="E203" s="92" t="s">
        <v>251</v>
      </c>
      <c r="F203" s="124">
        <v>374420</v>
      </c>
      <c r="G203" s="124">
        <v>22440</v>
      </c>
      <c r="H203" s="124">
        <v>3300</v>
      </c>
      <c r="I203" s="124">
        <v>14300</v>
      </c>
      <c r="J203" s="124">
        <v>32560</v>
      </c>
      <c r="K203" s="127">
        <v>0</v>
      </c>
      <c r="L203" s="127">
        <v>0</v>
      </c>
      <c r="M203" s="124">
        <v>0</v>
      </c>
      <c r="N203" s="127">
        <v>102600</v>
      </c>
      <c r="O203" s="128">
        <v>55000</v>
      </c>
      <c r="P203" s="127">
        <v>5500</v>
      </c>
      <c r="Q203" s="127">
        <v>8580</v>
      </c>
      <c r="R203" s="124">
        <v>5720</v>
      </c>
      <c r="S203" s="124">
        <v>3960</v>
      </c>
      <c r="T203" s="124">
        <v>0</v>
      </c>
      <c r="U203" s="124">
        <v>0</v>
      </c>
      <c r="V203" s="124">
        <v>0</v>
      </c>
      <c r="W203" s="124">
        <v>7700</v>
      </c>
      <c r="X203" s="124">
        <v>0</v>
      </c>
      <c r="Y203" s="127">
        <v>62160</v>
      </c>
      <c r="Z203" s="128">
        <v>50600</v>
      </c>
    </row>
    <row r="204" spans="1:26" ht="20.100000000000001" customHeight="1">
      <c r="A204" s="92"/>
      <c r="B204" s="92"/>
      <c r="C204" s="93"/>
      <c r="D204" s="123" t="s">
        <v>1632</v>
      </c>
      <c r="E204" s="92" t="s">
        <v>1633</v>
      </c>
      <c r="F204" s="124">
        <v>191520</v>
      </c>
      <c r="G204" s="124">
        <v>4690</v>
      </c>
      <c r="H204" s="124">
        <v>840</v>
      </c>
      <c r="I204" s="124">
        <v>3010</v>
      </c>
      <c r="J204" s="124">
        <v>17070</v>
      </c>
      <c r="K204" s="127">
        <v>0</v>
      </c>
      <c r="L204" s="127">
        <v>0</v>
      </c>
      <c r="M204" s="124">
        <v>0</v>
      </c>
      <c r="N204" s="127">
        <v>60600</v>
      </c>
      <c r="O204" s="128">
        <v>28700</v>
      </c>
      <c r="P204" s="127">
        <v>2100</v>
      </c>
      <c r="Q204" s="127">
        <v>5460</v>
      </c>
      <c r="R204" s="124">
        <v>3780</v>
      </c>
      <c r="S204" s="124">
        <v>2520</v>
      </c>
      <c r="T204" s="124">
        <v>0</v>
      </c>
      <c r="U204" s="124">
        <v>0</v>
      </c>
      <c r="V204" s="124">
        <v>0</v>
      </c>
      <c r="W204" s="124">
        <v>4900</v>
      </c>
      <c r="X204" s="124">
        <v>0</v>
      </c>
      <c r="Y204" s="127">
        <v>28800</v>
      </c>
      <c r="Z204" s="128">
        <v>29050</v>
      </c>
    </row>
    <row r="205" spans="1:26" ht="20.100000000000001" customHeight="1">
      <c r="A205" s="92" t="s">
        <v>1549</v>
      </c>
      <c r="B205" s="92" t="s">
        <v>1569</v>
      </c>
      <c r="C205" s="93" t="s">
        <v>1550</v>
      </c>
      <c r="D205" s="123" t="s">
        <v>1623</v>
      </c>
      <c r="E205" s="92" t="s">
        <v>251</v>
      </c>
      <c r="F205" s="124">
        <v>191520</v>
      </c>
      <c r="G205" s="124">
        <v>4690</v>
      </c>
      <c r="H205" s="124">
        <v>840</v>
      </c>
      <c r="I205" s="124">
        <v>3010</v>
      </c>
      <c r="J205" s="124">
        <v>17070</v>
      </c>
      <c r="K205" s="127">
        <v>0</v>
      </c>
      <c r="L205" s="127">
        <v>0</v>
      </c>
      <c r="M205" s="124">
        <v>0</v>
      </c>
      <c r="N205" s="127">
        <v>60600</v>
      </c>
      <c r="O205" s="128">
        <v>28700</v>
      </c>
      <c r="P205" s="127">
        <v>2100</v>
      </c>
      <c r="Q205" s="127">
        <v>5460</v>
      </c>
      <c r="R205" s="124">
        <v>3780</v>
      </c>
      <c r="S205" s="124">
        <v>2520</v>
      </c>
      <c r="T205" s="124">
        <v>0</v>
      </c>
      <c r="U205" s="124">
        <v>0</v>
      </c>
      <c r="V205" s="124">
        <v>0</v>
      </c>
      <c r="W205" s="124">
        <v>4900</v>
      </c>
      <c r="X205" s="124">
        <v>0</v>
      </c>
      <c r="Y205" s="127">
        <v>28800</v>
      </c>
      <c r="Z205" s="128">
        <v>29050</v>
      </c>
    </row>
    <row r="206" spans="1:26" ht="20.100000000000001" customHeight="1">
      <c r="A206" s="92"/>
      <c r="B206" s="92"/>
      <c r="C206" s="93"/>
      <c r="D206" s="123" t="s">
        <v>1634</v>
      </c>
      <c r="E206" s="92" t="s">
        <v>1635</v>
      </c>
      <c r="F206" s="124">
        <v>3313640</v>
      </c>
      <c r="G206" s="124">
        <v>123930</v>
      </c>
      <c r="H206" s="124">
        <v>19320</v>
      </c>
      <c r="I206" s="124">
        <v>79130</v>
      </c>
      <c r="J206" s="124">
        <v>196990</v>
      </c>
      <c r="K206" s="127">
        <v>0</v>
      </c>
      <c r="L206" s="127">
        <v>0</v>
      </c>
      <c r="M206" s="124">
        <v>853000</v>
      </c>
      <c r="N206" s="127">
        <v>546000</v>
      </c>
      <c r="O206" s="128">
        <v>429100</v>
      </c>
      <c r="P206" s="127">
        <v>37300</v>
      </c>
      <c r="Q206" s="127">
        <v>74100</v>
      </c>
      <c r="R206" s="124">
        <v>50420</v>
      </c>
      <c r="S206" s="124">
        <v>34200</v>
      </c>
      <c r="T206" s="124">
        <v>0</v>
      </c>
      <c r="U206" s="124">
        <v>0</v>
      </c>
      <c r="V206" s="124">
        <v>0</v>
      </c>
      <c r="W206" s="124">
        <v>66500</v>
      </c>
      <c r="X206" s="124">
        <v>0</v>
      </c>
      <c r="Y206" s="127">
        <v>309600</v>
      </c>
      <c r="Z206" s="128">
        <v>494050</v>
      </c>
    </row>
    <row r="207" spans="1:26" ht="20.100000000000001" customHeight="1">
      <c r="A207" s="92"/>
      <c r="B207" s="92"/>
      <c r="C207" s="93"/>
      <c r="D207" s="123" t="s">
        <v>1636</v>
      </c>
      <c r="E207" s="92" t="s">
        <v>1637</v>
      </c>
      <c r="F207" s="124">
        <v>1595440</v>
      </c>
      <c r="G207" s="124">
        <v>89760</v>
      </c>
      <c r="H207" s="124">
        <v>13200</v>
      </c>
      <c r="I207" s="124">
        <v>57200</v>
      </c>
      <c r="J207" s="124">
        <v>112240</v>
      </c>
      <c r="K207" s="127">
        <v>0</v>
      </c>
      <c r="L207" s="127">
        <v>0</v>
      </c>
      <c r="M207" s="124">
        <v>183000</v>
      </c>
      <c r="N207" s="127">
        <v>336600</v>
      </c>
      <c r="O207" s="128">
        <v>220000</v>
      </c>
      <c r="P207" s="127">
        <v>22000</v>
      </c>
      <c r="Q207" s="127">
        <v>34320</v>
      </c>
      <c r="R207" s="124">
        <v>22880</v>
      </c>
      <c r="S207" s="124">
        <v>15840</v>
      </c>
      <c r="T207" s="124">
        <v>0</v>
      </c>
      <c r="U207" s="124">
        <v>0</v>
      </c>
      <c r="V207" s="124">
        <v>0</v>
      </c>
      <c r="W207" s="124">
        <v>30800</v>
      </c>
      <c r="X207" s="124">
        <v>0</v>
      </c>
      <c r="Y207" s="127">
        <v>175200</v>
      </c>
      <c r="Z207" s="128">
        <v>282400</v>
      </c>
    </row>
    <row r="208" spans="1:26" ht="20.100000000000001" customHeight="1">
      <c r="A208" s="92" t="s">
        <v>1549</v>
      </c>
      <c r="B208" s="92" t="s">
        <v>1552</v>
      </c>
      <c r="C208" s="93" t="s">
        <v>1550</v>
      </c>
      <c r="D208" s="123" t="s">
        <v>1623</v>
      </c>
      <c r="E208" s="92" t="s">
        <v>251</v>
      </c>
      <c r="F208" s="124">
        <v>1595440</v>
      </c>
      <c r="G208" s="124">
        <v>89760</v>
      </c>
      <c r="H208" s="124">
        <v>13200</v>
      </c>
      <c r="I208" s="124">
        <v>57200</v>
      </c>
      <c r="J208" s="124">
        <v>112240</v>
      </c>
      <c r="K208" s="127">
        <v>0</v>
      </c>
      <c r="L208" s="127">
        <v>0</v>
      </c>
      <c r="M208" s="124">
        <v>183000</v>
      </c>
      <c r="N208" s="127">
        <v>336600</v>
      </c>
      <c r="O208" s="128">
        <v>220000</v>
      </c>
      <c r="P208" s="127">
        <v>22000</v>
      </c>
      <c r="Q208" s="127">
        <v>34320</v>
      </c>
      <c r="R208" s="124">
        <v>22880</v>
      </c>
      <c r="S208" s="124">
        <v>15840</v>
      </c>
      <c r="T208" s="124">
        <v>0</v>
      </c>
      <c r="U208" s="124">
        <v>0</v>
      </c>
      <c r="V208" s="124">
        <v>0</v>
      </c>
      <c r="W208" s="124">
        <v>30800</v>
      </c>
      <c r="X208" s="124">
        <v>0</v>
      </c>
      <c r="Y208" s="127">
        <v>175200</v>
      </c>
      <c r="Z208" s="128">
        <v>282400</v>
      </c>
    </row>
    <row r="209" spans="1:26" ht="20.100000000000001" customHeight="1">
      <c r="A209" s="92"/>
      <c r="B209" s="92"/>
      <c r="C209" s="93"/>
      <c r="D209" s="123" t="s">
        <v>1638</v>
      </c>
      <c r="E209" s="92" t="s">
        <v>1639</v>
      </c>
      <c r="F209" s="124">
        <v>818160</v>
      </c>
      <c r="G209" s="124">
        <v>26800</v>
      </c>
      <c r="H209" s="124">
        <v>4800</v>
      </c>
      <c r="I209" s="124">
        <v>17200</v>
      </c>
      <c r="J209" s="124">
        <v>65640</v>
      </c>
      <c r="K209" s="127">
        <v>0</v>
      </c>
      <c r="L209" s="127">
        <v>0</v>
      </c>
      <c r="M209" s="124">
        <v>0</v>
      </c>
      <c r="N209" s="127">
        <v>159000</v>
      </c>
      <c r="O209" s="128">
        <v>164000</v>
      </c>
      <c r="P209" s="127">
        <v>12000</v>
      </c>
      <c r="Q209" s="127">
        <v>31200</v>
      </c>
      <c r="R209" s="124">
        <v>21600</v>
      </c>
      <c r="S209" s="124">
        <v>14400</v>
      </c>
      <c r="T209" s="124">
        <v>0</v>
      </c>
      <c r="U209" s="124">
        <v>0</v>
      </c>
      <c r="V209" s="124">
        <v>0</v>
      </c>
      <c r="W209" s="124">
        <v>28000</v>
      </c>
      <c r="X209" s="124">
        <v>0</v>
      </c>
      <c r="Y209" s="127">
        <v>107520</v>
      </c>
      <c r="Z209" s="128">
        <v>166000</v>
      </c>
    </row>
    <row r="210" spans="1:26" ht="20.100000000000001" customHeight="1">
      <c r="A210" s="92" t="s">
        <v>1549</v>
      </c>
      <c r="B210" s="92" t="s">
        <v>1552</v>
      </c>
      <c r="C210" s="93" t="s">
        <v>1554</v>
      </c>
      <c r="D210" s="123" t="s">
        <v>1623</v>
      </c>
      <c r="E210" s="92" t="s">
        <v>270</v>
      </c>
      <c r="F210" s="124">
        <v>818160</v>
      </c>
      <c r="G210" s="124">
        <v>26800</v>
      </c>
      <c r="H210" s="124">
        <v>4800</v>
      </c>
      <c r="I210" s="124">
        <v>17200</v>
      </c>
      <c r="J210" s="124">
        <v>65640</v>
      </c>
      <c r="K210" s="127">
        <v>0</v>
      </c>
      <c r="L210" s="127">
        <v>0</v>
      </c>
      <c r="M210" s="124">
        <v>0</v>
      </c>
      <c r="N210" s="127">
        <v>159000</v>
      </c>
      <c r="O210" s="128">
        <v>164000</v>
      </c>
      <c r="P210" s="127">
        <v>12000</v>
      </c>
      <c r="Q210" s="127">
        <v>31200</v>
      </c>
      <c r="R210" s="124">
        <v>21600</v>
      </c>
      <c r="S210" s="124">
        <v>14400</v>
      </c>
      <c r="T210" s="124">
        <v>0</v>
      </c>
      <c r="U210" s="124">
        <v>0</v>
      </c>
      <c r="V210" s="124">
        <v>0</v>
      </c>
      <c r="W210" s="124">
        <v>28000</v>
      </c>
      <c r="X210" s="124">
        <v>0</v>
      </c>
      <c r="Y210" s="127">
        <v>107520</v>
      </c>
      <c r="Z210" s="128">
        <v>166000</v>
      </c>
    </row>
    <row r="211" spans="1:26" ht="20.100000000000001" customHeight="1">
      <c r="A211" s="92"/>
      <c r="B211" s="92"/>
      <c r="C211" s="93"/>
      <c r="D211" s="123" t="s">
        <v>1640</v>
      </c>
      <c r="E211" s="92" t="s">
        <v>1641</v>
      </c>
      <c r="F211" s="124">
        <v>900040</v>
      </c>
      <c r="G211" s="124">
        <v>7370</v>
      </c>
      <c r="H211" s="124">
        <v>1320</v>
      </c>
      <c r="I211" s="124">
        <v>4730</v>
      </c>
      <c r="J211" s="124">
        <v>19110</v>
      </c>
      <c r="K211" s="127">
        <v>0</v>
      </c>
      <c r="L211" s="127">
        <v>0</v>
      </c>
      <c r="M211" s="124">
        <v>670000</v>
      </c>
      <c r="N211" s="127">
        <v>50400</v>
      </c>
      <c r="O211" s="128">
        <v>45100</v>
      </c>
      <c r="P211" s="127">
        <v>3300</v>
      </c>
      <c r="Q211" s="127">
        <v>8580</v>
      </c>
      <c r="R211" s="124">
        <v>5940</v>
      </c>
      <c r="S211" s="124">
        <v>3960</v>
      </c>
      <c r="T211" s="124">
        <v>0</v>
      </c>
      <c r="U211" s="124">
        <v>0</v>
      </c>
      <c r="V211" s="124">
        <v>0</v>
      </c>
      <c r="W211" s="124">
        <v>7700</v>
      </c>
      <c r="X211" s="124">
        <v>0</v>
      </c>
      <c r="Y211" s="127">
        <v>26880</v>
      </c>
      <c r="Z211" s="128">
        <v>45650</v>
      </c>
    </row>
    <row r="212" spans="1:26" ht="20.100000000000001" customHeight="1">
      <c r="A212" s="92" t="s">
        <v>1549</v>
      </c>
      <c r="B212" s="92" t="s">
        <v>1552</v>
      </c>
      <c r="C212" s="93" t="s">
        <v>1552</v>
      </c>
      <c r="D212" s="123" t="s">
        <v>1623</v>
      </c>
      <c r="E212" s="92" t="s">
        <v>253</v>
      </c>
      <c r="F212" s="124">
        <v>900040</v>
      </c>
      <c r="G212" s="124">
        <v>7370</v>
      </c>
      <c r="H212" s="124">
        <v>1320</v>
      </c>
      <c r="I212" s="124">
        <v>4730</v>
      </c>
      <c r="J212" s="124">
        <v>19110</v>
      </c>
      <c r="K212" s="127">
        <v>0</v>
      </c>
      <c r="L212" s="127">
        <v>0</v>
      </c>
      <c r="M212" s="124">
        <v>670000</v>
      </c>
      <c r="N212" s="127">
        <v>50400</v>
      </c>
      <c r="O212" s="128">
        <v>45100</v>
      </c>
      <c r="P212" s="127">
        <v>3300</v>
      </c>
      <c r="Q212" s="127">
        <v>8580</v>
      </c>
      <c r="R212" s="124">
        <v>5940</v>
      </c>
      <c r="S212" s="124">
        <v>3960</v>
      </c>
      <c r="T212" s="124">
        <v>0</v>
      </c>
      <c r="U212" s="124">
        <v>0</v>
      </c>
      <c r="V212" s="124">
        <v>0</v>
      </c>
      <c r="W212" s="124">
        <v>7700</v>
      </c>
      <c r="X212" s="124">
        <v>0</v>
      </c>
      <c r="Y212" s="127">
        <v>26880</v>
      </c>
      <c r="Z212" s="128">
        <v>45650</v>
      </c>
    </row>
    <row r="213" spans="1:26" ht="20.100000000000001" customHeight="1">
      <c r="A213" s="92"/>
      <c r="B213" s="92"/>
      <c r="C213" s="93"/>
      <c r="D213" s="123" t="s">
        <v>1642</v>
      </c>
      <c r="E213" s="92" t="s">
        <v>1643</v>
      </c>
      <c r="F213" s="124">
        <v>1109980</v>
      </c>
      <c r="G213" s="124">
        <v>63240</v>
      </c>
      <c r="H213" s="124">
        <v>9300</v>
      </c>
      <c r="I213" s="124">
        <v>55300</v>
      </c>
      <c r="J213" s="124">
        <v>92360</v>
      </c>
      <c r="K213" s="127">
        <v>0</v>
      </c>
      <c r="L213" s="127">
        <v>0</v>
      </c>
      <c r="M213" s="124">
        <v>90000</v>
      </c>
      <c r="N213" s="127">
        <v>298800</v>
      </c>
      <c r="O213" s="128">
        <v>155000</v>
      </c>
      <c r="P213" s="127">
        <v>15500</v>
      </c>
      <c r="Q213" s="127">
        <v>24180</v>
      </c>
      <c r="R213" s="124">
        <v>16120</v>
      </c>
      <c r="S213" s="124">
        <v>11160</v>
      </c>
      <c r="T213" s="124">
        <v>0</v>
      </c>
      <c r="U213" s="124">
        <v>0</v>
      </c>
      <c r="V213" s="124">
        <v>0</v>
      </c>
      <c r="W213" s="124">
        <v>21700</v>
      </c>
      <c r="X213" s="124">
        <v>0</v>
      </c>
      <c r="Y213" s="127">
        <v>114720</v>
      </c>
      <c r="Z213" s="128">
        <v>142600</v>
      </c>
    </row>
    <row r="214" spans="1:26" ht="20.100000000000001" customHeight="1">
      <c r="A214" s="92"/>
      <c r="B214" s="92"/>
      <c r="C214" s="93"/>
      <c r="D214" s="123" t="s">
        <v>1644</v>
      </c>
      <c r="E214" s="92" t="s">
        <v>1645</v>
      </c>
      <c r="F214" s="124">
        <v>1109980</v>
      </c>
      <c r="G214" s="124">
        <v>63240</v>
      </c>
      <c r="H214" s="124">
        <v>9300</v>
      </c>
      <c r="I214" s="124">
        <v>55300</v>
      </c>
      <c r="J214" s="124">
        <v>92360</v>
      </c>
      <c r="K214" s="127">
        <v>0</v>
      </c>
      <c r="L214" s="127">
        <v>0</v>
      </c>
      <c r="M214" s="124">
        <v>90000</v>
      </c>
      <c r="N214" s="127">
        <v>298800</v>
      </c>
      <c r="O214" s="128">
        <v>155000</v>
      </c>
      <c r="P214" s="127">
        <v>15500</v>
      </c>
      <c r="Q214" s="127">
        <v>24180</v>
      </c>
      <c r="R214" s="124">
        <v>16120</v>
      </c>
      <c r="S214" s="124">
        <v>11160</v>
      </c>
      <c r="T214" s="124">
        <v>0</v>
      </c>
      <c r="U214" s="124">
        <v>0</v>
      </c>
      <c r="V214" s="124">
        <v>0</v>
      </c>
      <c r="W214" s="124">
        <v>21700</v>
      </c>
      <c r="X214" s="124">
        <v>0</v>
      </c>
      <c r="Y214" s="127">
        <v>114720</v>
      </c>
      <c r="Z214" s="128">
        <v>142600</v>
      </c>
    </row>
    <row r="215" spans="1:26" ht="20.100000000000001" customHeight="1">
      <c r="A215" s="92" t="s">
        <v>1549</v>
      </c>
      <c r="B215" s="92" t="s">
        <v>1550</v>
      </c>
      <c r="C215" s="93" t="s">
        <v>1550</v>
      </c>
      <c r="D215" s="123" t="s">
        <v>1623</v>
      </c>
      <c r="E215" s="92" t="s">
        <v>251</v>
      </c>
      <c r="F215" s="124">
        <v>1109980</v>
      </c>
      <c r="G215" s="124">
        <v>63240</v>
      </c>
      <c r="H215" s="124">
        <v>9300</v>
      </c>
      <c r="I215" s="124">
        <v>55300</v>
      </c>
      <c r="J215" s="124">
        <v>92360</v>
      </c>
      <c r="K215" s="127">
        <v>0</v>
      </c>
      <c r="L215" s="127">
        <v>0</v>
      </c>
      <c r="M215" s="124">
        <v>90000</v>
      </c>
      <c r="N215" s="127">
        <v>298800</v>
      </c>
      <c r="O215" s="128">
        <v>155000</v>
      </c>
      <c r="P215" s="127">
        <v>15500</v>
      </c>
      <c r="Q215" s="127">
        <v>24180</v>
      </c>
      <c r="R215" s="124">
        <v>16120</v>
      </c>
      <c r="S215" s="124">
        <v>11160</v>
      </c>
      <c r="T215" s="124">
        <v>0</v>
      </c>
      <c r="U215" s="124">
        <v>0</v>
      </c>
      <c r="V215" s="124">
        <v>0</v>
      </c>
      <c r="W215" s="124">
        <v>21700</v>
      </c>
      <c r="X215" s="124">
        <v>0</v>
      </c>
      <c r="Y215" s="127">
        <v>114720</v>
      </c>
      <c r="Z215" s="128">
        <v>142600</v>
      </c>
    </row>
    <row r="216" spans="1:26" ht="20.100000000000001" customHeight="1">
      <c r="A216" s="92"/>
      <c r="B216" s="92"/>
      <c r="C216" s="93"/>
      <c r="D216" s="123" t="s">
        <v>1646</v>
      </c>
      <c r="E216" s="92" t="s">
        <v>1647</v>
      </c>
      <c r="F216" s="124">
        <v>764000</v>
      </c>
      <c r="G216" s="124">
        <v>40800</v>
      </c>
      <c r="H216" s="124">
        <v>6000</v>
      </c>
      <c r="I216" s="124">
        <v>26000</v>
      </c>
      <c r="J216" s="124">
        <v>60400</v>
      </c>
      <c r="K216" s="127">
        <v>0</v>
      </c>
      <c r="L216" s="127">
        <v>0</v>
      </c>
      <c r="M216" s="124">
        <v>93000</v>
      </c>
      <c r="N216" s="127">
        <v>202200</v>
      </c>
      <c r="O216" s="128">
        <v>100000</v>
      </c>
      <c r="P216" s="127">
        <v>10000</v>
      </c>
      <c r="Q216" s="127">
        <v>15600</v>
      </c>
      <c r="R216" s="124">
        <v>10400</v>
      </c>
      <c r="S216" s="124">
        <v>7200</v>
      </c>
      <c r="T216" s="124">
        <v>0</v>
      </c>
      <c r="U216" s="124">
        <v>0</v>
      </c>
      <c r="V216" s="124">
        <v>0</v>
      </c>
      <c r="W216" s="124">
        <v>14000</v>
      </c>
      <c r="X216" s="124">
        <v>0</v>
      </c>
      <c r="Y216" s="127">
        <v>86400</v>
      </c>
      <c r="Z216" s="128">
        <v>92000</v>
      </c>
    </row>
    <row r="217" spans="1:26" ht="20.100000000000001" customHeight="1">
      <c r="A217" s="92"/>
      <c r="B217" s="92"/>
      <c r="C217" s="93"/>
      <c r="D217" s="123" t="s">
        <v>1648</v>
      </c>
      <c r="E217" s="92" t="s">
        <v>1649</v>
      </c>
      <c r="F217" s="124">
        <v>764000</v>
      </c>
      <c r="G217" s="124">
        <v>40800</v>
      </c>
      <c r="H217" s="124">
        <v>6000</v>
      </c>
      <c r="I217" s="124">
        <v>26000</v>
      </c>
      <c r="J217" s="124">
        <v>60400</v>
      </c>
      <c r="K217" s="127">
        <v>0</v>
      </c>
      <c r="L217" s="127">
        <v>0</v>
      </c>
      <c r="M217" s="124">
        <v>93000</v>
      </c>
      <c r="N217" s="127">
        <v>202200</v>
      </c>
      <c r="O217" s="128">
        <v>100000</v>
      </c>
      <c r="P217" s="127">
        <v>10000</v>
      </c>
      <c r="Q217" s="127">
        <v>15600</v>
      </c>
      <c r="R217" s="124">
        <v>10400</v>
      </c>
      <c r="S217" s="124">
        <v>7200</v>
      </c>
      <c r="T217" s="124">
        <v>0</v>
      </c>
      <c r="U217" s="124">
        <v>0</v>
      </c>
      <c r="V217" s="124">
        <v>0</v>
      </c>
      <c r="W217" s="124">
        <v>14000</v>
      </c>
      <c r="X217" s="124">
        <v>0</v>
      </c>
      <c r="Y217" s="127">
        <v>86400</v>
      </c>
      <c r="Z217" s="128">
        <v>92000</v>
      </c>
    </row>
    <row r="218" spans="1:26" ht="20.100000000000001" customHeight="1">
      <c r="A218" s="92" t="s">
        <v>1549</v>
      </c>
      <c r="B218" s="92" t="s">
        <v>1551</v>
      </c>
      <c r="C218" s="93" t="s">
        <v>1550</v>
      </c>
      <c r="D218" s="123" t="s">
        <v>1623</v>
      </c>
      <c r="E218" s="92" t="s">
        <v>251</v>
      </c>
      <c r="F218" s="124">
        <v>764000</v>
      </c>
      <c r="G218" s="124">
        <v>40800</v>
      </c>
      <c r="H218" s="124">
        <v>6000</v>
      </c>
      <c r="I218" s="124">
        <v>26000</v>
      </c>
      <c r="J218" s="124">
        <v>60400</v>
      </c>
      <c r="K218" s="127">
        <v>0</v>
      </c>
      <c r="L218" s="127">
        <v>0</v>
      </c>
      <c r="M218" s="124">
        <v>93000</v>
      </c>
      <c r="N218" s="127">
        <v>202200</v>
      </c>
      <c r="O218" s="128">
        <v>100000</v>
      </c>
      <c r="P218" s="127">
        <v>10000</v>
      </c>
      <c r="Q218" s="127">
        <v>15600</v>
      </c>
      <c r="R218" s="124">
        <v>10400</v>
      </c>
      <c r="S218" s="124">
        <v>7200</v>
      </c>
      <c r="T218" s="124">
        <v>0</v>
      </c>
      <c r="U218" s="124">
        <v>0</v>
      </c>
      <c r="V218" s="124">
        <v>0</v>
      </c>
      <c r="W218" s="124">
        <v>14000</v>
      </c>
      <c r="X218" s="124">
        <v>0</v>
      </c>
      <c r="Y218" s="127">
        <v>86400</v>
      </c>
      <c r="Z218" s="128">
        <v>92000</v>
      </c>
    </row>
    <row r="219" spans="1:26" ht="20.100000000000001" customHeight="1">
      <c r="A219" s="92"/>
      <c r="B219" s="92"/>
      <c r="C219" s="93"/>
      <c r="D219" s="123" t="s">
        <v>1650</v>
      </c>
      <c r="E219" s="92" t="s">
        <v>1651</v>
      </c>
      <c r="F219" s="124">
        <v>227760</v>
      </c>
      <c r="G219" s="124">
        <v>6030</v>
      </c>
      <c r="H219" s="124">
        <v>1080</v>
      </c>
      <c r="I219" s="124">
        <v>3870</v>
      </c>
      <c r="J219" s="124">
        <v>21090</v>
      </c>
      <c r="K219" s="127">
        <v>0</v>
      </c>
      <c r="L219" s="127">
        <v>0</v>
      </c>
      <c r="M219" s="124">
        <v>0</v>
      </c>
      <c r="N219" s="127">
        <v>76200</v>
      </c>
      <c r="O219" s="128">
        <v>36900</v>
      </c>
      <c r="P219" s="127">
        <v>2700</v>
      </c>
      <c r="Q219" s="127">
        <v>7020</v>
      </c>
      <c r="R219" s="124">
        <v>4860</v>
      </c>
      <c r="S219" s="124">
        <v>3240</v>
      </c>
      <c r="T219" s="124">
        <v>0</v>
      </c>
      <c r="U219" s="124">
        <v>0</v>
      </c>
      <c r="V219" s="124">
        <v>0</v>
      </c>
      <c r="W219" s="124">
        <v>6300</v>
      </c>
      <c r="X219" s="124">
        <v>0</v>
      </c>
      <c r="Y219" s="127">
        <v>21120</v>
      </c>
      <c r="Z219" s="128">
        <v>37350</v>
      </c>
    </row>
    <row r="220" spans="1:26" ht="20.100000000000001" customHeight="1">
      <c r="A220" s="92"/>
      <c r="B220" s="92"/>
      <c r="C220" s="93"/>
      <c r="D220" s="123" t="s">
        <v>1652</v>
      </c>
      <c r="E220" s="92" t="s">
        <v>1653</v>
      </c>
      <c r="F220" s="124">
        <v>227760</v>
      </c>
      <c r="G220" s="124">
        <v>6030</v>
      </c>
      <c r="H220" s="124">
        <v>1080</v>
      </c>
      <c r="I220" s="124">
        <v>3870</v>
      </c>
      <c r="J220" s="124">
        <v>21090</v>
      </c>
      <c r="K220" s="127">
        <v>0</v>
      </c>
      <c r="L220" s="127">
        <v>0</v>
      </c>
      <c r="M220" s="124">
        <v>0</v>
      </c>
      <c r="N220" s="127">
        <v>76200</v>
      </c>
      <c r="O220" s="128">
        <v>36900</v>
      </c>
      <c r="P220" s="127">
        <v>2700</v>
      </c>
      <c r="Q220" s="127">
        <v>7020</v>
      </c>
      <c r="R220" s="124">
        <v>4860</v>
      </c>
      <c r="S220" s="124">
        <v>3240</v>
      </c>
      <c r="T220" s="124">
        <v>0</v>
      </c>
      <c r="U220" s="124">
        <v>0</v>
      </c>
      <c r="V220" s="124">
        <v>0</v>
      </c>
      <c r="W220" s="124">
        <v>6300</v>
      </c>
      <c r="X220" s="124">
        <v>0</v>
      </c>
      <c r="Y220" s="127">
        <v>21120</v>
      </c>
      <c r="Z220" s="128">
        <v>37350</v>
      </c>
    </row>
    <row r="221" spans="1:26" ht="20.100000000000001" customHeight="1">
      <c r="A221" s="92" t="s">
        <v>1549</v>
      </c>
      <c r="B221" s="92" t="s">
        <v>1552</v>
      </c>
      <c r="C221" s="93" t="s">
        <v>1550</v>
      </c>
      <c r="D221" s="123" t="s">
        <v>1623</v>
      </c>
      <c r="E221" s="92" t="s">
        <v>251</v>
      </c>
      <c r="F221" s="124">
        <v>227760</v>
      </c>
      <c r="G221" s="124">
        <v>6030</v>
      </c>
      <c r="H221" s="124">
        <v>1080</v>
      </c>
      <c r="I221" s="124">
        <v>3870</v>
      </c>
      <c r="J221" s="124">
        <v>21090</v>
      </c>
      <c r="K221" s="127">
        <v>0</v>
      </c>
      <c r="L221" s="127">
        <v>0</v>
      </c>
      <c r="M221" s="124">
        <v>0</v>
      </c>
      <c r="N221" s="127">
        <v>76200</v>
      </c>
      <c r="O221" s="128">
        <v>36900</v>
      </c>
      <c r="P221" s="127">
        <v>2700</v>
      </c>
      <c r="Q221" s="127">
        <v>7020</v>
      </c>
      <c r="R221" s="124">
        <v>4860</v>
      </c>
      <c r="S221" s="124">
        <v>3240</v>
      </c>
      <c r="T221" s="124">
        <v>0</v>
      </c>
      <c r="U221" s="124">
        <v>0</v>
      </c>
      <c r="V221" s="124">
        <v>0</v>
      </c>
      <c r="W221" s="124">
        <v>6300</v>
      </c>
      <c r="X221" s="124">
        <v>0</v>
      </c>
      <c r="Y221" s="127">
        <v>21120</v>
      </c>
      <c r="Z221" s="128">
        <v>37350</v>
      </c>
    </row>
    <row r="222" spans="1:26" ht="20.100000000000001" customHeight="1">
      <c r="A222" s="92"/>
      <c r="B222" s="92"/>
      <c r="C222" s="93"/>
      <c r="D222" s="123" t="s">
        <v>1654</v>
      </c>
      <c r="E222" s="92" t="s">
        <v>1655</v>
      </c>
      <c r="F222" s="124">
        <v>210840</v>
      </c>
      <c r="G222" s="124">
        <v>5360</v>
      </c>
      <c r="H222" s="124">
        <v>960</v>
      </c>
      <c r="I222" s="124">
        <v>3440</v>
      </c>
      <c r="J222" s="124">
        <v>19680</v>
      </c>
      <c r="K222" s="127">
        <v>0</v>
      </c>
      <c r="L222" s="127">
        <v>0</v>
      </c>
      <c r="M222" s="124">
        <v>0</v>
      </c>
      <c r="N222" s="127">
        <v>69000</v>
      </c>
      <c r="O222" s="128">
        <v>32800</v>
      </c>
      <c r="P222" s="127">
        <v>2400</v>
      </c>
      <c r="Q222" s="127">
        <v>6240</v>
      </c>
      <c r="R222" s="124">
        <v>4320</v>
      </c>
      <c r="S222" s="124">
        <v>2880</v>
      </c>
      <c r="T222" s="124">
        <v>0</v>
      </c>
      <c r="U222" s="124">
        <v>0</v>
      </c>
      <c r="V222" s="124">
        <v>0</v>
      </c>
      <c r="W222" s="124">
        <v>5600</v>
      </c>
      <c r="X222" s="124">
        <v>0</v>
      </c>
      <c r="Y222" s="127">
        <v>24960</v>
      </c>
      <c r="Z222" s="128">
        <v>33200</v>
      </c>
    </row>
    <row r="223" spans="1:26" ht="20.100000000000001" customHeight="1">
      <c r="A223" s="92"/>
      <c r="B223" s="92"/>
      <c r="C223" s="93"/>
      <c r="D223" s="123" t="s">
        <v>1656</v>
      </c>
      <c r="E223" s="92" t="s">
        <v>1657</v>
      </c>
      <c r="F223" s="124">
        <v>210840</v>
      </c>
      <c r="G223" s="124">
        <v>5360</v>
      </c>
      <c r="H223" s="124">
        <v>960</v>
      </c>
      <c r="I223" s="124">
        <v>3440</v>
      </c>
      <c r="J223" s="124">
        <v>19680</v>
      </c>
      <c r="K223" s="127">
        <v>0</v>
      </c>
      <c r="L223" s="127">
        <v>0</v>
      </c>
      <c r="M223" s="124">
        <v>0</v>
      </c>
      <c r="N223" s="127">
        <v>69000</v>
      </c>
      <c r="O223" s="128">
        <v>32800</v>
      </c>
      <c r="P223" s="127">
        <v>2400</v>
      </c>
      <c r="Q223" s="127">
        <v>6240</v>
      </c>
      <c r="R223" s="124">
        <v>4320</v>
      </c>
      <c r="S223" s="124">
        <v>2880</v>
      </c>
      <c r="T223" s="124">
        <v>0</v>
      </c>
      <c r="U223" s="124">
        <v>0</v>
      </c>
      <c r="V223" s="124">
        <v>0</v>
      </c>
      <c r="W223" s="124">
        <v>5600</v>
      </c>
      <c r="X223" s="124">
        <v>0</v>
      </c>
      <c r="Y223" s="127">
        <v>24960</v>
      </c>
      <c r="Z223" s="128">
        <v>33200</v>
      </c>
    </row>
    <row r="224" spans="1:26" ht="20.100000000000001" customHeight="1">
      <c r="A224" s="92" t="s">
        <v>1549</v>
      </c>
      <c r="B224" s="92" t="s">
        <v>1552</v>
      </c>
      <c r="C224" s="93" t="s">
        <v>1555</v>
      </c>
      <c r="D224" s="123" t="s">
        <v>1623</v>
      </c>
      <c r="E224" s="92" t="s">
        <v>272</v>
      </c>
      <c r="F224" s="124">
        <v>210840</v>
      </c>
      <c r="G224" s="124">
        <v>5360</v>
      </c>
      <c r="H224" s="124">
        <v>960</v>
      </c>
      <c r="I224" s="124">
        <v>3440</v>
      </c>
      <c r="J224" s="124">
        <v>19680</v>
      </c>
      <c r="K224" s="127">
        <v>0</v>
      </c>
      <c r="L224" s="127">
        <v>0</v>
      </c>
      <c r="M224" s="124">
        <v>0</v>
      </c>
      <c r="N224" s="127">
        <v>69000</v>
      </c>
      <c r="O224" s="128">
        <v>32800</v>
      </c>
      <c r="P224" s="127">
        <v>2400</v>
      </c>
      <c r="Q224" s="127">
        <v>6240</v>
      </c>
      <c r="R224" s="124">
        <v>4320</v>
      </c>
      <c r="S224" s="124">
        <v>2880</v>
      </c>
      <c r="T224" s="124">
        <v>0</v>
      </c>
      <c r="U224" s="124">
        <v>0</v>
      </c>
      <c r="V224" s="124">
        <v>0</v>
      </c>
      <c r="W224" s="124">
        <v>5600</v>
      </c>
      <c r="X224" s="124">
        <v>0</v>
      </c>
      <c r="Y224" s="127">
        <v>24960</v>
      </c>
      <c r="Z224" s="128">
        <v>33200</v>
      </c>
    </row>
    <row r="225" spans="1:26" ht="20.100000000000001" customHeight="1">
      <c r="A225" s="92"/>
      <c r="B225" s="92"/>
      <c r="C225" s="93"/>
      <c r="D225" s="123" t="s">
        <v>1658</v>
      </c>
      <c r="E225" s="92" t="s">
        <v>1659</v>
      </c>
      <c r="F225" s="124">
        <v>2090280</v>
      </c>
      <c r="G225" s="124">
        <v>30600</v>
      </c>
      <c r="H225" s="124">
        <v>4500</v>
      </c>
      <c r="I225" s="124">
        <v>19500</v>
      </c>
      <c r="J225" s="124">
        <v>63780</v>
      </c>
      <c r="K225" s="127">
        <v>0</v>
      </c>
      <c r="L225" s="127">
        <v>0</v>
      </c>
      <c r="M225" s="124">
        <v>0</v>
      </c>
      <c r="N225" s="127">
        <v>190800</v>
      </c>
      <c r="O225" s="128">
        <v>111000</v>
      </c>
      <c r="P225" s="127">
        <v>15000</v>
      </c>
      <c r="Q225" s="127">
        <v>23400</v>
      </c>
      <c r="R225" s="124">
        <v>16200</v>
      </c>
      <c r="S225" s="124">
        <v>10800</v>
      </c>
      <c r="T225" s="124">
        <v>0</v>
      </c>
      <c r="U225" s="124">
        <v>0</v>
      </c>
      <c r="V225" s="124">
        <v>0</v>
      </c>
      <c r="W225" s="124">
        <v>21000</v>
      </c>
      <c r="X225" s="124">
        <v>0</v>
      </c>
      <c r="Y225" s="127">
        <v>1459200</v>
      </c>
      <c r="Z225" s="128">
        <v>124500</v>
      </c>
    </row>
    <row r="226" spans="1:26" ht="20.100000000000001" customHeight="1">
      <c r="A226" s="92"/>
      <c r="B226" s="92"/>
      <c r="C226" s="93"/>
      <c r="D226" s="123" t="s">
        <v>1660</v>
      </c>
      <c r="E226" s="92" t="s">
        <v>1661</v>
      </c>
      <c r="F226" s="124">
        <v>2090280</v>
      </c>
      <c r="G226" s="124">
        <v>30600</v>
      </c>
      <c r="H226" s="124">
        <v>4500</v>
      </c>
      <c r="I226" s="124">
        <v>19500</v>
      </c>
      <c r="J226" s="124">
        <v>63780</v>
      </c>
      <c r="K226" s="127">
        <v>0</v>
      </c>
      <c r="L226" s="127">
        <v>0</v>
      </c>
      <c r="M226" s="124">
        <v>0</v>
      </c>
      <c r="N226" s="127">
        <v>190800</v>
      </c>
      <c r="O226" s="128">
        <v>111000</v>
      </c>
      <c r="P226" s="127">
        <v>15000</v>
      </c>
      <c r="Q226" s="127">
        <v>23400</v>
      </c>
      <c r="R226" s="124">
        <v>16200</v>
      </c>
      <c r="S226" s="124">
        <v>10800</v>
      </c>
      <c r="T226" s="124">
        <v>0</v>
      </c>
      <c r="U226" s="124">
        <v>0</v>
      </c>
      <c r="V226" s="124">
        <v>0</v>
      </c>
      <c r="W226" s="124">
        <v>21000</v>
      </c>
      <c r="X226" s="124">
        <v>0</v>
      </c>
      <c r="Y226" s="127">
        <v>1459200</v>
      </c>
      <c r="Z226" s="128">
        <v>124500</v>
      </c>
    </row>
    <row r="227" spans="1:26" ht="20.100000000000001" customHeight="1">
      <c r="A227" s="92" t="s">
        <v>1549</v>
      </c>
      <c r="B227" s="92" t="s">
        <v>1557</v>
      </c>
      <c r="C227" s="93" t="s">
        <v>1550</v>
      </c>
      <c r="D227" s="123" t="s">
        <v>1623</v>
      </c>
      <c r="E227" s="92" t="s">
        <v>251</v>
      </c>
      <c r="F227" s="124">
        <v>2090280</v>
      </c>
      <c r="G227" s="124">
        <v>30600</v>
      </c>
      <c r="H227" s="124">
        <v>4500</v>
      </c>
      <c r="I227" s="124">
        <v>19500</v>
      </c>
      <c r="J227" s="124">
        <v>63780</v>
      </c>
      <c r="K227" s="127">
        <v>0</v>
      </c>
      <c r="L227" s="127">
        <v>0</v>
      </c>
      <c r="M227" s="124">
        <v>0</v>
      </c>
      <c r="N227" s="127">
        <v>190800</v>
      </c>
      <c r="O227" s="128">
        <v>111000</v>
      </c>
      <c r="P227" s="127">
        <v>15000</v>
      </c>
      <c r="Q227" s="127">
        <v>23400</v>
      </c>
      <c r="R227" s="124">
        <v>16200</v>
      </c>
      <c r="S227" s="124">
        <v>10800</v>
      </c>
      <c r="T227" s="124">
        <v>0</v>
      </c>
      <c r="U227" s="124">
        <v>0</v>
      </c>
      <c r="V227" s="124">
        <v>0</v>
      </c>
      <c r="W227" s="124">
        <v>21000</v>
      </c>
      <c r="X227" s="124">
        <v>0</v>
      </c>
      <c r="Y227" s="127">
        <v>1459200</v>
      </c>
      <c r="Z227" s="128">
        <v>124500</v>
      </c>
    </row>
    <row r="228" spans="1:26" ht="20.100000000000001" customHeight="1">
      <c r="A228" s="92"/>
      <c r="B228" s="92"/>
      <c r="C228" s="93"/>
      <c r="D228" s="123" t="s">
        <v>1662</v>
      </c>
      <c r="E228" s="92" t="s">
        <v>1663</v>
      </c>
      <c r="F228" s="124">
        <v>460920</v>
      </c>
      <c r="G228" s="124">
        <v>12060</v>
      </c>
      <c r="H228" s="124">
        <v>2160</v>
      </c>
      <c r="I228" s="124">
        <v>7740</v>
      </c>
      <c r="J228" s="124">
        <v>40980</v>
      </c>
      <c r="K228" s="127">
        <v>0</v>
      </c>
      <c r="L228" s="127">
        <v>0</v>
      </c>
      <c r="M228" s="124">
        <v>0</v>
      </c>
      <c r="N228" s="127">
        <v>149400</v>
      </c>
      <c r="O228" s="128">
        <v>73800</v>
      </c>
      <c r="P228" s="127">
        <v>5400</v>
      </c>
      <c r="Q228" s="127">
        <v>14040</v>
      </c>
      <c r="R228" s="124">
        <v>9720</v>
      </c>
      <c r="S228" s="124">
        <v>6480</v>
      </c>
      <c r="T228" s="124">
        <v>0</v>
      </c>
      <c r="U228" s="124">
        <v>0</v>
      </c>
      <c r="V228" s="124">
        <v>0</v>
      </c>
      <c r="W228" s="124">
        <v>12600</v>
      </c>
      <c r="X228" s="124">
        <v>0</v>
      </c>
      <c r="Y228" s="127">
        <v>51840</v>
      </c>
      <c r="Z228" s="128">
        <v>74700</v>
      </c>
    </row>
    <row r="229" spans="1:26" ht="20.100000000000001" customHeight="1">
      <c r="A229" s="92"/>
      <c r="B229" s="92"/>
      <c r="C229" s="93"/>
      <c r="D229" s="123" t="s">
        <v>1664</v>
      </c>
      <c r="E229" s="92" t="s">
        <v>1665</v>
      </c>
      <c r="F229" s="124">
        <v>460920</v>
      </c>
      <c r="G229" s="124">
        <v>12060</v>
      </c>
      <c r="H229" s="124">
        <v>2160</v>
      </c>
      <c r="I229" s="124">
        <v>7740</v>
      </c>
      <c r="J229" s="124">
        <v>40980</v>
      </c>
      <c r="K229" s="127">
        <v>0</v>
      </c>
      <c r="L229" s="127">
        <v>0</v>
      </c>
      <c r="M229" s="124">
        <v>0</v>
      </c>
      <c r="N229" s="127">
        <v>149400</v>
      </c>
      <c r="O229" s="128">
        <v>73800</v>
      </c>
      <c r="P229" s="127">
        <v>5400</v>
      </c>
      <c r="Q229" s="127">
        <v>14040</v>
      </c>
      <c r="R229" s="124">
        <v>9720</v>
      </c>
      <c r="S229" s="124">
        <v>6480</v>
      </c>
      <c r="T229" s="124">
        <v>0</v>
      </c>
      <c r="U229" s="124">
        <v>0</v>
      </c>
      <c r="V229" s="124">
        <v>0</v>
      </c>
      <c r="W229" s="124">
        <v>12600</v>
      </c>
      <c r="X229" s="124">
        <v>0</v>
      </c>
      <c r="Y229" s="127">
        <v>51840</v>
      </c>
      <c r="Z229" s="128">
        <v>74700</v>
      </c>
    </row>
    <row r="230" spans="1:26" ht="20.100000000000001" customHeight="1">
      <c r="A230" s="92" t="s">
        <v>1549</v>
      </c>
      <c r="B230" s="92" t="s">
        <v>1558</v>
      </c>
      <c r="C230" s="93" t="s">
        <v>1550</v>
      </c>
      <c r="D230" s="123" t="s">
        <v>1623</v>
      </c>
      <c r="E230" s="92" t="s">
        <v>251</v>
      </c>
      <c r="F230" s="124">
        <v>460920</v>
      </c>
      <c r="G230" s="124">
        <v>12060</v>
      </c>
      <c r="H230" s="124">
        <v>2160</v>
      </c>
      <c r="I230" s="124">
        <v>7740</v>
      </c>
      <c r="J230" s="124">
        <v>40980</v>
      </c>
      <c r="K230" s="127">
        <v>0</v>
      </c>
      <c r="L230" s="127">
        <v>0</v>
      </c>
      <c r="M230" s="124">
        <v>0</v>
      </c>
      <c r="N230" s="127">
        <v>149400</v>
      </c>
      <c r="O230" s="128">
        <v>73800</v>
      </c>
      <c r="P230" s="127">
        <v>5400</v>
      </c>
      <c r="Q230" s="127">
        <v>14040</v>
      </c>
      <c r="R230" s="124">
        <v>9720</v>
      </c>
      <c r="S230" s="124">
        <v>6480</v>
      </c>
      <c r="T230" s="124">
        <v>0</v>
      </c>
      <c r="U230" s="124">
        <v>0</v>
      </c>
      <c r="V230" s="124">
        <v>0</v>
      </c>
      <c r="W230" s="124">
        <v>12600</v>
      </c>
      <c r="X230" s="124">
        <v>0</v>
      </c>
      <c r="Y230" s="127">
        <v>51840</v>
      </c>
      <c r="Z230" s="128">
        <v>74700</v>
      </c>
    </row>
    <row r="231" spans="1:26" ht="20.100000000000001" customHeight="1">
      <c r="A231" s="92"/>
      <c r="B231" s="92"/>
      <c r="C231" s="93"/>
      <c r="D231" s="123" t="s">
        <v>1666</v>
      </c>
      <c r="E231" s="92" t="s">
        <v>1667</v>
      </c>
      <c r="F231" s="124">
        <v>1535340</v>
      </c>
      <c r="G231" s="124">
        <v>57380</v>
      </c>
      <c r="H231" s="124">
        <v>8610</v>
      </c>
      <c r="I231" s="124">
        <v>66590</v>
      </c>
      <c r="J231" s="124">
        <v>124890</v>
      </c>
      <c r="K231" s="127">
        <v>0</v>
      </c>
      <c r="L231" s="127">
        <v>0</v>
      </c>
      <c r="M231" s="124">
        <v>0</v>
      </c>
      <c r="N231" s="127">
        <v>432000</v>
      </c>
      <c r="O231" s="128">
        <v>221500</v>
      </c>
      <c r="P231" s="127">
        <v>27900</v>
      </c>
      <c r="Q231" s="127">
        <v>46020</v>
      </c>
      <c r="R231" s="124">
        <v>31860</v>
      </c>
      <c r="S231" s="124">
        <v>21240</v>
      </c>
      <c r="T231" s="124">
        <v>0</v>
      </c>
      <c r="U231" s="124">
        <v>0</v>
      </c>
      <c r="V231" s="124">
        <v>0</v>
      </c>
      <c r="W231" s="124">
        <v>41300</v>
      </c>
      <c r="X231" s="124">
        <v>0</v>
      </c>
      <c r="Y231" s="127">
        <v>211200</v>
      </c>
      <c r="Z231" s="128">
        <v>244850</v>
      </c>
    </row>
    <row r="232" spans="1:26" ht="20.100000000000001" customHeight="1">
      <c r="A232" s="92"/>
      <c r="B232" s="92"/>
      <c r="C232" s="93"/>
      <c r="D232" s="123" t="s">
        <v>1668</v>
      </c>
      <c r="E232" s="92" t="s">
        <v>1669</v>
      </c>
      <c r="F232" s="124">
        <v>1388100</v>
      </c>
      <c r="G232" s="124">
        <v>52020</v>
      </c>
      <c r="H232" s="124">
        <v>7650</v>
      </c>
      <c r="I232" s="124">
        <v>63150</v>
      </c>
      <c r="J232" s="124">
        <v>113610</v>
      </c>
      <c r="K232" s="127">
        <v>0</v>
      </c>
      <c r="L232" s="127">
        <v>0</v>
      </c>
      <c r="M232" s="124">
        <v>0</v>
      </c>
      <c r="N232" s="127">
        <v>408600</v>
      </c>
      <c r="O232" s="128">
        <v>188700</v>
      </c>
      <c r="P232" s="127">
        <v>25500</v>
      </c>
      <c r="Q232" s="127">
        <v>39780</v>
      </c>
      <c r="R232" s="124">
        <v>27540</v>
      </c>
      <c r="S232" s="124">
        <v>18360</v>
      </c>
      <c r="T232" s="124">
        <v>0</v>
      </c>
      <c r="U232" s="124">
        <v>0</v>
      </c>
      <c r="V232" s="124">
        <v>0</v>
      </c>
      <c r="W232" s="124">
        <v>35700</v>
      </c>
      <c r="X232" s="124">
        <v>0</v>
      </c>
      <c r="Y232" s="127">
        <v>195840</v>
      </c>
      <c r="Z232" s="128">
        <v>211650</v>
      </c>
    </row>
    <row r="233" spans="1:26" ht="20.100000000000001" customHeight="1">
      <c r="A233" s="92" t="s">
        <v>1549</v>
      </c>
      <c r="B233" s="92" t="s">
        <v>1554</v>
      </c>
      <c r="C233" s="93" t="s">
        <v>1550</v>
      </c>
      <c r="D233" s="123" t="s">
        <v>1623</v>
      </c>
      <c r="E233" s="92" t="s">
        <v>251</v>
      </c>
      <c r="F233" s="124">
        <v>1388100</v>
      </c>
      <c r="G233" s="124">
        <v>52020</v>
      </c>
      <c r="H233" s="124">
        <v>7650</v>
      </c>
      <c r="I233" s="124">
        <v>63150</v>
      </c>
      <c r="J233" s="124">
        <v>113610</v>
      </c>
      <c r="K233" s="127">
        <v>0</v>
      </c>
      <c r="L233" s="127">
        <v>0</v>
      </c>
      <c r="M233" s="124">
        <v>0</v>
      </c>
      <c r="N233" s="127">
        <v>408600</v>
      </c>
      <c r="O233" s="128">
        <v>188700</v>
      </c>
      <c r="P233" s="127">
        <v>25500</v>
      </c>
      <c r="Q233" s="127">
        <v>39780</v>
      </c>
      <c r="R233" s="124">
        <v>27540</v>
      </c>
      <c r="S233" s="124">
        <v>18360</v>
      </c>
      <c r="T233" s="124">
        <v>0</v>
      </c>
      <c r="U233" s="124">
        <v>0</v>
      </c>
      <c r="V233" s="124">
        <v>0</v>
      </c>
      <c r="W233" s="124">
        <v>35700</v>
      </c>
      <c r="X233" s="124">
        <v>0</v>
      </c>
      <c r="Y233" s="127">
        <v>195840</v>
      </c>
      <c r="Z233" s="128">
        <v>211650</v>
      </c>
    </row>
    <row r="234" spans="1:26" ht="20.100000000000001" customHeight="1">
      <c r="A234" s="92"/>
      <c r="B234" s="92"/>
      <c r="C234" s="93"/>
      <c r="D234" s="123" t="s">
        <v>1670</v>
      </c>
      <c r="E234" s="92" t="s">
        <v>1671</v>
      </c>
      <c r="F234" s="124">
        <v>147240</v>
      </c>
      <c r="G234" s="124">
        <v>5360</v>
      </c>
      <c r="H234" s="124">
        <v>960</v>
      </c>
      <c r="I234" s="124">
        <v>3440</v>
      </c>
      <c r="J234" s="124">
        <v>11280</v>
      </c>
      <c r="K234" s="127">
        <v>0</v>
      </c>
      <c r="L234" s="127">
        <v>0</v>
      </c>
      <c r="M234" s="124">
        <v>0</v>
      </c>
      <c r="N234" s="127">
        <v>23400</v>
      </c>
      <c r="O234" s="128">
        <v>32800</v>
      </c>
      <c r="P234" s="127">
        <v>2400</v>
      </c>
      <c r="Q234" s="127">
        <v>6240</v>
      </c>
      <c r="R234" s="124">
        <v>4320</v>
      </c>
      <c r="S234" s="124">
        <v>2880</v>
      </c>
      <c r="T234" s="124">
        <v>0</v>
      </c>
      <c r="U234" s="124">
        <v>0</v>
      </c>
      <c r="V234" s="124">
        <v>0</v>
      </c>
      <c r="W234" s="124">
        <v>5600</v>
      </c>
      <c r="X234" s="124">
        <v>0</v>
      </c>
      <c r="Y234" s="127">
        <v>15360</v>
      </c>
      <c r="Z234" s="128">
        <v>33200</v>
      </c>
    </row>
    <row r="235" spans="1:26" ht="20.100000000000001" customHeight="1">
      <c r="A235" s="92" t="s">
        <v>1549</v>
      </c>
      <c r="B235" s="92" t="s">
        <v>1554</v>
      </c>
      <c r="C235" s="93" t="s">
        <v>1556</v>
      </c>
      <c r="D235" s="123" t="s">
        <v>1623</v>
      </c>
      <c r="E235" s="92" t="s">
        <v>260</v>
      </c>
      <c r="F235" s="124">
        <v>147240</v>
      </c>
      <c r="G235" s="124">
        <v>5360</v>
      </c>
      <c r="H235" s="124">
        <v>960</v>
      </c>
      <c r="I235" s="124">
        <v>3440</v>
      </c>
      <c r="J235" s="124">
        <v>11280</v>
      </c>
      <c r="K235" s="127">
        <v>0</v>
      </c>
      <c r="L235" s="127">
        <v>0</v>
      </c>
      <c r="M235" s="124">
        <v>0</v>
      </c>
      <c r="N235" s="127">
        <v>23400</v>
      </c>
      <c r="O235" s="128">
        <v>32800</v>
      </c>
      <c r="P235" s="127">
        <v>2400</v>
      </c>
      <c r="Q235" s="127">
        <v>6240</v>
      </c>
      <c r="R235" s="124">
        <v>4320</v>
      </c>
      <c r="S235" s="124">
        <v>2880</v>
      </c>
      <c r="T235" s="124">
        <v>0</v>
      </c>
      <c r="U235" s="124">
        <v>0</v>
      </c>
      <c r="V235" s="124">
        <v>0</v>
      </c>
      <c r="W235" s="124">
        <v>5600</v>
      </c>
      <c r="X235" s="124">
        <v>0</v>
      </c>
      <c r="Y235" s="127">
        <v>15360</v>
      </c>
      <c r="Z235" s="128">
        <v>33200</v>
      </c>
    </row>
    <row r="236" spans="1:26" ht="20.100000000000001" customHeight="1">
      <c r="A236" s="92"/>
      <c r="B236" s="92"/>
      <c r="C236" s="93"/>
      <c r="D236" s="123" t="s">
        <v>1672</v>
      </c>
      <c r="E236" s="92" t="s">
        <v>1673</v>
      </c>
      <c r="F236" s="124">
        <v>673320</v>
      </c>
      <c r="G236" s="124">
        <v>24480</v>
      </c>
      <c r="H236" s="124">
        <v>3600</v>
      </c>
      <c r="I236" s="124">
        <v>15600</v>
      </c>
      <c r="J236" s="124">
        <v>58440</v>
      </c>
      <c r="K236" s="127">
        <v>0</v>
      </c>
      <c r="L236" s="127">
        <v>0</v>
      </c>
      <c r="M236" s="124">
        <v>0</v>
      </c>
      <c r="N236" s="127">
        <v>202800</v>
      </c>
      <c r="O236" s="128">
        <v>88800</v>
      </c>
      <c r="P236" s="127">
        <v>12000</v>
      </c>
      <c r="Q236" s="127">
        <v>18720</v>
      </c>
      <c r="R236" s="124">
        <v>12960</v>
      </c>
      <c r="S236" s="124">
        <v>8640</v>
      </c>
      <c r="T236" s="124">
        <v>0</v>
      </c>
      <c r="U236" s="124">
        <v>0</v>
      </c>
      <c r="V236" s="124">
        <v>0</v>
      </c>
      <c r="W236" s="124">
        <v>16800</v>
      </c>
      <c r="X236" s="124">
        <v>0</v>
      </c>
      <c r="Y236" s="127">
        <v>110880</v>
      </c>
      <c r="Z236" s="128">
        <v>99600</v>
      </c>
    </row>
    <row r="237" spans="1:26" ht="20.100000000000001" customHeight="1">
      <c r="A237" s="92"/>
      <c r="B237" s="92"/>
      <c r="C237" s="93"/>
      <c r="D237" s="123" t="s">
        <v>1674</v>
      </c>
      <c r="E237" s="92" t="s">
        <v>1675</v>
      </c>
      <c r="F237" s="124">
        <v>673320</v>
      </c>
      <c r="G237" s="124">
        <v>24480</v>
      </c>
      <c r="H237" s="124">
        <v>3600</v>
      </c>
      <c r="I237" s="124">
        <v>15600</v>
      </c>
      <c r="J237" s="124">
        <v>58440</v>
      </c>
      <c r="K237" s="127">
        <v>0</v>
      </c>
      <c r="L237" s="127">
        <v>0</v>
      </c>
      <c r="M237" s="124">
        <v>0</v>
      </c>
      <c r="N237" s="127">
        <v>202800</v>
      </c>
      <c r="O237" s="128">
        <v>88800</v>
      </c>
      <c r="P237" s="127">
        <v>12000</v>
      </c>
      <c r="Q237" s="127">
        <v>18720</v>
      </c>
      <c r="R237" s="124">
        <v>12960</v>
      </c>
      <c r="S237" s="124">
        <v>8640</v>
      </c>
      <c r="T237" s="124">
        <v>0</v>
      </c>
      <c r="U237" s="124">
        <v>0</v>
      </c>
      <c r="V237" s="124">
        <v>0</v>
      </c>
      <c r="W237" s="124">
        <v>16800</v>
      </c>
      <c r="X237" s="124">
        <v>0</v>
      </c>
      <c r="Y237" s="127">
        <v>110880</v>
      </c>
      <c r="Z237" s="128">
        <v>99600</v>
      </c>
    </row>
    <row r="238" spans="1:26" ht="20.100000000000001" customHeight="1">
      <c r="A238" s="92" t="s">
        <v>1549</v>
      </c>
      <c r="B238" s="92" t="s">
        <v>1555</v>
      </c>
      <c r="C238" s="93" t="s">
        <v>1550</v>
      </c>
      <c r="D238" s="123" t="s">
        <v>1623</v>
      </c>
      <c r="E238" s="92" t="s">
        <v>251</v>
      </c>
      <c r="F238" s="124">
        <v>673320</v>
      </c>
      <c r="G238" s="124">
        <v>24480</v>
      </c>
      <c r="H238" s="124">
        <v>3600</v>
      </c>
      <c r="I238" s="124">
        <v>15600</v>
      </c>
      <c r="J238" s="124">
        <v>58440</v>
      </c>
      <c r="K238" s="127">
        <v>0</v>
      </c>
      <c r="L238" s="127">
        <v>0</v>
      </c>
      <c r="M238" s="124">
        <v>0</v>
      </c>
      <c r="N238" s="127">
        <v>202800</v>
      </c>
      <c r="O238" s="128">
        <v>88800</v>
      </c>
      <c r="P238" s="127">
        <v>12000</v>
      </c>
      <c r="Q238" s="127">
        <v>18720</v>
      </c>
      <c r="R238" s="124">
        <v>12960</v>
      </c>
      <c r="S238" s="124">
        <v>8640</v>
      </c>
      <c r="T238" s="124">
        <v>0</v>
      </c>
      <c r="U238" s="124">
        <v>0</v>
      </c>
      <c r="V238" s="124">
        <v>0</v>
      </c>
      <c r="W238" s="124">
        <v>16800</v>
      </c>
      <c r="X238" s="124">
        <v>0</v>
      </c>
      <c r="Y238" s="127">
        <v>110880</v>
      </c>
      <c r="Z238" s="128">
        <v>99600</v>
      </c>
    </row>
    <row r="239" spans="1:26" ht="20.100000000000001" customHeight="1">
      <c r="A239" s="92"/>
      <c r="B239" s="92"/>
      <c r="C239" s="93"/>
      <c r="D239" s="123" t="s">
        <v>1676</v>
      </c>
      <c r="E239" s="92" t="s">
        <v>1677</v>
      </c>
      <c r="F239" s="124">
        <v>1644200</v>
      </c>
      <c r="G239" s="124">
        <v>61200</v>
      </c>
      <c r="H239" s="124">
        <v>9000</v>
      </c>
      <c r="I239" s="124">
        <v>39000</v>
      </c>
      <c r="J239" s="124">
        <v>156600</v>
      </c>
      <c r="K239" s="127">
        <v>0</v>
      </c>
      <c r="L239" s="127">
        <v>0</v>
      </c>
      <c r="M239" s="124">
        <v>86000</v>
      </c>
      <c r="N239" s="127">
        <v>531000</v>
      </c>
      <c r="O239" s="128">
        <v>222000</v>
      </c>
      <c r="P239" s="127">
        <v>30000</v>
      </c>
      <c r="Q239" s="127">
        <v>46800</v>
      </c>
      <c r="R239" s="124">
        <v>32400</v>
      </c>
      <c r="S239" s="124">
        <v>21600</v>
      </c>
      <c r="T239" s="124">
        <v>0</v>
      </c>
      <c r="U239" s="124">
        <v>0</v>
      </c>
      <c r="V239" s="124">
        <v>0</v>
      </c>
      <c r="W239" s="124">
        <v>42000</v>
      </c>
      <c r="X239" s="124">
        <v>0</v>
      </c>
      <c r="Y239" s="127">
        <v>117600</v>
      </c>
      <c r="Z239" s="128">
        <v>249000</v>
      </c>
    </row>
    <row r="240" spans="1:26" ht="20.100000000000001" customHeight="1">
      <c r="A240" s="92"/>
      <c r="B240" s="92"/>
      <c r="C240" s="93"/>
      <c r="D240" s="123" t="s">
        <v>1678</v>
      </c>
      <c r="E240" s="92" t="s">
        <v>1679</v>
      </c>
      <c r="F240" s="124">
        <v>1644200</v>
      </c>
      <c r="G240" s="124">
        <v>61200</v>
      </c>
      <c r="H240" s="124">
        <v>9000</v>
      </c>
      <c r="I240" s="124">
        <v>39000</v>
      </c>
      <c r="J240" s="124">
        <v>156600</v>
      </c>
      <c r="K240" s="127">
        <v>0</v>
      </c>
      <c r="L240" s="127">
        <v>0</v>
      </c>
      <c r="M240" s="124">
        <v>86000</v>
      </c>
      <c r="N240" s="127">
        <v>531000</v>
      </c>
      <c r="O240" s="128">
        <v>222000</v>
      </c>
      <c r="P240" s="127">
        <v>30000</v>
      </c>
      <c r="Q240" s="127">
        <v>46800</v>
      </c>
      <c r="R240" s="124">
        <v>32400</v>
      </c>
      <c r="S240" s="124">
        <v>21600</v>
      </c>
      <c r="T240" s="124">
        <v>0</v>
      </c>
      <c r="U240" s="124">
        <v>0</v>
      </c>
      <c r="V240" s="124">
        <v>0</v>
      </c>
      <c r="W240" s="124">
        <v>42000</v>
      </c>
      <c r="X240" s="124">
        <v>0</v>
      </c>
      <c r="Y240" s="127">
        <v>117600</v>
      </c>
      <c r="Z240" s="128">
        <v>249000</v>
      </c>
    </row>
    <row r="241" spans="1:26" ht="20.100000000000001" customHeight="1">
      <c r="A241" s="92" t="s">
        <v>1549</v>
      </c>
      <c r="B241" s="92" t="s">
        <v>1559</v>
      </c>
      <c r="C241" s="93" t="s">
        <v>1550</v>
      </c>
      <c r="D241" s="123" t="s">
        <v>1623</v>
      </c>
      <c r="E241" s="92" t="s">
        <v>251</v>
      </c>
      <c r="F241" s="124">
        <v>1644200</v>
      </c>
      <c r="G241" s="124">
        <v>61200</v>
      </c>
      <c r="H241" s="124">
        <v>9000</v>
      </c>
      <c r="I241" s="124">
        <v>39000</v>
      </c>
      <c r="J241" s="124">
        <v>156600</v>
      </c>
      <c r="K241" s="127">
        <v>0</v>
      </c>
      <c r="L241" s="127">
        <v>0</v>
      </c>
      <c r="M241" s="124">
        <v>86000</v>
      </c>
      <c r="N241" s="127">
        <v>531000</v>
      </c>
      <c r="O241" s="128">
        <v>222000</v>
      </c>
      <c r="P241" s="127">
        <v>30000</v>
      </c>
      <c r="Q241" s="127">
        <v>46800</v>
      </c>
      <c r="R241" s="124">
        <v>32400</v>
      </c>
      <c r="S241" s="124">
        <v>21600</v>
      </c>
      <c r="T241" s="124">
        <v>0</v>
      </c>
      <c r="U241" s="124">
        <v>0</v>
      </c>
      <c r="V241" s="124">
        <v>0</v>
      </c>
      <c r="W241" s="124">
        <v>42000</v>
      </c>
      <c r="X241" s="124">
        <v>0</v>
      </c>
      <c r="Y241" s="127">
        <v>117600</v>
      </c>
      <c r="Z241" s="128">
        <v>249000</v>
      </c>
    </row>
    <row r="242" spans="1:26" ht="20.100000000000001" customHeight="1">
      <c r="A242" s="92"/>
      <c r="B242" s="92"/>
      <c r="C242" s="93"/>
      <c r="D242" s="123" t="s">
        <v>1680</v>
      </c>
      <c r="E242" s="92" t="s">
        <v>1681</v>
      </c>
      <c r="F242" s="124">
        <v>119760</v>
      </c>
      <c r="G242" s="124">
        <v>3350</v>
      </c>
      <c r="H242" s="124">
        <v>600</v>
      </c>
      <c r="I242" s="124">
        <v>2150</v>
      </c>
      <c r="J242" s="124">
        <v>11490</v>
      </c>
      <c r="K242" s="127">
        <v>0</v>
      </c>
      <c r="L242" s="127">
        <v>0</v>
      </c>
      <c r="M242" s="124">
        <v>0</v>
      </c>
      <c r="N242" s="127">
        <v>36000</v>
      </c>
      <c r="O242" s="128">
        <v>20500</v>
      </c>
      <c r="P242" s="127">
        <v>1500</v>
      </c>
      <c r="Q242" s="127">
        <v>3900</v>
      </c>
      <c r="R242" s="124">
        <v>2700</v>
      </c>
      <c r="S242" s="124">
        <v>1800</v>
      </c>
      <c r="T242" s="124">
        <v>0</v>
      </c>
      <c r="U242" s="124">
        <v>0</v>
      </c>
      <c r="V242" s="124">
        <v>0</v>
      </c>
      <c r="W242" s="124">
        <v>3500</v>
      </c>
      <c r="X242" s="124">
        <v>0</v>
      </c>
      <c r="Y242" s="127">
        <v>11520</v>
      </c>
      <c r="Z242" s="128">
        <v>20750</v>
      </c>
    </row>
    <row r="243" spans="1:26" ht="20.100000000000001" customHeight="1">
      <c r="A243" s="92"/>
      <c r="B243" s="92"/>
      <c r="C243" s="93"/>
      <c r="D243" s="123" t="s">
        <v>1682</v>
      </c>
      <c r="E243" s="92" t="s">
        <v>1683</v>
      </c>
      <c r="F243" s="124">
        <v>119760</v>
      </c>
      <c r="G243" s="124">
        <v>3350</v>
      </c>
      <c r="H243" s="124">
        <v>600</v>
      </c>
      <c r="I243" s="124">
        <v>2150</v>
      </c>
      <c r="J243" s="124">
        <v>11490</v>
      </c>
      <c r="K243" s="127">
        <v>0</v>
      </c>
      <c r="L243" s="127">
        <v>0</v>
      </c>
      <c r="M243" s="124">
        <v>0</v>
      </c>
      <c r="N243" s="127">
        <v>36000</v>
      </c>
      <c r="O243" s="128">
        <v>20500</v>
      </c>
      <c r="P243" s="127">
        <v>1500</v>
      </c>
      <c r="Q243" s="127">
        <v>3900</v>
      </c>
      <c r="R243" s="124">
        <v>2700</v>
      </c>
      <c r="S243" s="124">
        <v>1800</v>
      </c>
      <c r="T243" s="124">
        <v>0</v>
      </c>
      <c r="U243" s="124">
        <v>0</v>
      </c>
      <c r="V243" s="124">
        <v>0</v>
      </c>
      <c r="W243" s="124">
        <v>3500</v>
      </c>
      <c r="X243" s="124">
        <v>0</v>
      </c>
      <c r="Y243" s="127">
        <v>11520</v>
      </c>
      <c r="Z243" s="128">
        <v>20750</v>
      </c>
    </row>
    <row r="244" spans="1:26" ht="20.100000000000001" customHeight="1">
      <c r="A244" s="92" t="s">
        <v>1549</v>
      </c>
      <c r="B244" s="92" t="s">
        <v>1560</v>
      </c>
      <c r="C244" s="93" t="s">
        <v>1550</v>
      </c>
      <c r="D244" s="123" t="s">
        <v>1623</v>
      </c>
      <c r="E244" s="92" t="s">
        <v>251</v>
      </c>
      <c r="F244" s="124">
        <v>119760</v>
      </c>
      <c r="G244" s="124">
        <v>3350</v>
      </c>
      <c r="H244" s="124">
        <v>600</v>
      </c>
      <c r="I244" s="124">
        <v>2150</v>
      </c>
      <c r="J244" s="124">
        <v>11490</v>
      </c>
      <c r="K244" s="127">
        <v>0</v>
      </c>
      <c r="L244" s="127">
        <v>0</v>
      </c>
      <c r="M244" s="124">
        <v>0</v>
      </c>
      <c r="N244" s="127">
        <v>36000</v>
      </c>
      <c r="O244" s="128">
        <v>20500</v>
      </c>
      <c r="P244" s="127">
        <v>1500</v>
      </c>
      <c r="Q244" s="127">
        <v>3900</v>
      </c>
      <c r="R244" s="124">
        <v>2700</v>
      </c>
      <c r="S244" s="124">
        <v>1800</v>
      </c>
      <c r="T244" s="124">
        <v>0</v>
      </c>
      <c r="U244" s="124">
        <v>0</v>
      </c>
      <c r="V244" s="124">
        <v>0</v>
      </c>
      <c r="W244" s="124">
        <v>3500</v>
      </c>
      <c r="X244" s="124">
        <v>0</v>
      </c>
      <c r="Y244" s="127">
        <v>11520</v>
      </c>
      <c r="Z244" s="128">
        <v>20750</v>
      </c>
    </row>
    <row r="245" spans="1:26" ht="20.100000000000001" customHeight="1">
      <c r="A245" s="92"/>
      <c r="B245" s="92"/>
      <c r="C245" s="93"/>
      <c r="D245" s="123" t="s">
        <v>1684</v>
      </c>
      <c r="E245" s="92" t="s">
        <v>1685</v>
      </c>
      <c r="F245" s="124">
        <v>2171400</v>
      </c>
      <c r="G245" s="124">
        <v>35830</v>
      </c>
      <c r="H245" s="124">
        <v>8880</v>
      </c>
      <c r="I245" s="124">
        <v>39670</v>
      </c>
      <c r="J245" s="124">
        <v>111040</v>
      </c>
      <c r="K245" s="127">
        <v>0</v>
      </c>
      <c r="L245" s="127">
        <v>0</v>
      </c>
      <c r="M245" s="124">
        <v>0</v>
      </c>
      <c r="N245" s="127">
        <v>235800</v>
      </c>
      <c r="O245" s="128">
        <v>334900</v>
      </c>
      <c r="P245" s="127">
        <v>22200</v>
      </c>
      <c r="Q245" s="127">
        <v>41220</v>
      </c>
      <c r="R245" s="124">
        <v>32260</v>
      </c>
      <c r="S245" s="124">
        <v>21140</v>
      </c>
      <c r="T245" s="124">
        <v>0</v>
      </c>
      <c r="U245" s="124">
        <v>0</v>
      </c>
      <c r="V245" s="124">
        <v>0</v>
      </c>
      <c r="W245" s="124">
        <v>51800</v>
      </c>
      <c r="X245" s="124">
        <v>0</v>
      </c>
      <c r="Y245" s="127">
        <v>927360</v>
      </c>
      <c r="Z245" s="128">
        <v>309300</v>
      </c>
    </row>
    <row r="246" spans="1:26" ht="20.100000000000001" customHeight="1">
      <c r="A246" s="92"/>
      <c r="B246" s="92"/>
      <c r="C246" s="93"/>
      <c r="D246" s="123" t="s">
        <v>1686</v>
      </c>
      <c r="E246" s="92" t="s">
        <v>1687</v>
      </c>
      <c r="F246" s="124">
        <v>1218980</v>
      </c>
      <c r="G246" s="124">
        <v>12730</v>
      </c>
      <c r="H246" s="124">
        <v>2280</v>
      </c>
      <c r="I246" s="124">
        <v>23170</v>
      </c>
      <c r="J246" s="124">
        <v>43830</v>
      </c>
      <c r="K246" s="127">
        <v>0</v>
      </c>
      <c r="L246" s="127">
        <v>0</v>
      </c>
      <c r="M246" s="124">
        <v>0</v>
      </c>
      <c r="N246" s="127">
        <v>151800</v>
      </c>
      <c r="O246" s="128">
        <v>87400</v>
      </c>
      <c r="P246" s="127">
        <v>5700</v>
      </c>
      <c r="Q246" s="127">
        <v>14820</v>
      </c>
      <c r="R246" s="124">
        <v>10260</v>
      </c>
      <c r="S246" s="124">
        <v>6840</v>
      </c>
      <c r="T246" s="124">
        <v>0</v>
      </c>
      <c r="U246" s="124">
        <v>0</v>
      </c>
      <c r="V246" s="124">
        <v>0</v>
      </c>
      <c r="W246" s="124">
        <v>13300</v>
      </c>
      <c r="X246" s="124">
        <v>0</v>
      </c>
      <c r="Y246" s="127">
        <v>768000</v>
      </c>
      <c r="Z246" s="128">
        <v>78850</v>
      </c>
    </row>
    <row r="247" spans="1:26" ht="20.100000000000001" customHeight="1">
      <c r="A247" s="92" t="s">
        <v>1613</v>
      </c>
      <c r="B247" s="92" t="s">
        <v>1550</v>
      </c>
      <c r="C247" s="93" t="s">
        <v>1550</v>
      </c>
      <c r="D247" s="123" t="s">
        <v>1623</v>
      </c>
      <c r="E247" s="92" t="s">
        <v>251</v>
      </c>
      <c r="F247" s="124">
        <v>1218980</v>
      </c>
      <c r="G247" s="124">
        <v>12730</v>
      </c>
      <c r="H247" s="124">
        <v>2280</v>
      </c>
      <c r="I247" s="124">
        <v>23170</v>
      </c>
      <c r="J247" s="124">
        <v>43830</v>
      </c>
      <c r="K247" s="127">
        <v>0</v>
      </c>
      <c r="L247" s="127">
        <v>0</v>
      </c>
      <c r="M247" s="124">
        <v>0</v>
      </c>
      <c r="N247" s="127">
        <v>151800</v>
      </c>
      <c r="O247" s="128">
        <v>87400</v>
      </c>
      <c r="P247" s="127">
        <v>5700</v>
      </c>
      <c r="Q247" s="127">
        <v>14820</v>
      </c>
      <c r="R247" s="124">
        <v>10260</v>
      </c>
      <c r="S247" s="124">
        <v>6840</v>
      </c>
      <c r="T247" s="124">
        <v>0</v>
      </c>
      <c r="U247" s="124">
        <v>0</v>
      </c>
      <c r="V247" s="124">
        <v>0</v>
      </c>
      <c r="W247" s="124">
        <v>13300</v>
      </c>
      <c r="X247" s="124">
        <v>0</v>
      </c>
      <c r="Y247" s="127">
        <v>768000</v>
      </c>
      <c r="Z247" s="128">
        <v>78850</v>
      </c>
    </row>
    <row r="248" spans="1:26" ht="20.100000000000001" customHeight="1">
      <c r="A248" s="92"/>
      <c r="B248" s="92"/>
      <c r="C248" s="93"/>
      <c r="D248" s="123" t="s">
        <v>1688</v>
      </c>
      <c r="E248" s="92" t="s">
        <v>1689</v>
      </c>
      <c r="F248" s="124">
        <v>310320</v>
      </c>
      <c r="G248" s="124">
        <v>5040</v>
      </c>
      <c r="H248" s="124">
        <v>1440</v>
      </c>
      <c r="I248" s="124">
        <v>3600</v>
      </c>
      <c r="J248" s="124">
        <v>22920</v>
      </c>
      <c r="K248" s="127">
        <v>0</v>
      </c>
      <c r="L248" s="127">
        <v>0</v>
      </c>
      <c r="M248" s="124">
        <v>0</v>
      </c>
      <c r="N248" s="127">
        <v>84000</v>
      </c>
      <c r="O248" s="128">
        <v>54000</v>
      </c>
      <c r="P248" s="127">
        <v>3600</v>
      </c>
      <c r="Q248" s="127">
        <v>5760</v>
      </c>
      <c r="R248" s="124">
        <v>4800</v>
      </c>
      <c r="S248" s="124">
        <v>3120</v>
      </c>
      <c r="T248" s="124">
        <v>0</v>
      </c>
      <c r="U248" s="124">
        <v>0</v>
      </c>
      <c r="V248" s="124">
        <v>0</v>
      </c>
      <c r="W248" s="124">
        <v>8400</v>
      </c>
      <c r="X248" s="124">
        <v>0</v>
      </c>
      <c r="Y248" s="127">
        <v>63360</v>
      </c>
      <c r="Z248" s="128">
        <v>50280</v>
      </c>
    </row>
    <row r="249" spans="1:26" ht="20.100000000000001" customHeight="1">
      <c r="A249" s="92" t="s">
        <v>1613</v>
      </c>
      <c r="B249" s="92" t="s">
        <v>1550</v>
      </c>
      <c r="C249" s="93" t="s">
        <v>1550</v>
      </c>
      <c r="D249" s="123" t="s">
        <v>1623</v>
      </c>
      <c r="E249" s="92" t="s">
        <v>251</v>
      </c>
      <c r="F249" s="124">
        <v>310320</v>
      </c>
      <c r="G249" s="124">
        <v>5040</v>
      </c>
      <c r="H249" s="124">
        <v>1440</v>
      </c>
      <c r="I249" s="124">
        <v>3600</v>
      </c>
      <c r="J249" s="124">
        <v>22920</v>
      </c>
      <c r="K249" s="127">
        <v>0</v>
      </c>
      <c r="L249" s="127">
        <v>0</v>
      </c>
      <c r="M249" s="124">
        <v>0</v>
      </c>
      <c r="N249" s="127">
        <v>84000</v>
      </c>
      <c r="O249" s="128">
        <v>54000</v>
      </c>
      <c r="P249" s="127">
        <v>3600</v>
      </c>
      <c r="Q249" s="127">
        <v>5760</v>
      </c>
      <c r="R249" s="124">
        <v>4800</v>
      </c>
      <c r="S249" s="124">
        <v>3120</v>
      </c>
      <c r="T249" s="124">
        <v>0</v>
      </c>
      <c r="U249" s="124">
        <v>0</v>
      </c>
      <c r="V249" s="124">
        <v>0</v>
      </c>
      <c r="W249" s="124">
        <v>8400</v>
      </c>
      <c r="X249" s="124">
        <v>0</v>
      </c>
      <c r="Y249" s="127">
        <v>63360</v>
      </c>
      <c r="Z249" s="128">
        <v>50280</v>
      </c>
    </row>
    <row r="250" spans="1:26" ht="20.100000000000001" customHeight="1">
      <c r="A250" s="92"/>
      <c r="B250" s="92"/>
      <c r="C250" s="93"/>
      <c r="D250" s="123" t="s">
        <v>1690</v>
      </c>
      <c r="E250" s="92" t="s">
        <v>1691</v>
      </c>
      <c r="F250" s="124">
        <v>183120</v>
      </c>
      <c r="G250" s="124">
        <v>5040</v>
      </c>
      <c r="H250" s="124">
        <v>1440</v>
      </c>
      <c r="I250" s="124">
        <v>3600</v>
      </c>
      <c r="J250" s="124">
        <v>12360</v>
      </c>
      <c r="K250" s="127">
        <v>0</v>
      </c>
      <c r="L250" s="127">
        <v>0</v>
      </c>
      <c r="M250" s="124">
        <v>0</v>
      </c>
      <c r="N250" s="127">
        <v>0</v>
      </c>
      <c r="O250" s="128">
        <v>54000</v>
      </c>
      <c r="P250" s="127">
        <v>3600</v>
      </c>
      <c r="Q250" s="127">
        <v>5760</v>
      </c>
      <c r="R250" s="124">
        <v>4800</v>
      </c>
      <c r="S250" s="124">
        <v>3120</v>
      </c>
      <c r="T250" s="124">
        <v>0</v>
      </c>
      <c r="U250" s="124">
        <v>0</v>
      </c>
      <c r="V250" s="124">
        <v>0</v>
      </c>
      <c r="W250" s="124">
        <v>8400</v>
      </c>
      <c r="X250" s="124">
        <v>0</v>
      </c>
      <c r="Y250" s="127">
        <v>30720</v>
      </c>
      <c r="Z250" s="128">
        <v>50280</v>
      </c>
    </row>
    <row r="251" spans="1:26" ht="20.100000000000001" customHeight="1">
      <c r="A251" s="92" t="s">
        <v>1613</v>
      </c>
      <c r="B251" s="92" t="s">
        <v>1550</v>
      </c>
      <c r="C251" s="93" t="s">
        <v>1556</v>
      </c>
      <c r="D251" s="123" t="s">
        <v>1623</v>
      </c>
      <c r="E251" s="92" t="s">
        <v>260</v>
      </c>
      <c r="F251" s="124">
        <v>183120</v>
      </c>
      <c r="G251" s="124">
        <v>5040</v>
      </c>
      <c r="H251" s="124">
        <v>1440</v>
      </c>
      <c r="I251" s="124">
        <v>3600</v>
      </c>
      <c r="J251" s="124">
        <v>12360</v>
      </c>
      <c r="K251" s="127">
        <v>0</v>
      </c>
      <c r="L251" s="127">
        <v>0</v>
      </c>
      <c r="M251" s="124">
        <v>0</v>
      </c>
      <c r="N251" s="127">
        <v>0</v>
      </c>
      <c r="O251" s="128">
        <v>54000</v>
      </c>
      <c r="P251" s="127">
        <v>3600</v>
      </c>
      <c r="Q251" s="127">
        <v>5760</v>
      </c>
      <c r="R251" s="124">
        <v>4800</v>
      </c>
      <c r="S251" s="124">
        <v>3120</v>
      </c>
      <c r="T251" s="124">
        <v>0</v>
      </c>
      <c r="U251" s="124">
        <v>0</v>
      </c>
      <c r="V251" s="124">
        <v>0</v>
      </c>
      <c r="W251" s="124">
        <v>8400</v>
      </c>
      <c r="X251" s="124">
        <v>0</v>
      </c>
      <c r="Y251" s="127">
        <v>30720</v>
      </c>
      <c r="Z251" s="128">
        <v>50280</v>
      </c>
    </row>
    <row r="252" spans="1:26" ht="20.100000000000001" customHeight="1">
      <c r="A252" s="92"/>
      <c r="B252" s="92"/>
      <c r="C252" s="93"/>
      <c r="D252" s="123" t="s">
        <v>1692</v>
      </c>
      <c r="E252" s="92" t="s">
        <v>1693</v>
      </c>
      <c r="F252" s="124">
        <v>150040</v>
      </c>
      <c r="G252" s="124">
        <v>4200</v>
      </c>
      <c r="H252" s="124">
        <v>1200</v>
      </c>
      <c r="I252" s="124">
        <v>3000</v>
      </c>
      <c r="J252" s="124">
        <v>10300</v>
      </c>
      <c r="K252" s="127">
        <v>0</v>
      </c>
      <c r="L252" s="127">
        <v>0</v>
      </c>
      <c r="M252" s="124">
        <v>0</v>
      </c>
      <c r="N252" s="127">
        <v>0</v>
      </c>
      <c r="O252" s="128">
        <v>45000</v>
      </c>
      <c r="P252" s="127">
        <v>3000</v>
      </c>
      <c r="Q252" s="127">
        <v>4800</v>
      </c>
      <c r="R252" s="124">
        <v>4000</v>
      </c>
      <c r="S252" s="124">
        <v>2600</v>
      </c>
      <c r="T252" s="124">
        <v>0</v>
      </c>
      <c r="U252" s="124">
        <v>0</v>
      </c>
      <c r="V252" s="124">
        <v>0</v>
      </c>
      <c r="W252" s="124">
        <v>7000</v>
      </c>
      <c r="X252" s="124">
        <v>0</v>
      </c>
      <c r="Y252" s="127">
        <v>23040</v>
      </c>
      <c r="Z252" s="128">
        <v>41900</v>
      </c>
    </row>
    <row r="253" spans="1:26" ht="20.100000000000001" customHeight="1">
      <c r="A253" s="92" t="s">
        <v>1613</v>
      </c>
      <c r="B253" s="92" t="s">
        <v>1550</v>
      </c>
      <c r="C253" s="93" t="s">
        <v>1556</v>
      </c>
      <c r="D253" s="123" t="s">
        <v>1623</v>
      </c>
      <c r="E253" s="92" t="s">
        <v>260</v>
      </c>
      <c r="F253" s="124">
        <v>150040</v>
      </c>
      <c r="G253" s="124">
        <v>4200</v>
      </c>
      <c r="H253" s="124">
        <v>1200</v>
      </c>
      <c r="I253" s="124">
        <v>3000</v>
      </c>
      <c r="J253" s="124">
        <v>10300</v>
      </c>
      <c r="K253" s="127">
        <v>0</v>
      </c>
      <c r="L253" s="127">
        <v>0</v>
      </c>
      <c r="M253" s="124">
        <v>0</v>
      </c>
      <c r="N253" s="127">
        <v>0</v>
      </c>
      <c r="O253" s="128">
        <v>45000</v>
      </c>
      <c r="P253" s="127">
        <v>3000</v>
      </c>
      <c r="Q253" s="127">
        <v>4800</v>
      </c>
      <c r="R253" s="124">
        <v>4000</v>
      </c>
      <c r="S253" s="124">
        <v>2600</v>
      </c>
      <c r="T253" s="124">
        <v>0</v>
      </c>
      <c r="U253" s="124">
        <v>0</v>
      </c>
      <c r="V253" s="124">
        <v>0</v>
      </c>
      <c r="W253" s="124">
        <v>7000</v>
      </c>
      <c r="X253" s="124">
        <v>0</v>
      </c>
      <c r="Y253" s="127">
        <v>23040</v>
      </c>
      <c r="Z253" s="128">
        <v>41900</v>
      </c>
    </row>
    <row r="254" spans="1:26" ht="20.100000000000001" customHeight="1">
      <c r="A254" s="92"/>
      <c r="B254" s="92"/>
      <c r="C254" s="93"/>
      <c r="D254" s="123" t="s">
        <v>1694</v>
      </c>
      <c r="E254" s="92" t="s">
        <v>1695</v>
      </c>
      <c r="F254" s="124">
        <v>308940</v>
      </c>
      <c r="G254" s="124">
        <v>8820</v>
      </c>
      <c r="H254" s="124">
        <v>2520</v>
      </c>
      <c r="I254" s="124">
        <v>6300</v>
      </c>
      <c r="J254" s="124">
        <v>21630</v>
      </c>
      <c r="K254" s="127">
        <v>0</v>
      </c>
      <c r="L254" s="127">
        <v>0</v>
      </c>
      <c r="M254" s="124">
        <v>0</v>
      </c>
      <c r="N254" s="127">
        <v>0</v>
      </c>
      <c r="O254" s="128">
        <v>94500</v>
      </c>
      <c r="P254" s="127">
        <v>6300</v>
      </c>
      <c r="Q254" s="127">
        <v>10080</v>
      </c>
      <c r="R254" s="124">
        <v>8400</v>
      </c>
      <c r="S254" s="124">
        <v>5460</v>
      </c>
      <c r="T254" s="124">
        <v>0</v>
      </c>
      <c r="U254" s="124">
        <v>0</v>
      </c>
      <c r="V254" s="124">
        <v>0</v>
      </c>
      <c r="W254" s="124">
        <v>14700</v>
      </c>
      <c r="X254" s="124">
        <v>0</v>
      </c>
      <c r="Y254" s="127">
        <v>42240</v>
      </c>
      <c r="Z254" s="128">
        <v>87990</v>
      </c>
    </row>
    <row r="255" spans="1:26" ht="20.100000000000001" customHeight="1">
      <c r="A255" s="92" t="s">
        <v>1613</v>
      </c>
      <c r="B255" s="92" t="s">
        <v>1550</v>
      </c>
      <c r="C255" s="93" t="s">
        <v>1556</v>
      </c>
      <c r="D255" s="123" t="s">
        <v>1623</v>
      </c>
      <c r="E255" s="92" t="s">
        <v>260</v>
      </c>
      <c r="F255" s="124">
        <v>308940</v>
      </c>
      <c r="G255" s="124">
        <v>8820</v>
      </c>
      <c r="H255" s="124">
        <v>2520</v>
      </c>
      <c r="I255" s="124">
        <v>6300</v>
      </c>
      <c r="J255" s="124">
        <v>21630</v>
      </c>
      <c r="K255" s="127">
        <v>0</v>
      </c>
      <c r="L255" s="127">
        <v>0</v>
      </c>
      <c r="M255" s="124">
        <v>0</v>
      </c>
      <c r="N255" s="127">
        <v>0</v>
      </c>
      <c r="O255" s="128">
        <v>94500</v>
      </c>
      <c r="P255" s="127">
        <v>6300</v>
      </c>
      <c r="Q255" s="127">
        <v>10080</v>
      </c>
      <c r="R255" s="124">
        <v>8400</v>
      </c>
      <c r="S255" s="124">
        <v>5460</v>
      </c>
      <c r="T255" s="124">
        <v>0</v>
      </c>
      <c r="U255" s="124">
        <v>0</v>
      </c>
      <c r="V255" s="124">
        <v>0</v>
      </c>
      <c r="W255" s="124">
        <v>14700</v>
      </c>
      <c r="X255" s="124">
        <v>0</v>
      </c>
      <c r="Y255" s="127">
        <v>42240</v>
      </c>
      <c r="Z255" s="128">
        <v>87990</v>
      </c>
    </row>
    <row r="256" spans="1:26" ht="20.100000000000001" customHeight="1">
      <c r="A256" s="92"/>
      <c r="B256" s="92"/>
      <c r="C256" s="93"/>
      <c r="D256" s="123" t="s">
        <v>1696</v>
      </c>
      <c r="E256" s="92" t="s">
        <v>1697</v>
      </c>
      <c r="F256" s="124">
        <v>158280</v>
      </c>
      <c r="G256" s="124">
        <v>2520</v>
      </c>
      <c r="H256" s="124">
        <v>720</v>
      </c>
      <c r="I256" s="124">
        <v>1800</v>
      </c>
      <c r="J256" s="124">
        <v>14940</v>
      </c>
      <c r="K256" s="127">
        <v>0</v>
      </c>
      <c r="L256" s="127">
        <v>0</v>
      </c>
      <c r="M256" s="124">
        <v>0</v>
      </c>
      <c r="N256" s="127">
        <v>52200</v>
      </c>
      <c r="O256" s="128">
        <v>27000</v>
      </c>
      <c r="P256" s="127">
        <v>1800</v>
      </c>
      <c r="Q256" s="127">
        <v>2880</v>
      </c>
      <c r="R256" s="124">
        <v>2400</v>
      </c>
      <c r="S256" s="124">
        <v>1560</v>
      </c>
      <c r="T256" s="124">
        <v>0</v>
      </c>
      <c r="U256" s="124">
        <v>0</v>
      </c>
      <c r="V256" s="124">
        <v>0</v>
      </c>
      <c r="W256" s="124">
        <v>4200</v>
      </c>
      <c r="X256" s="124">
        <v>0</v>
      </c>
      <c r="Y256" s="127">
        <v>21120</v>
      </c>
      <c r="Z256" s="128">
        <v>25140</v>
      </c>
    </row>
    <row r="257" spans="1:26" ht="20.100000000000001" customHeight="1">
      <c r="A257" s="92"/>
      <c r="B257" s="92"/>
      <c r="C257" s="93"/>
      <c r="D257" s="123" t="s">
        <v>1698</v>
      </c>
      <c r="E257" s="92" t="s">
        <v>1699</v>
      </c>
      <c r="F257" s="124">
        <v>158280</v>
      </c>
      <c r="G257" s="124">
        <v>2520</v>
      </c>
      <c r="H257" s="124">
        <v>720</v>
      </c>
      <c r="I257" s="124">
        <v>1800</v>
      </c>
      <c r="J257" s="124">
        <v>14940</v>
      </c>
      <c r="K257" s="127">
        <v>0</v>
      </c>
      <c r="L257" s="127">
        <v>0</v>
      </c>
      <c r="M257" s="124">
        <v>0</v>
      </c>
      <c r="N257" s="127">
        <v>52200</v>
      </c>
      <c r="O257" s="128">
        <v>27000</v>
      </c>
      <c r="P257" s="127">
        <v>1800</v>
      </c>
      <c r="Q257" s="127">
        <v>2880</v>
      </c>
      <c r="R257" s="124">
        <v>2400</v>
      </c>
      <c r="S257" s="124">
        <v>1560</v>
      </c>
      <c r="T257" s="124">
        <v>0</v>
      </c>
      <c r="U257" s="124">
        <v>0</v>
      </c>
      <c r="V257" s="124">
        <v>0</v>
      </c>
      <c r="W257" s="124">
        <v>4200</v>
      </c>
      <c r="X257" s="124">
        <v>0</v>
      </c>
      <c r="Y257" s="127">
        <v>21120</v>
      </c>
      <c r="Z257" s="128">
        <v>25140</v>
      </c>
    </row>
    <row r="258" spans="1:26" ht="20.100000000000001" customHeight="1">
      <c r="A258" s="92" t="s">
        <v>1549</v>
      </c>
      <c r="B258" s="92" t="s">
        <v>1562</v>
      </c>
      <c r="C258" s="93" t="s">
        <v>1550</v>
      </c>
      <c r="D258" s="123" t="s">
        <v>1623</v>
      </c>
      <c r="E258" s="92" t="s">
        <v>251</v>
      </c>
      <c r="F258" s="124">
        <v>158280</v>
      </c>
      <c r="G258" s="124">
        <v>2520</v>
      </c>
      <c r="H258" s="124">
        <v>720</v>
      </c>
      <c r="I258" s="124">
        <v>1800</v>
      </c>
      <c r="J258" s="124">
        <v>14940</v>
      </c>
      <c r="K258" s="127">
        <v>0</v>
      </c>
      <c r="L258" s="127">
        <v>0</v>
      </c>
      <c r="M258" s="124">
        <v>0</v>
      </c>
      <c r="N258" s="127">
        <v>52200</v>
      </c>
      <c r="O258" s="128">
        <v>27000</v>
      </c>
      <c r="P258" s="127">
        <v>1800</v>
      </c>
      <c r="Q258" s="127">
        <v>2880</v>
      </c>
      <c r="R258" s="124">
        <v>2400</v>
      </c>
      <c r="S258" s="124">
        <v>1560</v>
      </c>
      <c r="T258" s="124">
        <v>0</v>
      </c>
      <c r="U258" s="124">
        <v>0</v>
      </c>
      <c r="V258" s="124">
        <v>0</v>
      </c>
      <c r="W258" s="124">
        <v>4200</v>
      </c>
      <c r="X258" s="124">
        <v>0</v>
      </c>
      <c r="Y258" s="127">
        <v>21120</v>
      </c>
      <c r="Z258" s="128">
        <v>25140</v>
      </c>
    </row>
    <row r="259" spans="1:26" ht="20.100000000000001" customHeight="1">
      <c r="A259" s="92"/>
      <c r="B259" s="92"/>
      <c r="C259" s="93"/>
      <c r="D259" s="123" t="s">
        <v>1700</v>
      </c>
      <c r="E259" s="92" t="s">
        <v>1701</v>
      </c>
      <c r="F259" s="124">
        <v>202320</v>
      </c>
      <c r="G259" s="124">
        <v>4690</v>
      </c>
      <c r="H259" s="124">
        <v>840</v>
      </c>
      <c r="I259" s="124">
        <v>3010</v>
      </c>
      <c r="J259" s="124">
        <v>17670</v>
      </c>
      <c r="K259" s="127">
        <v>0</v>
      </c>
      <c r="L259" s="127">
        <v>0</v>
      </c>
      <c r="M259" s="124">
        <v>0</v>
      </c>
      <c r="N259" s="127">
        <v>61200</v>
      </c>
      <c r="O259" s="128">
        <v>28700</v>
      </c>
      <c r="P259" s="127">
        <v>2100</v>
      </c>
      <c r="Q259" s="127">
        <v>5460</v>
      </c>
      <c r="R259" s="124">
        <v>3780</v>
      </c>
      <c r="S259" s="124">
        <v>2520</v>
      </c>
      <c r="T259" s="124">
        <v>0</v>
      </c>
      <c r="U259" s="124">
        <v>0</v>
      </c>
      <c r="V259" s="124">
        <v>0</v>
      </c>
      <c r="W259" s="124">
        <v>4900</v>
      </c>
      <c r="X259" s="124">
        <v>0</v>
      </c>
      <c r="Y259" s="127">
        <v>38400</v>
      </c>
      <c r="Z259" s="128">
        <v>29050</v>
      </c>
    </row>
    <row r="260" spans="1:26" ht="20.100000000000001" customHeight="1">
      <c r="A260" s="92"/>
      <c r="B260" s="92"/>
      <c r="C260" s="93"/>
      <c r="D260" s="123" t="s">
        <v>1702</v>
      </c>
      <c r="E260" s="92" t="s">
        <v>1703</v>
      </c>
      <c r="F260" s="124">
        <v>202320</v>
      </c>
      <c r="G260" s="124">
        <v>4690</v>
      </c>
      <c r="H260" s="124">
        <v>840</v>
      </c>
      <c r="I260" s="124">
        <v>3010</v>
      </c>
      <c r="J260" s="124">
        <v>17670</v>
      </c>
      <c r="K260" s="127">
        <v>0</v>
      </c>
      <c r="L260" s="127">
        <v>0</v>
      </c>
      <c r="M260" s="124">
        <v>0</v>
      </c>
      <c r="N260" s="127">
        <v>61200</v>
      </c>
      <c r="O260" s="128">
        <v>28700</v>
      </c>
      <c r="P260" s="127">
        <v>2100</v>
      </c>
      <c r="Q260" s="127">
        <v>5460</v>
      </c>
      <c r="R260" s="124">
        <v>3780</v>
      </c>
      <c r="S260" s="124">
        <v>2520</v>
      </c>
      <c r="T260" s="124">
        <v>0</v>
      </c>
      <c r="U260" s="124">
        <v>0</v>
      </c>
      <c r="V260" s="124">
        <v>0</v>
      </c>
      <c r="W260" s="124">
        <v>4900</v>
      </c>
      <c r="X260" s="124">
        <v>0</v>
      </c>
      <c r="Y260" s="127">
        <v>38400</v>
      </c>
      <c r="Z260" s="128">
        <v>29050</v>
      </c>
    </row>
    <row r="261" spans="1:26" ht="20.100000000000001" customHeight="1">
      <c r="A261" s="92" t="s">
        <v>1549</v>
      </c>
      <c r="B261" s="92" t="s">
        <v>1563</v>
      </c>
      <c r="C261" s="93" t="s">
        <v>1550</v>
      </c>
      <c r="D261" s="123" t="s">
        <v>1623</v>
      </c>
      <c r="E261" s="92" t="s">
        <v>251</v>
      </c>
      <c r="F261" s="124">
        <v>202320</v>
      </c>
      <c r="G261" s="124">
        <v>4690</v>
      </c>
      <c r="H261" s="124">
        <v>840</v>
      </c>
      <c r="I261" s="124">
        <v>3010</v>
      </c>
      <c r="J261" s="124">
        <v>17670</v>
      </c>
      <c r="K261" s="127">
        <v>0</v>
      </c>
      <c r="L261" s="127">
        <v>0</v>
      </c>
      <c r="M261" s="124">
        <v>0</v>
      </c>
      <c r="N261" s="127">
        <v>61200</v>
      </c>
      <c r="O261" s="128">
        <v>28700</v>
      </c>
      <c r="P261" s="127">
        <v>2100</v>
      </c>
      <c r="Q261" s="127">
        <v>5460</v>
      </c>
      <c r="R261" s="124">
        <v>3780</v>
      </c>
      <c r="S261" s="124">
        <v>2520</v>
      </c>
      <c r="T261" s="124">
        <v>0</v>
      </c>
      <c r="U261" s="124">
        <v>0</v>
      </c>
      <c r="V261" s="124">
        <v>0</v>
      </c>
      <c r="W261" s="124">
        <v>4900</v>
      </c>
      <c r="X261" s="124">
        <v>0</v>
      </c>
      <c r="Y261" s="127">
        <v>38400</v>
      </c>
      <c r="Z261" s="128">
        <v>29050</v>
      </c>
    </row>
    <row r="262" spans="1:26" ht="20.100000000000001" customHeight="1">
      <c r="A262" s="92"/>
      <c r="B262" s="92"/>
      <c r="C262" s="93"/>
      <c r="D262" s="123" t="s">
        <v>1704</v>
      </c>
      <c r="E262" s="92" t="s">
        <v>1705</v>
      </c>
      <c r="F262" s="124">
        <v>183840</v>
      </c>
      <c r="G262" s="124">
        <v>4690</v>
      </c>
      <c r="H262" s="124">
        <v>840</v>
      </c>
      <c r="I262" s="124">
        <v>3010</v>
      </c>
      <c r="J262" s="124">
        <v>17070</v>
      </c>
      <c r="K262" s="127">
        <v>0</v>
      </c>
      <c r="L262" s="127">
        <v>0</v>
      </c>
      <c r="M262" s="124">
        <v>0</v>
      </c>
      <c r="N262" s="127">
        <v>60600</v>
      </c>
      <c r="O262" s="128">
        <v>28700</v>
      </c>
      <c r="P262" s="127">
        <v>2100</v>
      </c>
      <c r="Q262" s="127">
        <v>5460</v>
      </c>
      <c r="R262" s="124">
        <v>3780</v>
      </c>
      <c r="S262" s="124">
        <v>2520</v>
      </c>
      <c r="T262" s="124">
        <v>0</v>
      </c>
      <c r="U262" s="124">
        <v>0</v>
      </c>
      <c r="V262" s="124">
        <v>0</v>
      </c>
      <c r="W262" s="124">
        <v>4900</v>
      </c>
      <c r="X262" s="124">
        <v>0</v>
      </c>
      <c r="Y262" s="127">
        <v>21120</v>
      </c>
      <c r="Z262" s="128">
        <v>29050</v>
      </c>
    </row>
    <row r="263" spans="1:26" ht="20.100000000000001" customHeight="1">
      <c r="A263" s="92"/>
      <c r="B263" s="92"/>
      <c r="C263" s="93"/>
      <c r="D263" s="123" t="s">
        <v>1706</v>
      </c>
      <c r="E263" s="92" t="s">
        <v>1707</v>
      </c>
      <c r="F263" s="124">
        <v>183840</v>
      </c>
      <c r="G263" s="124">
        <v>4690</v>
      </c>
      <c r="H263" s="124">
        <v>840</v>
      </c>
      <c r="I263" s="124">
        <v>3010</v>
      </c>
      <c r="J263" s="124">
        <v>17070</v>
      </c>
      <c r="K263" s="127">
        <v>0</v>
      </c>
      <c r="L263" s="127">
        <v>0</v>
      </c>
      <c r="M263" s="124">
        <v>0</v>
      </c>
      <c r="N263" s="127">
        <v>60600</v>
      </c>
      <c r="O263" s="128">
        <v>28700</v>
      </c>
      <c r="P263" s="127">
        <v>2100</v>
      </c>
      <c r="Q263" s="127">
        <v>5460</v>
      </c>
      <c r="R263" s="124">
        <v>3780</v>
      </c>
      <c r="S263" s="124">
        <v>2520</v>
      </c>
      <c r="T263" s="124">
        <v>0</v>
      </c>
      <c r="U263" s="124">
        <v>0</v>
      </c>
      <c r="V263" s="124">
        <v>0</v>
      </c>
      <c r="W263" s="124">
        <v>4900</v>
      </c>
      <c r="X263" s="124">
        <v>0</v>
      </c>
      <c r="Y263" s="127">
        <v>21120</v>
      </c>
      <c r="Z263" s="128">
        <v>29050</v>
      </c>
    </row>
    <row r="264" spans="1:26" ht="20.100000000000001" customHeight="1">
      <c r="A264" s="92" t="s">
        <v>1549</v>
      </c>
      <c r="B264" s="92" t="s">
        <v>1563</v>
      </c>
      <c r="C264" s="93" t="s">
        <v>1550</v>
      </c>
      <c r="D264" s="123" t="s">
        <v>1623</v>
      </c>
      <c r="E264" s="92" t="s">
        <v>251</v>
      </c>
      <c r="F264" s="124">
        <v>183840</v>
      </c>
      <c r="G264" s="124">
        <v>4690</v>
      </c>
      <c r="H264" s="124">
        <v>840</v>
      </c>
      <c r="I264" s="124">
        <v>3010</v>
      </c>
      <c r="J264" s="124">
        <v>17070</v>
      </c>
      <c r="K264" s="127">
        <v>0</v>
      </c>
      <c r="L264" s="127">
        <v>0</v>
      </c>
      <c r="M264" s="124">
        <v>0</v>
      </c>
      <c r="N264" s="127">
        <v>60600</v>
      </c>
      <c r="O264" s="128">
        <v>28700</v>
      </c>
      <c r="P264" s="127">
        <v>2100</v>
      </c>
      <c r="Q264" s="127">
        <v>5460</v>
      </c>
      <c r="R264" s="124">
        <v>3780</v>
      </c>
      <c r="S264" s="124">
        <v>2520</v>
      </c>
      <c r="T264" s="124">
        <v>0</v>
      </c>
      <c r="U264" s="124">
        <v>0</v>
      </c>
      <c r="V264" s="124">
        <v>0</v>
      </c>
      <c r="W264" s="124">
        <v>4900</v>
      </c>
      <c r="X264" s="124">
        <v>0</v>
      </c>
      <c r="Y264" s="127">
        <v>21120</v>
      </c>
      <c r="Z264" s="128">
        <v>29050</v>
      </c>
    </row>
    <row r="265" spans="1:26" ht="20.100000000000001" customHeight="1">
      <c r="A265" s="92"/>
      <c r="B265" s="92"/>
      <c r="C265" s="93"/>
      <c r="D265" s="123" t="s">
        <v>1708</v>
      </c>
      <c r="E265" s="92" t="s">
        <v>1709</v>
      </c>
      <c r="F265" s="124">
        <v>77040</v>
      </c>
      <c r="G265" s="124">
        <v>2010</v>
      </c>
      <c r="H265" s="124">
        <v>360</v>
      </c>
      <c r="I265" s="124">
        <v>1290</v>
      </c>
      <c r="J265" s="124">
        <v>7830</v>
      </c>
      <c r="K265" s="127">
        <v>0</v>
      </c>
      <c r="L265" s="127">
        <v>0</v>
      </c>
      <c r="M265" s="124">
        <v>0</v>
      </c>
      <c r="N265" s="127">
        <v>27000</v>
      </c>
      <c r="O265" s="128">
        <v>12300</v>
      </c>
      <c r="P265" s="127">
        <v>900</v>
      </c>
      <c r="Q265" s="127">
        <v>2340</v>
      </c>
      <c r="R265" s="124">
        <v>1620</v>
      </c>
      <c r="S265" s="124">
        <v>1080</v>
      </c>
      <c r="T265" s="124">
        <v>0</v>
      </c>
      <c r="U265" s="124">
        <v>0</v>
      </c>
      <c r="V265" s="124">
        <v>0</v>
      </c>
      <c r="W265" s="124">
        <v>2100</v>
      </c>
      <c r="X265" s="124">
        <v>0</v>
      </c>
      <c r="Y265" s="127">
        <v>5760</v>
      </c>
      <c r="Z265" s="128">
        <v>12450</v>
      </c>
    </row>
    <row r="266" spans="1:26" ht="20.100000000000001" customHeight="1">
      <c r="A266" s="92"/>
      <c r="B266" s="92"/>
      <c r="C266" s="93"/>
      <c r="D266" s="123" t="s">
        <v>1710</v>
      </c>
      <c r="E266" s="92" t="s">
        <v>1711</v>
      </c>
      <c r="F266" s="124">
        <v>77040</v>
      </c>
      <c r="G266" s="124">
        <v>2010</v>
      </c>
      <c r="H266" s="124">
        <v>360</v>
      </c>
      <c r="I266" s="124">
        <v>1290</v>
      </c>
      <c r="J266" s="124">
        <v>7830</v>
      </c>
      <c r="K266" s="127">
        <v>0</v>
      </c>
      <c r="L266" s="127">
        <v>0</v>
      </c>
      <c r="M266" s="124">
        <v>0</v>
      </c>
      <c r="N266" s="127">
        <v>27000</v>
      </c>
      <c r="O266" s="128">
        <v>12300</v>
      </c>
      <c r="P266" s="127">
        <v>900</v>
      </c>
      <c r="Q266" s="127">
        <v>2340</v>
      </c>
      <c r="R266" s="124">
        <v>1620</v>
      </c>
      <c r="S266" s="124">
        <v>1080</v>
      </c>
      <c r="T266" s="124">
        <v>0</v>
      </c>
      <c r="U266" s="124">
        <v>0</v>
      </c>
      <c r="V266" s="124">
        <v>0</v>
      </c>
      <c r="W266" s="124">
        <v>2100</v>
      </c>
      <c r="X266" s="124">
        <v>0</v>
      </c>
      <c r="Y266" s="127">
        <v>5760</v>
      </c>
      <c r="Z266" s="128">
        <v>12450</v>
      </c>
    </row>
    <row r="267" spans="1:26" ht="20.100000000000001" customHeight="1">
      <c r="A267" s="92" t="s">
        <v>1549</v>
      </c>
      <c r="B267" s="92" t="s">
        <v>1563</v>
      </c>
      <c r="C267" s="93" t="s">
        <v>1550</v>
      </c>
      <c r="D267" s="123" t="s">
        <v>1623</v>
      </c>
      <c r="E267" s="92" t="s">
        <v>251</v>
      </c>
      <c r="F267" s="124">
        <v>77040</v>
      </c>
      <c r="G267" s="124">
        <v>2010</v>
      </c>
      <c r="H267" s="124">
        <v>360</v>
      </c>
      <c r="I267" s="124">
        <v>1290</v>
      </c>
      <c r="J267" s="124">
        <v>7830</v>
      </c>
      <c r="K267" s="127">
        <v>0</v>
      </c>
      <c r="L267" s="127">
        <v>0</v>
      </c>
      <c r="M267" s="124">
        <v>0</v>
      </c>
      <c r="N267" s="127">
        <v>27000</v>
      </c>
      <c r="O267" s="128">
        <v>12300</v>
      </c>
      <c r="P267" s="127">
        <v>900</v>
      </c>
      <c r="Q267" s="127">
        <v>2340</v>
      </c>
      <c r="R267" s="124">
        <v>1620</v>
      </c>
      <c r="S267" s="124">
        <v>1080</v>
      </c>
      <c r="T267" s="124">
        <v>0</v>
      </c>
      <c r="U267" s="124">
        <v>0</v>
      </c>
      <c r="V267" s="124">
        <v>0</v>
      </c>
      <c r="W267" s="124">
        <v>2100</v>
      </c>
      <c r="X267" s="124">
        <v>0</v>
      </c>
      <c r="Y267" s="127">
        <v>5760</v>
      </c>
      <c r="Z267" s="128">
        <v>12450</v>
      </c>
    </row>
    <row r="268" spans="1:26" ht="20.100000000000001" customHeight="1">
      <c r="A268" s="92"/>
      <c r="B268" s="92"/>
      <c r="C268" s="93"/>
      <c r="D268" s="123" t="s">
        <v>1712</v>
      </c>
      <c r="E268" s="92" t="s">
        <v>1713</v>
      </c>
      <c r="F268" s="124">
        <v>156020</v>
      </c>
      <c r="G268" s="124">
        <v>0</v>
      </c>
      <c r="H268" s="124">
        <v>1200</v>
      </c>
      <c r="I268" s="124">
        <v>4300</v>
      </c>
      <c r="J268" s="124">
        <v>10500</v>
      </c>
      <c r="K268" s="127">
        <v>0</v>
      </c>
      <c r="L268" s="127">
        <v>0</v>
      </c>
      <c r="M268" s="124">
        <v>0</v>
      </c>
      <c r="N268" s="127">
        <v>0</v>
      </c>
      <c r="O268" s="128">
        <v>41000</v>
      </c>
      <c r="P268" s="127">
        <v>3000</v>
      </c>
      <c r="Q268" s="127">
        <v>7800</v>
      </c>
      <c r="R268" s="124">
        <v>5400</v>
      </c>
      <c r="S268" s="124">
        <v>3600</v>
      </c>
      <c r="T268" s="124">
        <v>0</v>
      </c>
      <c r="U268" s="124">
        <v>0</v>
      </c>
      <c r="V268" s="124">
        <v>0</v>
      </c>
      <c r="W268" s="124">
        <v>7000</v>
      </c>
      <c r="X268" s="124">
        <v>0</v>
      </c>
      <c r="Y268" s="127">
        <v>30720</v>
      </c>
      <c r="Z268" s="128">
        <v>41500</v>
      </c>
    </row>
    <row r="269" spans="1:26" ht="20.100000000000001" customHeight="1">
      <c r="A269" s="92"/>
      <c r="B269" s="92"/>
      <c r="C269" s="93"/>
      <c r="D269" s="123" t="s">
        <v>1714</v>
      </c>
      <c r="E269" s="92" t="s">
        <v>1715</v>
      </c>
      <c r="F269" s="124">
        <v>156020</v>
      </c>
      <c r="G269" s="124">
        <v>0</v>
      </c>
      <c r="H269" s="124">
        <v>1200</v>
      </c>
      <c r="I269" s="124">
        <v>4300</v>
      </c>
      <c r="J269" s="124">
        <v>10500</v>
      </c>
      <c r="K269" s="127">
        <v>0</v>
      </c>
      <c r="L269" s="127">
        <v>0</v>
      </c>
      <c r="M269" s="124">
        <v>0</v>
      </c>
      <c r="N269" s="127">
        <v>0</v>
      </c>
      <c r="O269" s="128">
        <v>41000</v>
      </c>
      <c r="P269" s="127">
        <v>3000</v>
      </c>
      <c r="Q269" s="127">
        <v>7800</v>
      </c>
      <c r="R269" s="124">
        <v>5400</v>
      </c>
      <c r="S269" s="124">
        <v>3600</v>
      </c>
      <c r="T269" s="124">
        <v>0</v>
      </c>
      <c r="U269" s="124">
        <v>0</v>
      </c>
      <c r="V269" s="124">
        <v>0</v>
      </c>
      <c r="W269" s="124">
        <v>7000</v>
      </c>
      <c r="X269" s="124">
        <v>0</v>
      </c>
      <c r="Y269" s="127">
        <v>30720</v>
      </c>
      <c r="Z269" s="128">
        <v>41500</v>
      </c>
    </row>
    <row r="270" spans="1:26" ht="20.100000000000001" customHeight="1">
      <c r="A270" s="92" t="s">
        <v>1575</v>
      </c>
      <c r="B270" s="92" t="s">
        <v>1572</v>
      </c>
      <c r="C270" s="93" t="s">
        <v>1550</v>
      </c>
      <c r="D270" s="123" t="s">
        <v>1623</v>
      </c>
      <c r="E270" s="92" t="s">
        <v>1577</v>
      </c>
      <c r="F270" s="124">
        <v>156020</v>
      </c>
      <c r="G270" s="124">
        <v>0</v>
      </c>
      <c r="H270" s="124">
        <v>1200</v>
      </c>
      <c r="I270" s="124">
        <v>4300</v>
      </c>
      <c r="J270" s="124">
        <v>10500</v>
      </c>
      <c r="K270" s="127">
        <v>0</v>
      </c>
      <c r="L270" s="127">
        <v>0</v>
      </c>
      <c r="M270" s="124">
        <v>0</v>
      </c>
      <c r="N270" s="127">
        <v>0</v>
      </c>
      <c r="O270" s="128">
        <v>41000</v>
      </c>
      <c r="P270" s="127">
        <v>3000</v>
      </c>
      <c r="Q270" s="127">
        <v>7800</v>
      </c>
      <c r="R270" s="124">
        <v>5400</v>
      </c>
      <c r="S270" s="124">
        <v>3600</v>
      </c>
      <c r="T270" s="124">
        <v>0</v>
      </c>
      <c r="U270" s="124">
        <v>0</v>
      </c>
      <c r="V270" s="124">
        <v>0</v>
      </c>
      <c r="W270" s="124">
        <v>7000</v>
      </c>
      <c r="X270" s="124">
        <v>0</v>
      </c>
      <c r="Y270" s="127">
        <v>30720</v>
      </c>
      <c r="Z270" s="128">
        <v>41500</v>
      </c>
    </row>
    <row r="271" spans="1:26" ht="20.100000000000001" customHeight="1">
      <c r="A271" s="92"/>
      <c r="B271" s="92"/>
      <c r="C271" s="93"/>
      <c r="D271" s="123" t="s">
        <v>1716</v>
      </c>
      <c r="E271" s="92" t="s">
        <v>1717</v>
      </c>
      <c r="F271" s="124">
        <v>10277780</v>
      </c>
      <c r="G271" s="124">
        <v>552840</v>
      </c>
      <c r="H271" s="124">
        <v>81300</v>
      </c>
      <c r="I271" s="124">
        <v>352300</v>
      </c>
      <c r="J271" s="124">
        <v>716960</v>
      </c>
      <c r="K271" s="127">
        <v>0</v>
      </c>
      <c r="L271" s="127">
        <v>0</v>
      </c>
      <c r="M271" s="124">
        <v>1264000</v>
      </c>
      <c r="N271" s="127">
        <v>2275800</v>
      </c>
      <c r="O271" s="128">
        <v>1355000</v>
      </c>
      <c r="P271" s="127">
        <v>135500</v>
      </c>
      <c r="Q271" s="127">
        <v>211380</v>
      </c>
      <c r="R271" s="124">
        <v>140920</v>
      </c>
      <c r="S271" s="124">
        <v>97560</v>
      </c>
      <c r="T271" s="124">
        <v>0</v>
      </c>
      <c r="U271" s="124">
        <v>0</v>
      </c>
      <c r="V271" s="124">
        <v>0</v>
      </c>
      <c r="W271" s="124">
        <v>189700</v>
      </c>
      <c r="X271" s="124">
        <v>0</v>
      </c>
      <c r="Y271" s="127">
        <v>1657920</v>
      </c>
      <c r="Z271" s="128">
        <v>1246600</v>
      </c>
    </row>
    <row r="272" spans="1:26" ht="20.100000000000001" customHeight="1">
      <c r="A272" s="92"/>
      <c r="B272" s="92"/>
      <c r="C272" s="93"/>
      <c r="D272" s="123" t="s">
        <v>1718</v>
      </c>
      <c r="E272" s="92" t="s">
        <v>1719</v>
      </c>
      <c r="F272" s="124">
        <v>9233460</v>
      </c>
      <c r="G272" s="124">
        <v>516120</v>
      </c>
      <c r="H272" s="124">
        <v>75900</v>
      </c>
      <c r="I272" s="124">
        <v>328900</v>
      </c>
      <c r="J272" s="124">
        <v>665480</v>
      </c>
      <c r="K272" s="127">
        <v>0</v>
      </c>
      <c r="L272" s="127">
        <v>0</v>
      </c>
      <c r="M272" s="124">
        <v>992000</v>
      </c>
      <c r="N272" s="127">
        <v>2117400</v>
      </c>
      <c r="O272" s="128">
        <v>1265000</v>
      </c>
      <c r="P272" s="127">
        <v>126500</v>
      </c>
      <c r="Q272" s="127">
        <v>197340</v>
      </c>
      <c r="R272" s="124">
        <v>131560</v>
      </c>
      <c r="S272" s="124">
        <v>91080</v>
      </c>
      <c r="T272" s="124">
        <v>0</v>
      </c>
      <c r="U272" s="124">
        <v>0</v>
      </c>
      <c r="V272" s="124">
        <v>0</v>
      </c>
      <c r="W272" s="124">
        <v>177100</v>
      </c>
      <c r="X272" s="124">
        <v>0</v>
      </c>
      <c r="Y272" s="127">
        <v>1385280</v>
      </c>
      <c r="Z272" s="128">
        <v>1163800</v>
      </c>
    </row>
    <row r="273" spans="1:26" ht="20.100000000000001" customHeight="1">
      <c r="A273" s="92" t="s">
        <v>1578</v>
      </c>
      <c r="B273" s="92" t="s">
        <v>1551</v>
      </c>
      <c r="C273" s="93" t="s">
        <v>1550</v>
      </c>
      <c r="D273" s="123" t="s">
        <v>1623</v>
      </c>
      <c r="E273" s="92" t="s">
        <v>251</v>
      </c>
      <c r="F273" s="124">
        <v>9233460</v>
      </c>
      <c r="G273" s="124">
        <v>516120</v>
      </c>
      <c r="H273" s="124">
        <v>75900</v>
      </c>
      <c r="I273" s="124">
        <v>328900</v>
      </c>
      <c r="J273" s="124">
        <v>665480</v>
      </c>
      <c r="K273" s="127">
        <v>0</v>
      </c>
      <c r="L273" s="127">
        <v>0</v>
      </c>
      <c r="M273" s="124">
        <v>992000</v>
      </c>
      <c r="N273" s="127">
        <v>2117400</v>
      </c>
      <c r="O273" s="128">
        <v>1265000</v>
      </c>
      <c r="P273" s="127">
        <v>126500</v>
      </c>
      <c r="Q273" s="127">
        <v>197340</v>
      </c>
      <c r="R273" s="124">
        <v>131560</v>
      </c>
      <c r="S273" s="124">
        <v>91080</v>
      </c>
      <c r="T273" s="124">
        <v>0</v>
      </c>
      <c r="U273" s="124">
        <v>0</v>
      </c>
      <c r="V273" s="124">
        <v>0</v>
      </c>
      <c r="W273" s="124">
        <v>177100</v>
      </c>
      <c r="X273" s="124">
        <v>0</v>
      </c>
      <c r="Y273" s="127">
        <v>1385280</v>
      </c>
      <c r="Z273" s="128">
        <v>1163800</v>
      </c>
    </row>
    <row r="274" spans="1:26" ht="20.100000000000001" customHeight="1">
      <c r="A274" s="92"/>
      <c r="B274" s="92"/>
      <c r="C274" s="93"/>
      <c r="D274" s="123" t="s">
        <v>1720</v>
      </c>
      <c r="E274" s="92" t="s">
        <v>1721</v>
      </c>
      <c r="F274" s="124">
        <v>1044320</v>
      </c>
      <c r="G274" s="124">
        <v>36720</v>
      </c>
      <c r="H274" s="124">
        <v>5400</v>
      </c>
      <c r="I274" s="124">
        <v>23400</v>
      </c>
      <c r="J274" s="124">
        <v>51480</v>
      </c>
      <c r="K274" s="127">
        <v>0</v>
      </c>
      <c r="L274" s="127">
        <v>0</v>
      </c>
      <c r="M274" s="124">
        <v>272000</v>
      </c>
      <c r="N274" s="127">
        <v>158400</v>
      </c>
      <c r="O274" s="128">
        <v>90000</v>
      </c>
      <c r="P274" s="127">
        <v>9000</v>
      </c>
      <c r="Q274" s="127">
        <v>14040</v>
      </c>
      <c r="R274" s="124">
        <v>9360</v>
      </c>
      <c r="S274" s="124">
        <v>6480</v>
      </c>
      <c r="T274" s="124">
        <v>0</v>
      </c>
      <c r="U274" s="124">
        <v>0</v>
      </c>
      <c r="V274" s="124">
        <v>0</v>
      </c>
      <c r="W274" s="124">
        <v>12600</v>
      </c>
      <c r="X274" s="124">
        <v>0</v>
      </c>
      <c r="Y274" s="127">
        <v>272640</v>
      </c>
      <c r="Z274" s="128">
        <v>82800</v>
      </c>
    </row>
    <row r="275" spans="1:26" ht="20.100000000000001" customHeight="1">
      <c r="A275" s="92" t="s">
        <v>1578</v>
      </c>
      <c r="B275" s="92" t="s">
        <v>1551</v>
      </c>
      <c r="C275" s="93" t="s">
        <v>1550</v>
      </c>
      <c r="D275" s="123" t="s">
        <v>1623</v>
      </c>
      <c r="E275" s="92" t="s">
        <v>251</v>
      </c>
      <c r="F275" s="124">
        <v>1044320</v>
      </c>
      <c r="G275" s="124">
        <v>36720</v>
      </c>
      <c r="H275" s="124">
        <v>5400</v>
      </c>
      <c r="I275" s="124">
        <v>23400</v>
      </c>
      <c r="J275" s="124">
        <v>51480</v>
      </c>
      <c r="K275" s="127">
        <v>0</v>
      </c>
      <c r="L275" s="127">
        <v>0</v>
      </c>
      <c r="M275" s="124">
        <v>272000</v>
      </c>
      <c r="N275" s="127">
        <v>158400</v>
      </c>
      <c r="O275" s="128">
        <v>90000</v>
      </c>
      <c r="P275" s="127">
        <v>9000</v>
      </c>
      <c r="Q275" s="127">
        <v>14040</v>
      </c>
      <c r="R275" s="124">
        <v>9360</v>
      </c>
      <c r="S275" s="124">
        <v>6480</v>
      </c>
      <c r="T275" s="124">
        <v>0</v>
      </c>
      <c r="U275" s="124">
        <v>0</v>
      </c>
      <c r="V275" s="124">
        <v>0</v>
      </c>
      <c r="W275" s="124">
        <v>12600</v>
      </c>
      <c r="X275" s="124">
        <v>0</v>
      </c>
      <c r="Y275" s="127">
        <v>272640</v>
      </c>
      <c r="Z275" s="128">
        <v>82800</v>
      </c>
    </row>
    <row r="276" spans="1:26" ht="20.100000000000001" customHeight="1">
      <c r="A276" s="92"/>
      <c r="B276" s="92"/>
      <c r="C276" s="93"/>
      <c r="D276" s="123" t="s">
        <v>1722</v>
      </c>
      <c r="E276" s="92" t="s">
        <v>1723</v>
      </c>
      <c r="F276" s="124">
        <v>2415600</v>
      </c>
      <c r="G276" s="124">
        <v>159120</v>
      </c>
      <c r="H276" s="124">
        <v>23400</v>
      </c>
      <c r="I276" s="124">
        <v>101400</v>
      </c>
      <c r="J276" s="124">
        <v>200160</v>
      </c>
      <c r="K276" s="127">
        <v>0</v>
      </c>
      <c r="L276" s="127">
        <v>0</v>
      </c>
      <c r="M276" s="124">
        <v>102000</v>
      </c>
      <c r="N276" s="127">
        <v>623400</v>
      </c>
      <c r="O276" s="128">
        <v>390000</v>
      </c>
      <c r="P276" s="127">
        <v>39000</v>
      </c>
      <c r="Q276" s="127">
        <v>60840</v>
      </c>
      <c r="R276" s="124">
        <v>40560</v>
      </c>
      <c r="S276" s="124">
        <v>28080</v>
      </c>
      <c r="T276" s="124">
        <v>0</v>
      </c>
      <c r="U276" s="124">
        <v>0</v>
      </c>
      <c r="V276" s="124">
        <v>0</v>
      </c>
      <c r="W276" s="124">
        <v>54600</v>
      </c>
      <c r="X276" s="124">
        <v>0</v>
      </c>
      <c r="Y276" s="127">
        <v>234240</v>
      </c>
      <c r="Z276" s="128">
        <v>358800</v>
      </c>
    </row>
    <row r="277" spans="1:26" ht="20.100000000000001" customHeight="1">
      <c r="A277" s="92"/>
      <c r="B277" s="92"/>
      <c r="C277" s="93"/>
      <c r="D277" s="123" t="s">
        <v>1724</v>
      </c>
      <c r="E277" s="92" t="s">
        <v>1725</v>
      </c>
      <c r="F277" s="124">
        <v>2415600</v>
      </c>
      <c r="G277" s="124">
        <v>159120</v>
      </c>
      <c r="H277" s="124">
        <v>23400</v>
      </c>
      <c r="I277" s="124">
        <v>101400</v>
      </c>
      <c r="J277" s="124">
        <v>200160</v>
      </c>
      <c r="K277" s="127">
        <v>0</v>
      </c>
      <c r="L277" s="127">
        <v>0</v>
      </c>
      <c r="M277" s="124">
        <v>102000</v>
      </c>
      <c r="N277" s="127">
        <v>623400</v>
      </c>
      <c r="O277" s="128">
        <v>390000</v>
      </c>
      <c r="P277" s="127">
        <v>39000</v>
      </c>
      <c r="Q277" s="127">
        <v>60840</v>
      </c>
      <c r="R277" s="124">
        <v>40560</v>
      </c>
      <c r="S277" s="124">
        <v>28080</v>
      </c>
      <c r="T277" s="124">
        <v>0</v>
      </c>
      <c r="U277" s="124">
        <v>0</v>
      </c>
      <c r="V277" s="124">
        <v>0</v>
      </c>
      <c r="W277" s="124">
        <v>54600</v>
      </c>
      <c r="X277" s="124">
        <v>0</v>
      </c>
      <c r="Y277" s="127">
        <v>234240</v>
      </c>
      <c r="Z277" s="128">
        <v>358800</v>
      </c>
    </row>
    <row r="278" spans="1:26" ht="20.100000000000001" customHeight="1">
      <c r="A278" s="92" t="s">
        <v>1578</v>
      </c>
      <c r="B278" s="92" t="s">
        <v>1554</v>
      </c>
      <c r="C278" s="93" t="s">
        <v>1550</v>
      </c>
      <c r="D278" s="123" t="s">
        <v>1623</v>
      </c>
      <c r="E278" s="92" t="s">
        <v>251</v>
      </c>
      <c r="F278" s="124">
        <v>2415600</v>
      </c>
      <c r="G278" s="124">
        <v>159120</v>
      </c>
      <c r="H278" s="124">
        <v>23400</v>
      </c>
      <c r="I278" s="124">
        <v>101400</v>
      </c>
      <c r="J278" s="124">
        <v>200160</v>
      </c>
      <c r="K278" s="127">
        <v>0</v>
      </c>
      <c r="L278" s="127">
        <v>0</v>
      </c>
      <c r="M278" s="124">
        <v>102000</v>
      </c>
      <c r="N278" s="127">
        <v>623400</v>
      </c>
      <c r="O278" s="128">
        <v>390000</v>
      </c>
      <c r="P278" s="127">
        <v>39000</v>
      </c>
      <c r="Q278" s="127">
        <v>60840</v>
      </c>
      <c r="R278" s="124">
        <v>40560</v>
      </c>
      <c r="S278" s="124">
        <v>28080</v>
      </c>
      <c r="T278" s="124">
        <v>0</v>
      </c>
      <c r="U278" s="124">
        <v>0</v>
      </c>
      <c r="V278" s="124">
        <v>0</v>
      </c>
      <c r="W278" s="124">
        <v>54600</v>
      </c>
      <c r="X278" s="124">
        <v>0</v>
      </c>
      <c r="Y278" s="127">
        <v>234240</v>
      </c>
      <c r="Z278" s="128">
        <v>358800</v>
      </c>
    </row>
    <row r="279" spans="1:26" ht="20.100000000000001" customHeight="1">
      <c r="A279" s="92"/>
      <c r="B279" s="92"/>
      <c r="C279" s="93"/>
      <c r="D279" s="123" t="s">
        <v>1726</v>
      </c>
      <c r="E279" s="92" t="s">
        <v>1727</v>
      </c>
      <c r="F279" s="124">
        <v>1820660</v>
      </c>
      <c r="G279" s="124">
        <v>37770</v>
      </c>
      <c r="H279" s="124">
        <v>9720</v>
      </c>
      <c r="I279" s="124">
        <v>26250</v>
      </c>
      <c r="J279" s="124">
        <v>102930</v>
      </c>
      <c r="K279" s="127">
        <v>0</v>
      </c>
      <c r="L279" s="127">
        <v>0</v>
      </c>
      <c r="M279" s="124">
        <v>338000</v>
      </c>
      <c r="N279" s="127">
        <v>126000</v>
      </c>
      <c r="O279" s="128">
        <v>366000</v>
      </c>
      <c r="P279" s="127">
        <v>24300</v>
      </c>
      <c r="Q279" s="127">
        <v>43380</v>
      </c>
      <c r="R279" s="124">
        <v>34500</v>
      </c>
      <c r="S279" s="124">
        <v>22560</v>
      </c>
      <c r="T279" s="124">
        <v>0</v>
      </c>
      <c r="U279" s="124">
        <v>0</v>
      </c>
      <c r="V279" s="124">
        <v>0</v>
      </c>
      <c r="W279" s="124">
        <v>56700</v>
      </c>
      <c r="X279" s="124">
        <v>0</v>
      </c>
      <c r="Y279" s="127">
        <v>293760</v>
      </c>
      <c r="Z279" s="128">
        <v>338790</v>
      </c>
    </row>
    <row r="280" spans="1:26" ht="20.100000000000001" customHeight="1">
      <c r="A280" s="92"/>
      <c r="B280" s="92"/>
      <c r="C280" s="93"/>
      <c r="D280" s="123" t="s">
        <v>1728</v>
      </c>
      <c r="E280" s="92" t="s">
        <v>1729</v>
      </c>
      <c r="F280" s="124">
        <v>430540</v>
      </c>
      <c r="G280" s="124">
        <v>10050</v>
      </c>
      <c r="H280" s="124">
        <v>1800</v>
      </c>
      <c r="I280" s="124">
        <v>6450</v>
      </c>
      <c r="J280" s="124">
        <v>34950</v>
      </c>
      <c r="K280" s="127">
        <v>0</v>
      </c>
      <c r="L280" s="127">
        <v>0</v>
      </c>
      <c r="M280" s="124">
        <v>28000</v>
      </c>
      <c r="N280" s="127">
        <v>126000</v>
      </c>
      <c r="O280" s="128">
        <v>69000</v>
      </c>
      <c r="P280" s="127">
        <v>4500</v>
      </c>
      <c r="Q280" s="127">
        <v>11700</v>
      </c>
      <c r="R280" s="124">
        <v>8100</v>
      </c>
      <c r="S280" s="124">
        <v>5400</v>
      </c>
      <c r="T280" s="124">
        <v>0</v>
      </c>
      <c r="U280" s="124">
        <v>0</v>
      </c>
      <c r="V280" s="124">
        <v>0</v>
      </c>
      <c r="W280" s="124">
        <v>10500</v>
      </c>
      <c r="X280" s="124">
        <v>0</v>
      </c>
      <c r="Y280" s="127">
        <v>51840</v>
      </c>
      <c r="Z280" s="128">
        <v>62250</v>
      </c>
    </row>
    <row r="281" spans="1:26" ht="20.100000000000001" customHeight="1">
      <c r="A281" s="92" t="s">
        <v>1609</v>
      </c>
      <c r="B281" s="92" t="s">
        <v>1550</v>
      </c>
      <c r="C281" s="93" t="s">
        <v>1550</v>
      </c>
      <c r="D281" s="123" t="s">
        <v>1623</v>
      </c>
      <c r="E281" s="92" t="s">
        <v>251</v>
      </c>
      <c r="F281" s="124">
        <v>430540</v>
      </c>
      <c r="G281" s="124">
        <v>10050</v>
      </c>
      <c r="H281" s="124">
        <v>1800</v>
      </c>
      <c r="I281" s="124">
        <v>6450</v>
      </c>
      <c r="J281" s="124">
        <v>34950</v>
      </c>
      <c r="K281" s="127">
        <v>0</v>
      </c>
      <c r="L281" s="127">
        <v>0</v>
      </c>
      <c r="M281" s="124">
        <v>28000</v>
      </c>
      <c r="N281" s="127">
        <v>126000</v>
      </c>
      <c r="O281" s="128">
        <v>69000</v>
      </c>
      <c r="P281" s="127">
        <v>4500</v>
      </c>
      <c r="Q281" s="127">
        <v>11700</v>
      </c>
      <c r="R281" s="124">
        <v>8100</v>
      </c>
      <c r="S281" s="124">
        <v>5400</v>
      </c>
      <c r="T281" s="124">
        <v>0</v>
      </c>
      <c r="U281" s="124">
        <v>0</v>
      </c>
      <c r="V281" s="124">
        <v>0</v>
      </c>
      <c r="W281" s="124">
        <v>10500</v>
      </c>
      <c r="X281" s="124">
        <v>0</v>
      </c>
      <c r="Y281" s="127">
        <v>51840</v>
      </c>
      <c r="Z281" s="128">
        <v>62250</v>
      </c>
    </row>
    <row r="282" spans="1:26" ht="20.100000000000001" customHeight="1">
      <c r="A282" s="92"/>
      <c r="B282" s="92"/>
      <c r="C282" s="93"/>
      <c r="D282" s="123" t="s">
        <v>1730</v>
      </c>
      <c r="E282" s="92" t="s">
        <v>1731</v>
      </c>
      <c r="F282" s="124">
        <v>259480</v>
      </c>
      <c r="G282" s="124">
        <v>5880</v>
      </c>
      <c r="H282" s="124">
        <v>1680</v>
      </c>
      <c r="I282" s="124">
        <v>4200</v>
      </c>
      <c r="J282" s="124">
        <v>14420</v>
      </c>
      <c r="K282" s="127">
        <v>0</v>
      </c>
      <c r="L282" s="127">
        <v>0</v>
      </c>
      <c r="M282" s="124">
        <v>26000</v>
      </c>
      <c r="N282" s="127">
        <v>0</v>
      </c>
      <c r="O282" s="128">
        <v>63000</v>
      </c>
      <c r="P282" s="127">
        <v>4200</v>
      </c>
      <c r="Q282" s="127">
        <v>6720</v>
      </c>
      <c r="R282" s="124">
        <v>5600</v>
      </c>
      <c r="S282" s="124">
        <v>3640</v>
      </c>
      <c r="T282" s="124">
        <v>0</v>
      </c>
      <c r="U282" s="124">
        <v>0</v>
      </c>
      <c r="V282" s="124">
        <v>0</v>
      </c>
      <c r="W282" s="124">
        <v>9800</v>
      </c>
      <c r="X282" s="124">
        <v>0</v>
      </c>
      <c r="Y282" s="127">
        <v>55680</v>
      </c>
      <c r="Z282" s="128">
        <v>58660</v>
      </c>
    </row>
    <row r="283" spans="1:26" ht="20.100000000000001" customHeight="1">
      <c r="A283" s="92" t="s">
        <v>1609</v>
      </c>
      <c r="B283" s="92" t="s">
        <v>1550</v>
      </c>
      <c r="C283" s="93" t="s">
        <v>1610</v>
      </c>
      <c r="D283" s="123" t="s">
        <v>1623</v>
      </c>
      <c r="E283" s="92" t="s">
        <v>1199</v>
      </c>
      <c r="F283" s="124">
        <v>259480</v>
      </c>
      <c r="G283" s="124">
        <v>5880</v>
      </c>
      <c r="H283" s="124">
        <v>1680</v>
      </c>
      <c r="I283" s="124">
        <v>4200</v>
      </c>
      <c r="J283" s="124">
        <v>14420</v>
      </c>
      <c r="K283" s="127">
        <v>0</v>
      </c>
      <c r="L283" s="127">
        <v>0</v>
      </c>
      <c r="M283" s="124">
        <v>26000</v>
      </c>
      <c r="N283" s="127">
        <v>0</v>
      </c>
      <c r="O283" s="128">
        <v>63000</v>
      </c>
      <c r="P283" s="127">
        <v>4200</v>
      </c>
      <c r="Q283" s="127">
        <v>6720</v>
      </c>
      <c r="R283" s="124">
        <v>5600</v>
      </c>
      <c r="S283" s="124">
        <v>3640</v>
      </c>
      <c r="T283" s="124">
        <v>0</v>
      </c>
      <c r="U283" s="124">
        <v>0</v>
      </c>
      <c r="V283" s="124">
        <v>0</v>
      </c>
      <c r="W283" s="124">
        <v>9800</v>
      </c>
      <c r="X283" s="124">
        <v>0</v>
      </c>
      <c r="Y283" s="127">
        <v>55680</v>
      </c>
      <c r="Z283" s="128">
        <v>58660</v>
      </c>
    </row>
    <row r="284" spans="1:26" ht="20.100000000000001" customHeight="1">
      <c r="A284" s="92"/>
      <c r="B284" s="92"/>
      <c r="C284" s="93"/>
      <c r="D284" s="123" t="s">
        <v>1732</v>
      </c>
      <c r="E284" s="92" t="s">
        <v>1733</v>
      </c>
      <c r="F284" s="124">
        <v>567000</v>
      </c>
      <c r="G284" s="124">
        <v>10920</v>
      </c>
      <c r="H284" s="124">
        <v>3120</v>
      </c>
      <c r="I284" s="124">
        <v>7800</v>
      </c>
      <c r="J284" s="124">
        <v>26780</v>
      </c>
      <c r="K284" s="127">
        <v>0</v>
      </c>
      <c r="L284" s="127">
        <v>0</v>
      </c>
      <c r="M284" s="124">
        <v>112000</v>
      </c>
      <c r="N284" s="127">
        <v>0</v>
      </c>
      <c r="O284" s="128">
        <v>117000</v>
      </c>
      <c r="P284" s="127">
        <v>7800</v>
      </c>
      <c r="Q284" s="127">
        <v>12480</v>
      </c>
      <c r="R284" s="124">
        <v>10400</v>
      </c>
      <c r="S284" s="124">
        <v>6760</v>
      </c>
      <c r="T284" s="124">
        <v>0</v>
      </c>
      <c r="U284" s="124">
        <v>0</v>
      </c>
      <c r="V284" s="124">
        <v>0</v>
      </c>
      <c r="W284" s="124">
        <v>18200</v>
      </c>
      <c r="X284" s="124">
        <v>0</v>
      </c>
      <c r="Y284" s="127">
        <v>124800</v>
      </c>
      <c r="Z284" s="128">
        <v>108940</v>
      </c>
    </row>
    <row r="285" spans="1:26" ht="20.100000000000001" customHeight="1">
      <c r="A285" s="92" t="s">
        <v>1609</v>
      </c>
      <c r="B285" s="92" t="s">
        <v>1550</v>
      </c>
      <c r="C285" s="93" t="s">
        <v>1554</v>
      </c>
      <c r="D285" s="123" t="s">
        <v>1623</v>
      </c>
      <c r="E285" s="92" t="s">
        <v>1193</v>
      </c>
      <c r="F285" s="124">
        <v>567000</v>
      </c>
      <c r="G285" s="124">
        <v>10920</v>
      </c>
      <c r="H285" s="124">
        <v>3120</v>
      </c>
      <c r="I285" s="124">
        <v>7800</v>
      </c>
      <c r="J285" s="124">
        <v>26780</v>
      </c>
      <c r="K285" s="127">
        <v>0</v>
      </c>
      <c r="L285" s="127">
        <v>0</v>
      </c>
      <c r="M285" s="124">
        <v>112000</v>
      </c>
      <c r="N285" s="127">
        <v>0</v>
      </c>
      <c r="O285" s="128">
        <v>117000</v>
      </c>
      <c r="P285" s="127">
        <v>7800</v>
      </c>
      <c r="Q285" s="127">
        <v>12480</v>
      </c>
      <c r="R285" s="124">
        <v>10400</v>
      </c>
      <c r="S285" s="124">
        <v>6760</v>
      </c>
      <c r="T285" s="124">
        <v>0</v>
      </c>
      <c r="U285" s="124">
        <v>0</v>
      </c>
      <c r="V285" s="124">
        <v>0</v>
      </c>
      <c r="W285" s="124">
        <v>18200</v>
      </c>
      <c r="X285" s="124">
        <v>0</v>
      </c>
      <c r="Y285" s="127">
        <v>124800</v>
      </c>
      <c r="Z285" s="128">
        <v>108940</v>
      </c>
    </row>
    <row r="286" spans="1:26" ht="20.100000000000001" customHeight="1">
      <c r="A286" s="92"/>
      <c r="B286" s="92"/>
      <c r="C286" s="93"/>
      <c r="D286" s="123" t="s">
        <v>1734</v>
      </c>
      <c r="E286" s="92" t="s">
        <v>1735</v>
      </c>
      <c r="F286" s="124">
        <v>134100</v>
      </c>
      <c r="G286" s="124">
        <v>2940</v>
      </c>
      <c r="H286" s="124">
        <v>840</v>
      </c>
      <c r="I286" s="124">
        <v>2100</v>
      </c>
      <c r="J286" s="124">
        <v>7210</v>
      </c>
      <c r="K286" s="127">
        <v>0</v>
      </c>
      <c r="L286" s="127">
        <v>0</v>
      </c>
      <c r="M286" s="124">
        <v>26000</v>
      </c>
      <c r="N286" s="127">
        <v>0</v>
      </c>
      <c r="O286" s="128">
        <v>31500</v>
      </c>
      <c r="P286" s="127">
        <v>2100</v>
      </c>
      <c r="Q286" s="127">
        <v>3360</v>
      </c>
      <c r="R286" s="124">
        <v>2800</v>
      </c>
      <c r="S286" s="124">
        <v>1820</v>
      </c>
      <c r="T286" s="124">
        <v>0</v>
      </c>
      <c r="U286" s="124">
        <v>0</v>
      </c>
      <c r="V286" s="124">
        <v>0</v>
      </c>
      <c r="W286" s="124">
        <v>4900</v>
      </c>
      <c r="X286" s="124">
        <v>0</v>
      </c>
      <c r="Y286" s="127">
        <v>19200</v>
      </c>
      <c r="Z286" s="128">
        <v>29330</v>
      </c>
    </row>
    <row r="287" spans="1:26" ht="20.100000000000001" customHeight="1">
      <c r="A287" s="92" t="s">
        <v>1609</v>
      </c>
      <c r="B287" s="92" t="s">
        <v>1550</v>
      </c>
      <c r="C287" s="93" t="s">
        <v>1569</v>
      </c>
      <c r="D287" s="123" t="s">
        <v>1623</v>
      </c>
      <c r="E287" s="92" t="s">
        <v>1213</v>
      </c>
      <c r="F287" s="124">
        <v>134100</v>
      </c>
      <c r="G287" s="124">
        <v>2940</v>
      </c>
      <c r="H287" s="124">
        <v>840</v>
      </c>
      <c r="I287" s="124">
        <v>2100</v>
      </c>
      <c r="J287" s="124">
        <v>7210</v>
      </c>
      <c r="K287" s="127">
        <v>0</v>
      </c>
      <c r="L287" s="127">
        <v>0</v>
      </c>
      <c r="M287" s="124">
        <v>26000</v>
      </c>
      <c r="N287" s="127">
        <v>0</v>
      </c>
      <c r="O287" s="128">
        <v>31500</v>
      </c>
      <c r="P287" s="127">
        <v>2100</v>
      </c>
      <c r="Q287" s="127">
        <v>3360</v>
      </c>
      <c r="R287" s="124">
        <v>2800</v>
      </c>
      <c r="S287" s="124">
        <v>1820</v>
      </c>
      <c r="T287" s="124">
        <v>0</v>
      </c>
      <c r="U287" s="124">
        <v>0</v>
      </c>
      <c r="V287" s="124">
        <v>0</v>
      </c>
      <c r="W287" s="124">
        <v>4900</v>
      </c>
      <c r="X287" s="124">
        <v>0</v>
      </c>
      <c r="Y287" s="127">
        <v>19200</v>
      </c>
      <c r="Z287" s="128">
        <v>29330</v>
      </c>
    </row>
    <row r="288" spans="1:26" ht="20.100000000000001" customHeight="1">
      <c r="A288" s="92"/>
      <c r="B288" s="92"/>
      <c r="C288" s="93"/>
      <c r="D288" s="123" t="s">
        <v>1736</v>
      </c>
      <c r="E288" s="92" t="s">
        <v>1737</v>
      </c>
      <c r="F288" s="124">
        <v>429540</v>
      </c>
      <c r="G288" s="124">
        <v>7980</v>
      </c>
      <c r="H288" s="124">
        <v>2280</v>
      </c>
      <c r="I288" s="124">
        <v>5700</v>
      </c>
      <c r="J288" s="124">
        <v>19570</v>
      </c>
      <c r="K288" s="127">
        <v>0</v>
      </c>
      <c r="L288" s="127">
        <v>0</v>
      </c>
      <c r="M288" s="124">
        <v>146000</v>
      </c>
      <c r="N288" s="127">
        <v>0</v>
      </c>
      <c r="O288" s="128">
        <v>85500</v>
      </c>
      <c r="P288" s="127">
        <v>5700</v>
      </c>
      <c r="Q288" s="127">
        <v>9120</v>
      </c>
      <c r="R288" s="124">
        <v>7600</v>
      </c>
      <c r="S288" s="124">
        <v>4940</v>
      </c>
      <c r="T288" s="124">
        <v>0</v>
      </c>
      <c r="U288" s="124">
        <v>0</v>
      </c>
      <c r="V288" s="124">
        <v>0</v>
      </c>
      <c r="W288" s="124">
        <v>13300</v>
      </c>
      <c r="X288" s="124">
        <v>0</v>
      </c>
      <c r="Y288" s="127">
        <v>42240</v>
      </c>
      <c r="Z288" s="128">
        <v>79610</v>
      </c>
    </row>
    <row r="289" spans="1:26" ht="20.100000000000001" customHeight="1">
      <c r="A289" s="92" t="s">
        <v>1609</v>
      </c>
      <c r="B289" s="92" t="s">
        <v>1550</v>
      </c>
      <c r="C289" s="93" t="s">
        <v>1586</v>
      </c>
      <c r="D289" s="123" t="s">
        <v>1623</v>
      </c>
      <c r="E289" s="92" t="s">
        <v>1197</v>
      </c>
      <c r="F289" s="124">
        <v>429540</v>
      </c>
      <c r="G289" s="124">
        <v>7980</v>
      </c>
      <c r="H289" s="124">
        <v>2280</v>
      </c>
      <c r="I289" s="124">
        <v>5700</v>
      </c>
      <c r="J289" s="124">
        <v>19570</v>
      </c>
      <c r="K289" s="127">
        <v>0</v>
      </c>
      <c r="L289" s="127">
        <v>0</v>
      </c>
      <c r="M289" s="124">
        <v>146000</v>
      </c>
      <c r="N289" s="127">
        <v>0</v>
      </c>
      <c r="O289" s="128">
        <v>85500</v>
      </c>
      <c r="P289" s="127">
        <v>5700</v>
      </c>
      <c r="Q289" s="127">
        <v>9120</v>
      </c>
      <c r="R289" s="124">
        <v>7600</v>
      </c>
      <c r="S289" s="124">
        <v>4940</v>
      </c>
      <c r="T289" s="124">
        <v>0</v>
      </c>
      <c r="U289" s="124">
        <v>0</v>
      </c>
      <c r="V289" s="124">
        <v>0</v>
      </c>
      <c r="W289" s="124">
        <v>13300</v>
      </c>
      <c r="X289" s="124">
        <v>0</v>
      </c>
      <c r="Y289" s="127">
        <v>42240</v>
      </c>
      <c r="Z289" s="128">
        <v>79610</v>
      </c>
    </row>
    <row r="290" spans="1:26" ht="20.100000000000001" customHeight="1">
      <c r="A290" s="92"/>
      <c r="B290" s="92"/>
      <c r="C290" s="93"/>
      <c r="D290" s="123" t="s">
        <v>1738</v>
      </c>
      <c r="E290" s="92" t="s">
        <v>1739</v>
      </c>
      <c r="F290" s="124">
        <v>668960</v>
      </c>
      <c r="G290" s="124">
        <v>14740</v>
      </c>
      <c r="H290" s="124">
        <v>2640</v>
      </c>
      <c r="I290" s="124">
        <v>9460</v>
      </c>
      <c r="J290" s="124">
        <v>46380</v>
      </c>
      <c r="K290" s="127">
        <v>0</v>
      </c>
      <c r="L290" s="127">
        <v>0</v>
      </c>
      <c r="M290" s="124">
        <v>26000</v>
      </c>
      <c r="N290" s="127">
        <v>151200</v>
      </c>
      <c r="O290" s="128">
        <v>90200</v>
      </c>
      <c r="P290" s="127">
        <v>6600</v>
      </c>
      <c r="Q290" s="127">
        <v>17160</v>
      </c>
      <c r="R290" s="124">
        <v>11880</v>
      </c>
      <c r="S290" s="124">
        <v>7920</v>
      </c>
      <c r="T290" s="124">
        <v>0</v>
      </c>
      <c r="U290" s="124">
        <v>0</v>
      </c>
      <c r="V290" s="124">
        <v>0</v>
      </c>
      <c r="W290" s="124">
        <v>15400</v>
      </c>
      <c r="X290" s="124">
        <v>0</v>
      </c>
      <c r="Y290" s="127">
        <v>178080</v>
      </c>
      <c r="Z290" s="128">
        <v>91300</v>
      </c>
    </row>
    <row r="291" spans="1:26" ht="20.100000000000001" customHeight="1">
      <c r="A291" s="92"/>
      <c r="B291" s="92"/>
      <c r="C291" s="93"/>
      <c r="D291" s="123" t="s">
        <v>1740</v>
      </c>
      <c r="E291" s="92" t="s">
        <v>1741</v>
      </c>
      <c r="F291" s="124">
        <v>668960</v>
      </c>
      <c r="G291" s="124">
        <v>14740</v>
      </c>
      <c r="H291" s="124">
        <v>2640</v>
      </c>
      <c r="I291" s="124">
        <v>9460</v>
      </c>
      <c r="J291" s="124">
        <v>46380</v>
      </c>
      <c r="K291" s="127">
        <v>0</v>
      </c>
      <c r="L291" s="127">
        <v>0</v>
      </c>
      <c r="M291" s="124">
        <v>26000</v>
      </c>
      <c r="N291" s="127">
        <v>151200</v>
      </c>
      <c r="O291" s="128">
        <v>90200</v>
      </c>
      <c r="P291" s="127">
        <v>6600</v>
      </c>
      <c r="Q291" s="127">
        <v>17160</v>
      </c>
      <c r="R291" s="124">
        <v>11880</v>
      </c>
      <c r="S291" s="124">
        <v>7920</v>
      </c>
      <c r="T291" s="124">
        <v>0</v>
      </c>
      <c r="U291" s="124">
        <v>0</v>
      </c>
      <c r="V291" s="124">
        <v>0</v>
      </c>
      <c r="W291" s="124">
        <v>15400</v>
      </c>
      <c r="X291" s="124">
        <v>0</v>
      </c>
      <c r="Y291" s="127">
        <v>178080</v>
      </c>
      <c r="Z291" s="128">
        <v>91300</v>
      </c>
    </row>
    <row r="292" spans="1:26" ht="20.100000000000001" customHeight="1">
      <c r="A292" s="92" t="s">
        <v>1549</v>
      </c>
      <c r="B292" s="92" t="s">
        <v>1560</v>
      </c>
      <c r="C292" s="93" t="s">
        <v>1550</v>
      </c>
      <c r="D292" s="123" t="s">
        <v>1623</v>
      </c>
      <c r="E292" s="92" t="s">
        <v>251</v>
      </c>
      <c r="F292" s="124">
        <v>668960</v>
      </c>
      <c r="G292" s="124">
        <v>14740</v>
      </c>
      <c r="H292" s="124">
        <v>2640</v>
      </c>
      <c r="I292" s="124">
        <v>9460</v>
      </c>
      <c r="J292" s="124">
        <v>46380</v>
      </c>
      <c r="K292" s="127">
        <v>0</v>
      </c>
      <c r="L292" s="127">
        <v>0</v>
      </c>
      <c r="M292" s="124">
        <v>26000</v>
      </c>
      <c r="N292" s="127">
        <v>151200</v>
      </c>
      <c r="O292" s="128">
        <v>90200</v>
      </c>
      <c r="P292" s="127">
        <v>6600</v>
      </c>
      <c r="Q292" s="127">
        <v>17160</v>
      </c>
      <c r="R292" s="124">
        <v>11880</v>
      </c>
      <c r="S292" s="124">
        <v>7920</v>
      </c>
      <c r="T292" s="124">
        <v>0</v>
      </c>
      <c r="U292" s="124">
        <v>0</v>
      </c>
      <c r="V292" s="124">
        <v>0</v>
      </c>
      <c r="W292" s="124">
        <v>15400</v>
      </c>
      <c r="X292" s="124">
        <v>0</v>
      </c>
      <c r="Y292" s="127">
        <v>178080</v>
      </c>
      <c r="Z292" s="128">
        <v>91300</v>
      </c>
    </row>
    <row r="293" spans="1:26" ht="20.100000000000001" customHeight="1">
      <c r="A293" s="92"/>
      <c r="B293" s="92"/>
      <c r="C293" s="93"/>
      <c r="D293" s="123" t="s">
        <v>1742</v>
      </c>
      <c r="E293" s="92" t="s">
        <v>1743</v>
      </c>
      <c r="F293" s="124">
        <v>673420</v>
      </c>
      <c r="G293" s="124">
        <v>15540</v>
      </c>
      <c r="H293" s="124">
        <v>4440</v>
      </c>
      <c r="I293" s="124">
        <v>11100</v>
      </c>
      <c r="J293" s="124">
        <v>38110</v>
      </c>
      <c r="K293" s="127">
        <v>0</v>
      </c>
      <c r="L293" s="127">
        <v>0</v>
      </c>
      <c r="M293" s="124">
        <v>0</v>
      </c>
      <c r="N293" s="127">
        <v>0</v>
      </c>
      <c r="O293" s="128">
        <v>166500</v>
      </c>
      <c r="P293" s="127">
        <v>11100</v>
      </c>
      <c r="Q293" s="127">
        <v>17760</v>
      </c>
      <c r="R293" s="124">
        <v>14800</v>
      </c>
      <c r="S293" s="124">
        <v>9620</v>
      </c>
      <c r="T293" s="124">
        <v>0</v>
      </c>
      <c r="U293" s="124">
        <v>0</v>
      </c>
      <c r="V293" s="124">
        <v>0</v>
      </c>
      <c r="W293" s="124">
        <v>25900</v>
      </c>
      <c r="X293" s="124">
        <v>0</v>
      </c>
      <c r="Y293" s="127">
        <v>203520</v>
      </c>
      <c r="Z293" s="128">
        <v>155030</v>
      </c>
    </row>
    <row r="294" spans="1:26" ht="20.100000000000001" customHeight="1">
      <c r="A294" s="92"/>
      <c r="B294" s="92"/>
      <c r="C294" s="93"/>
      <c r="D294" s="123" t="s">
        <v>1744</v>
      </c>
      <c r="E294" s="92" t="s">
        <v>1745</v>
      </c>
      <c r="F294" s="124">
        <v>673420</v>
      </c>
      <c r="G294" s="124">
        <v>15540</v>
      </c>
      <c r="H294" s="124">
        <v>4440</v>
      </c>
      <c r="I294" s="124">
        <v>11100</v>
      </c>
      <c r="J294" s="124">
        <v>38110</v>
      </c>
      <c r="K294" s="127">
        <v>0</v>
      </c>
      <c r="L294" s="127">
        <v>0</v>
      </c>
      <c r="M294" s="124">
        <v>0</v>
      </c>
      <c r="N294" s="127">
        <v>0</v>
      </c>
      <c r="O294" s="128">
        <v>166500</v>
      </c>
      <c r="P294" s="127">
        <v>11100</v>
      </c>
      <c r="Q294" s="127">
        <v>17760</v>
      </c>
      <c r="R294" s="124">
        <v>14800</v>
      </c>
      <c r="S294" s="124">
        <v>9620</v>
      </c>
      <c r="T294" s="124">
        <v>0</v>
      </c>
      <c r="U294" s="124">
        <v>0</v>
      </c>
      <c r="V294" s="124">
        <v>0</v>
      </c>
      <c r="W294" s="124">
        <v>25900</v>
      </c>
      <c r="X294" s="124">
        <v>0</v>
      </c>
      <c r="Y294" s="127">
        <v>203520</v>
      </c>
      <c r="Z294" s="128">
        <v>155030</v>
      </c>
    </row>
    <row r="295" spans="1:26" ht="20.100000000000001" customHeight="1">
      <c r="A295" s="92" t="s">
        <v>1617</v>
      </c>
      <c r="B295" s="92" t="s">
        <v>1550</v>
      </c>
      <c r="C295" s="93" t="s">
        <v>1556</v>
      </c>
      <c r="D295" s="123" t="s">
        <v>1623</v>
      </c>
      <c r="E295" s="92" t="s">
        <v>260</v>
      </c>
      <c r="F295" s="124">
        <v>673420</v>
      </c>
      <c r="G295" s="124">
        <v>15540</v>
      </c>
      <c r="H295" s="124">
        <v>4440</v>
      </c>
      <c r="I295" s="124">
        <v>11100</v>
      </c>
      <c r="J295" s="124">
        <v>38110</v>
      </c>
      <c r="K295" s="127">
        <v>0</v>
      </c>
      <c r="L295" s="127">
        <v>0</v>
      </c>
      <c r="M295" s="124">
        <v>0</v>
      </c>
      <c r="N295" s="127">
        <v>0</v>
      </c>
      <c r="O295" s="128">
        <v>166500</v>
      </c>
      <c r="P295" s="127">
        <v>11100</v>
      </c>
      <c r="Q295" s="127">
        <v>17760</v>
      </c>
      <c r="R295" s="124">
        <v>14800</v>
      </c>
      <c r="S295" s="124">
        <v>9620</v>
      </c>
      <c r="T295" s="124">
        <v>0</v>
      </c>
      <c r="U295" s="124">
        <v>0</v>
      </c>
      <c r="V295" s="124">
        <v>0</v>
      </c>
      <c r="W295" s="124">
        <v>25900</v>
      </c>
      <c r="X295" s="124">
        <v>0</v>
      </c>
      <c r="Y295" s="127">
        <v>203520</v>
      </c>
      <c r="Z295" s="128">
        <v>155030</v>
      </c>
    </row>
    <row r="296" spans="1:26" ht="20.100000000000001" customHeight="1">
      <c r="A296" s="92"/>
      <c r="B296" s="92"/>
      <c r="C296" s="93"/>
      <c r="D296" s="123" t="s">
        <v>1746</v>
      </c>
      <c r="E296" s="92" t="s">
        <v>1747</v>
      </c>
      <c r="F296" s="124">
        <v>294600</v>
      </c>
      <c r="G296" s="124">
        <v>7370</v>
      </c>
      <c r="H296" s="124">
        <v>1320</v>
      </c>
      <c r="I296" s="124">
        <v>4730</v>
      </c>
      <c r="J296" s="124">
        <v>25710</v>
      </c>
      <c r="K296" s="127">
        <v>0</v>
      </c>
      <c r="L296" s="127">
        <v>0</v>
      </c>
      <c r="M296" s="124">
        <v>0</v>
      </c>
      <c r="N296" s="127">
        <v>93000</v>
      </c>
      <c r="O296" s="128">
        <v>45100</v>
      </c>
      <c r="P296" s="127">
        <v>3300</v>
      </c>
      <c r="Q296" s="127">
        <v>8580</v>
      </c>
      <c r="R296" s="124">
        <v>5940</v>
      </c>
      <c r="S296" s="124">
        <v>3960</v>
      </c>
      <c r="T296" s="124">
        <v>0</v>
      </c>
      <c r="U296" s="124">
        <v>0</v>
      </c>
      <c r="V296" s="124">
        <v>0</v>
      </c>
      <c r="W296" s="124">
        <v>7700</v>
      </c>
      <c r="X296" s="124">
        <v>0</v>
      </c>
      <c r="Y296" s="127">
        <v>42240</v>
      </c>
      <c r="Z296" s="128">
        <v>45650</v>
      </c>
    </row>
    <row r="297" spans="1:26" ht="20.100000000000001" customHeight="1">
      <c r="A297" s="92"/>
      <c r="B297" s="92"/>
      <c r="C297" s="93"/>
      <c r="D297" s="123" t="s">
        <v>1748</v>
      </c>
      <c r="E297" s="92" t="s">
        <v>1749</v>
      </c>
      <c r="F297" s="124">
        <v>294600</v>
      </c>
      <c r="G297" s="124">
        <v>7370</v>
      </c>
      <c r="H297" s="124">
        <v>1320</v>
      </c>
      <c r="I297" s="124">
        <v>4730</v>
      </c>
      <c r="J297" s="124">
        <v>25710</v>
      </c>
      <c r="K297" s="127">
        <v>0</v>
      </c>
      <c r="L297" s="127">
        <v>0</v>
      </c>
      <c r="M297" s="124">
        <v>0</v>
      </c>
      <c r="N297" s="127">
        <v>93000</v>
      </c>
      <c r="O297" s="128">
        <v>45100</v>
      </c>
      <c r="P297" s="127">
        <v>3300</v>
      </c>
      <c r="Q297" s="127">
        <v>8580</v>
      </c>
      <c r="R297" s="124">
        <v>5940</v>
      </c>
      <c r="S297" s="124">
        <v>3960</v>
      </c>
      <c r="T297" s="124">
        <v>0</v>
      </c>
      <c r="U297" s="124">
        <v>0</v>
      </c>
      <c r="V297" s="124">
        <v>0</v>
      </c>
      <c r="W297" s="124">
        <v>7700</v>
      </c>
      <c r="X297" s="124">
        <v>0</v>
      </c>
      <c r="Y297" s="127">
        <v>42240</v>
      </c>
      <c r="Z297" s="128">
        <v>45650</v>
      </c>
    </row>
    <row r="298" spans="1:26" ht="20.100000000000001" customHeight="1">
      <c r="A298" s="92" t="s">
        <v>1612</v>
      </c>
      <c r="B298" s="92" t="s">
        <v>1551</v>
      </c>
      <c r="C298" s="93" t="s">
        <v>1550</v>
      </c>
      <c r="D298" s="123" t="s">
        <v>1623</v>
      </c>
      <c r="E298" s="92" t="s">
        <v>251</v>
      </c>
      <c r="F298" s="124">
        <v>294600</v>
      </c>
      <c r="G298" s="124">
        <v>7370</v>
      </c>
      <c r="H298" s="124">
        <v>1320</v>
      </c>
      <c r="I298" s="124">
        <v>4730</v>
      </c>
      <c r="J298" s="124">
        <v>25710</v>
      </c>
      <c r="K298" s="127">
        <v>0</v>
      </c>
      <c r="L298" s="127">
        <v>0</v>
      </c>
      <c r="M298" s="124">
        <v>0</v>
      </c>
      <c r="N298" s="127">
        <v>93000</v>
      </c>
      <c r="O298" s="128">
        <v>45100</v>
      </c>
      <c r="P298" s="127">
        <v>3300</v>
      </c>
      <c r="Q298" s="127">
        <v>8580</v>
      </c>
      <c r="R298" s="124">
        <v>5940</v>
      </c>
      <c r="S298" s="124">
        <v>3960</v>
      </c>
      <c r="T298" s="124">
        <v>0</v>
      </c>
      <c r="U298" s="124">
        <v>0</v>
      </c>
      <c r="V298" s="124">
        <v>0</v>
      </c>
      <c r="W298" s="124">
        <v>7700</v>
      </c>
      <c r="X298" s="124">
        <v>0</v>
      </c>
      <c r="Y298" s="127">
        <v>42240</v>
      </c>
      <c r="Z298" s="128">
        <v>45650</v>
      </c>
    </row>
    <row r="299" spans="1:26" ht="20.100000000000001" customHeight="1">
      <c r="A299" s="92"/>
      <c r="B299" s="92"/>
      <c r="C299" s="93"/>
      <c r="D299" s="123" t="s">
        <v>1750</v>
      </c>
      <c r="E299" s="92" t="s">
        <v>1751</v>
      </c>
      <c r="F299" s="124">
        <v>1112380</v>
      </c>
      <c r="G299" s="124">
        <v>27470</v>
      </c>
      <c r="H299" s="124">
        <v>4920</v>
      </c>
      <c r="I299" s="124">
        <v>17630</v>
      </c>
      <c r="J299" s="124">
        <v>78930</v>
      </c>
      <c r="K299" s="127">
        <v>0</v>
      </c>
      <c r="L299" s="127">
        <v>0</v>
      </c>
      <c r="M299" s="124">
        <v>88800</v>
      </c>
      <c r="N299" s="127">
        <v>234000</v>
      </c>
      <c r="O299" s="128">
        <v>188600</v>
      </c>
      <c r="P299" s="127">
        <v>12300</v>
      </c>
      <c r="Q299" s="127">
        <v>31980</v>
      </c>
      <c r="R299" s="124">
        <v>22140</v>
      </c>
      <c r="S299" s="124">
        <v>14760</v>
      </c>
      <c r="T299" s="124">
        <v>0</v>
      </c>
      <c r="U299" s="124">
        <v>0</v>
      </c>
      <c r="V299" s="124">
        <v>0</v>
      </c>
      <c r="W299" s="124">
        <v>28700</v>
      </c>
      <c r="X299" s="124">
        <v>0</v>
      </c>
      <c r="Y299" s="127">
        <v>192000</v>
      </c>
      <c r="Z299" s="128">
        <v>170150</v>
      </c>
    </row>
    <row r="300" spans="1:26" ht="20.100000000000001" customHeight="1">
      <c r="A300" s="92"/>
      <c r="B300" s="92"/>
      <c r="C300" s="93"/>
      <c r="D300" s="123" t="s">
        <v>1752</v>
      </c>
      <c r="E300" s="92" t="s">
        <v>1753</v>
      </c>
      <c r="F300" s="124">
        <v>1112380</v>
      </c>
      <c r="G300" s="124">
        <v>27470</v>
      </c>
      <c r="H300" s="124">
        <v>4920</v>
      </c>
      <c r="I300" s="124">
        <v>17630</v>
      </c>
      <c r="J300" s="124">
        <v>78930</v>
      </c>
      <c r="K300" s="127">
        <v>0</v>
      </c>
      <c r="L300" s="127">
        <v>0</v>
      </c>
      <c r="M300" s="124">
        <v>88800</v>
      </c>
      <c r="N300" s="127">
        <v>234000</v>
      </c>
      <c r="O300" s="128">
        <v>188600</v>
      </c>
      <c r="P300" s="127">
        <v>12300</v>
      </c>
      <c r="Q300" s="127">
        <v>31980</v>
      </c>
      <c r="R300" s="124">
        <v>22140</v>
      </c>
      <c r="S300" s="124">
        <v>14760</v>
      </c>
      <c r="T300" s="124">
        <v>0</v>
      </c>
      <c r="U300" s="124">
        <v>0</v>
      </c>
      <c r="V300" s="124">
        <v>0</v>
      </c>
      <c r="W300" s="124">
        <v>28700</v>
      </c>
      <c r="X300" s="124">
        <v>0</v>
      </c>
      <c r="Y300" s="127">
        <v>192000</v>
      </c>
      <c r="Z300" s="128">
        <v>170150</v>
      </c>
    </row>
    <row r="301" spans="1:26" ht="20.100000000000001" customHeight="1">
      <c r="A301" s="92" t="s">
        <v>1618</v>
      </c>
      <c r="B301" s="92" t="s">
        <v>1550</v>
      </c>
      <c r="C301" s="93" t="s">
        <v>1550</v>
      </c>
      <c r="D301" s="123" t="s">
        <v>1623</v>
      </c>
      <c r="E301" s="92" t="s">
        <v>251</v>
      </c>
      <c r="F301" s="124">
        <v>1112380</v>
      </c>
      <c r="G301" s="124">
        <v>27470</v>
      </c>
      <c r="H301" s="124">
        <v>4920</v>
      </c>
      <c r="I301" s="124">
        <v>17630</v>
      </c>
      <c r="J301" s="124">
        <v>78930</v>
      </c>
      <c r="K301" s="127">
        <v>0</v>
      </c>
      <c r="L301" s="127">
        <v>0</v>
      </c>
      <c r="M301" s="124">
        <v>88800</v>
      </c>
      <c r="N301" s="127">
        <v>234000</v>
      </c>
      <c r="O301" s="128">
        <v>188600</v>
      </c>
      <c r="P301" s="127">
        <v>12300</v>
      </c>
      <c r="Q301" s="127">
        <v>31980</v>
      </c>
      <c r="R301" s="124">
        <v>22140</v>
      </c>
      <c r="S301" s="124">
        <v>14760</v>
      </c>
      <c r="T301" s="124">
        <v>0</v>
      </c>
      <c r="U301" s="124">
        <v>0</v>
      </c>
      <c r="V301" s="124">
        <v>0</v>
      </c>
      <c r="W301" s="124">
        <v>28700</v>
      </c>
      <c r="X301" s="124">
        <v>0</v>
      </c>
      <c r="Y301" s="127">
        <v>192000</v>
      </c>
      <c r="Z301" s="128">
        <v>170150</v>
      </c>
    </row>
    <row r="302" spans="1:26" ht="20.100000000000001" customHeight="1">
      <c r="A302" s="92"/>
      <c r="B302" s="92"/>
      <c r="C302" s="93"/>
      <c r="D302" s="123" t="s">
        <v>1754</v>
      </c>
      <c r="E302" s="92" t="s">
        <v>1755</v>
      </c>
      <c r="F302" s="124">
        <v>222240</v>
      </c>
      <c r="G302" s="124">
        <v>6030</v>
      </c>
      <c r="H302" s="124">
        <v>1080</v>
      </c>
      <c r="I302" s="124">
        <v>3870</v>
      </c>
      <c r="J302" s="124">
        <v>19890</v>
      </c>
      <c r="K302" s="127">
        <v>0</v>
      </c>
      <c r="L302" s="127">
        <v>0</v>
      </c>
      <c r="M302" s="124">
        <v>0</v>
      </c>
      <c r="N302" s="127">
        <v>73800</v>
      </c>
      <c r="O302" s="128">
        <v>36900</v>
      </c>
      <c r="P302" s="127">
        <v>2700</v>
      </c>
      <c r="Q302" s="127">
        <v>7020</v>
      </c>
      <c r="R302" s="124">
        <v>4860</v>
      </c>
      <c r="S302" s="124">
        <v>3240</v>
      </c>
      <c r="T302" s="124">
        <v>0</v>
      </c>
      <c r="U302" s="124">
        <v>0</v>
      </c>
      <c r="V302" s="124">
        <v>0</v>
      </c>
      <c r="W302" s="124">
        <v>6300</v>
      </c>
      <c r="X302" s="124">
        <v>0</v>
      </c>
      <c r="Y302" s="127">
        <v>19200</v>
      </c>
      <c r="Z302" s="128">
        <v>37350</v>
      </c>
    </row>
    <row r="303" spans="1:26" ht="20.100000000000001" customHeight="1">
      <c r="A303" s="92"/>
      <c r="B303" s="92"/>
      <c r="C303" s="93"/>
      <c r="D303" s="123" t="s">
        <v>1756</v>
      </c>
      <c r="E303" s="92" t="s">
        <v>1757</v>
      </c>
      <c r="F303" s="124">
        <v>222240</v>
      </c>
      <c r="G303" s="124">
        <v>6030</v>
      </c>
      <c r="H303" s="124">
        <v>1080</v>
      </c>
      <c r="I303" s="124">
        <v>3870</v>
      </c>
      <c r="J303" s="124">
        <v>19890</v>
      </c>
      <c r="K303" s="127">
        <v>0</v>
      </c>
      <c r="L303" s="127">
        <v>0</v>
      </c>
      <c r="M303" s="124">
        <v>0</v>
      </c>
      <c r="N303" s="127">
        <v>73800</v>
      </c>
      <c r="O303" s="128">
        <v>36900</v>
      </c>
      <c r="P303" s="127">
        <v>2700</v>
      </c>
      <c r="Q303" s="127">
        <v>7020</v>
      </c>
      <c r="R303" s="124">
        <v>4860</v>
      </c>
      <c r="S303" s="124">
        <v>3240</v>
      </c>
      <c r="T303" s="124">
        <v>0</v>
      </c>
      <c r="U303" s="124">
        <v>0</v>
      </c>
      <c r="V303" s="124">
        <v>0</v>
      </c>
      <c r="W303" s="124">
        <v>6300</v>
      </c>
      <c r="X303" s="124">
        <v>0</v>
      </c>
      <c r="Y303" s="127">
        <v>19200</v>
      </c>
      <c r="Z303" s="128">
        <v>37350</v>
      </c>
    </row>
    <row r="304" spans="1:26" ht="20.100000000000001" customHeight="1">
      <c r="A304" s="92" t="s">
        <v>1611</v>
      </c>
      <c r="B304" s="92" t="s">
        <v>1550</v>
      </c>
      <c r="C304" s="93" t="s">
        <v>1550</v>
      </c>
      <c r="D304" s="123" t="s">
        <v>1623</v>
      </c>
      <c r="E304" s="92" t="s">
        <v>251</v>
      </c>
      <c r="F304" s="124">
        <v>19200</v>
      </c>
      <c r="G304" s="124">
        <v>0</v>
      </c>
      <c r="H304" s="124">
        <v>0</v>
      </c>
      <c r="I304" s="124">
        <v>0</v>
      </c>
      <c r="J304" s="124">
        <v>0</v>
      </c>
      <c r="K304" s="127">
        <v>0</v>
      </c>
      <c r="L304" s="127">
        <v>0</v>
      </c>
      <c r="M304" s="124">
        <v>0</v>
      </c>
      <c r="N304" s="127">
        <v>0</v>
      </c>
      <c r="O304" s="128">
        <v>0</v>
      </c>
      <c r="P304" s="127">
        <v>0</v>
      </c>
      <c r="Q304" s="127">
        <v>0</v>
      </c>
      <c r="R304" s="124">
        <v>0</v>
      </c>
      <c r="S304" s="124">
        <v>0</v>
      </c>
      <c r="T304" s="124">
        <v>0</v>
      </c>
      <c r="U304" s="124">
        <v>0</v>
      </c>
      <c r="V304" s="124">
        <v>0</v>
      </c>
      <c r="W304" s="124">
        <v>0</v>
      </c>
      <c r="X304" s="124">
        <v>0</v>
      </c>
      <c r="Y304" s="127">
        <v>19200</v>
      </c>
      <c r="Z304" s="128">
        <v>0</v>
      </c>
    </row>
    <row r="305" spans="1:26" ht="20.100000000000001" customHeight="1">
      <c r="A305" s="92" t="s">
        <v>1611</v>
      </c>
      <c r="B305" s="92" t="s">
        <v>1558</v>
      </c>
      <c r="C305" s="93" t="s">
        <v>1550</v>
      </c>
      <c r="D305" s="123" t="s">
        <v>1623</v>
      </c>
      <c r="E305" s="92" t="s">
        <v>251</v>
      </c>
      <c r="F305" s="124">
        <v>203040</v>
      </c>
      <c r="G305" s="124">
        <v>6030</v>
      </c>
      <c r="H305" s="124">
        <v>1080</v>
      </c>
      <c r="I305" s="124">
        <v>3870</v>
      </c>
      <c r="J305" s="124">
        <v>19890</v>
      </c>
      <c r="K305" s="127">
        <v>0</v>
      </c>
      <c r="L305" s="127">
        <v>0</v>
      </c>
      <c r="M305" s="124">
        <v>0</v>
      </c>
      <c r="N305" s="127">
        <v>73800</v>
      </c>
      <c r="O305" s="128">
        <v>36900</v>
      </c>
      <c r="P305" s="127">
        <v>2700</v>
      </c>
      <c r="Q305" s="127">
        <v>7020</v>
      </c>
      <c r="R305" s="124">
        <v>4860</v>
      </c>
      <c r="S305" s="124">
        <v>3240</v>
      </c>
      <c r="T305" s="124">
        <v>0</v>
      </c>
      <c r="U305" s="124">
        <v>0</v>
      </c>
      <c r="V305" s="124">
        <v>0</v>
      </c>
      <c r="W305" s="124">
        <v>6300</v>
      </c>
      <c r="X305" s="124">
        <v>0</v>
      </c>
      <c r="Y305" s="127">
        <v>0</v>
      </c>
      <c r="Z305" s="128">
        <v>37350</v>
      </c>
    </row>
    <row r="306" spans="1:26" ht="20.100000000000001" customHeight="1">
      <c r="A306" s="92"/>
      <c r="B306" s="92"/>
      <c r="C306" s="93"/>
      <c r="D306" s="123" t="s">
        <v>1758</v>
      </c>
      <c r="E306" s="92" t="s">
        <v>1759</v>
      </c>
      <c r="F306" s="124">
        <v>4281480</v>
      </c>
      <c r="G306" s="124">
        <v>91140</v>
      </c>
      <c r="H306" s="124">
        <v>17040</v>
      </c>
      <c r="I306" s="124">
        <v>58980</v>
      </c>
      <c r="J306" s="124">
        <v>297340</v>
      </c>
      <c r="K306" s="127">
        <v>0</v>
      </c>
      <c r="L306" s="127">
        <v>0</v>
      </c>
      <c r="M306" s="124">
        <v>755600</v>
      </c>
      <c r="N306" s="127">
        <v>1033200</v>
      </c>
      <c r="O306" s="128">
        <v>651600</v>
      </c>
      <c r="P306" s="127">
        <v>42600</v>
      </c>
      <c r="Q306" s="127">
        <v>105960</v>
      </c>
      <c r="R306" s="124">
        <v>74440</v>
      </c>
      <c r="S306" s="124">
        <v>49520</v>
      </c>
      <c r="T306" s="124">
        <v>0</v>
      </c>
      <c r="U306" s="124">
        <v>0</v>
      </c>
      <c r="V306" s="124">
        <v>0</v>
      </c>
      <c r="W306" s="124">
        <v>99400</v>
      </c>
      <c r="X306" s="124">
        <v>0</v>
      </c>
      <c r="Y306" s="127">
        <v>414720</v>
      </c>
      <c r="Z306" s="128">
        <v>589940</v>
      </c>
    </row>
    <row r="307" spans="1:26" ht="20.100000000000001" customHeight="1">
      <c r="A307" s="92"/>
      <c r="B307" s="92"/>
      <c r="C307" s="93"/>
      <c r="D307" s="123" t="s">
        <v>1760</v>
      </c>
      <c r="E307" s="92" t="s">
        <v>1761</v>
      </c>
      <c r="F307" s="124">
        <v>4047560</v>
      </c>
      <c r="G307" s="124">
        <v>84420</v>
      </c>
      <c r="H307" s="124">
        <v>15120</v>
      </c>
      <c r="I307" s="124">
        <v>54180</v>
      </c>
      <c r="J307" s="124">
        <v>280860</v>
      </c>
      <c r="K307" s="127">
        <v>0</v>
      </c>
      <c r="L307" s="127">
        <v>0</v>
      </c>
      <c r="M307" s="124">
        <v>755600</v>
      </c>
      <c r="N307" s="127">
        <v>1033200</v>
      </c>
      <c r="O307" s="128">
        <v>579600</v>
      </c>
      <c r="P307" s="127">
        <v>37800</v>
      </c>
      <c r="Q307" s="127">
        <v>98280</v>
      </c>
      <c r="R307" s="124">
        <v>68040</v>
      </c>
      <c r="S307" s="124">
        <v>45360</v>
      </c>
      <c r="T307" s="124">
        <v>0</v>
      </c>
      <c r="U307" s="124">
        <v>0</v>
      </c>
      <c r="V307" s="124">
        <v>0</v>
      </c>
      <c r="W307" s="124">
        <v>88200</v>
      </c>
      <c r="X307" s="124">
        <v>0</v>
      </c>
      <c r="Y307" s="127">
        <v>384000</v>
      </c>
      <c r="Z307" s="128">
        <v>522900</v>
      </c>
    </row>
    <row r="308" spans="1:26" ht="20.100000000000001" customHeight="1">
      <c r="A308" s="92" t="s">
        <v>1549</v>
      </c>
      <c r="B308" s="92" t="s">
        <v>1571</v>
      </c>
      <c r="C308" s="93" t="s">
        <v>1550</v>
      </c>
      <c r="D308" s="123" t="s">
        <v>1623</v>
      </c>
      <c r="E308" s="92" t="s">
        <v>251</v>
      </c>
      <c r="F308" s="124">
        <v>4047560</v>
      </c>
      <c r="G308" s="124">
        <v>84420</v>
      </c>
      <c r="H308" s="124">
        <v>15120</v>
      </c>
      <c r="I308" s="124">
        <v>54180</v>
      </c>
      <c r="J308" s="124">
        <v>280860</v>
      </c>
      <c r="K308" s="127">
        <v>0</v>
      </c>
      <c r="L308" s="127">
        <v>0</v>
      </c>
      <c r="M308" s="124">
        <v>755600</v>
      </c>
      <c r="N308" s="127">
        <v>1033200</v>
      </c>
      <c r="O308" s="128">
        <v>579600</v>
      </c>
      <c r="P308" s="127">
        <v>37800</v>
      </c>
      <c r="Q308" s="127">
        <v>98280</v>
      </c>
      <c r="R308" s="124">
        <v>68040</v>
      </c>
      <c r="S308" s="124">
        <v>45360</v>
      </c>
      <c r="T308" s="124">
        <v>0</v>
      </c>
      <c r="U308" s="124">
        <v>0</v>
      </c>
      <c r="V308" s="124">
        <v>0</v>
      </c>
      <c r="W308" s="124">
        <v>88200</v>
      </c>
      <c r="X308" s="124">
        <v>0</v>
      </c>
      <c r="Y308" s="127">
        <v>384000</v>
      </c>
      <c r="Z308" s="128">
        <v>522900</v>
      </c>
    </row>
    <row r="309" spans="1:26" ht="20.100000000000001" customHeight="1">
      <c r="A309" s="92"/>
      <c r="B309" s="92"/>
      <c r="C309" s="93"/>
      <c r="D309" s="123" t="s">
        <v>1762</v>
      </c>
      <c r="E309" s="92" t="s">
        <v>1763</v>
      </c>
      <c r="F309" s="124">
        <v>233920</v>
      </c>
      <c r="G309" s="124">
        <v>6720</v>
      </c>
      <c r="H309" s="124">
        <v>1920</v>
      </c>
      <c r="I309" s="124">
        <v>4800</v>
      </c>
      <c r="J309" s="124">
        <v>16480</v>
      </c>
      <c r="K309" s="127">
        <v>0</v>
      </c>
      <c r="L309" s="127">
        <v>0</v>
      </c>
      <c r="M309" s="124">
        <v>0</v>
      </c>
      <c r="N309" s="127">
        <v>0</v>
      </c>
      <c r="O309" s="128">
        <v>72000</v>
      </c>
      <c r="P309" s="127">
        <v>4800</v>
      </c>
      <c r="Q309" s="127">
        <v>7680</v>
      </c>
      <c r="R309" s="124">
        <v>6400</v>
      </c>
      <c r="S309" s="124">
        <v>4160</v>
      </c>
      <c r="T309" s="124">
        <v>0</v>
      </c>
      <c r="U309" s="124">
        <v>0</v>
      </c>
      <c r="V309" s="124">
        <v>0</v>
      </c>
      <c r="W309" s="124">
        <v>11200</v>
      </c>
      <c r="X309" s="124">
        <v>0</v>
      </c>
      <c r="Y309" s="127">
        <v>30720</v>
      </c>
      <c r="Z309" s="128">
        <v>67040</v>
      </c>
    </row>
    <row r="310" spans="1:26" ht="20.100000000000001" customHeight="1">
      <c r="A310" s="92" t="s">
        <v>1549</v>
      </c>
      <c r="B310" s="92" t="s">
        <v>1571</v>
      </c>
      <c r="C310" s="93" t="s">
        <v>1556</v>
      </c>
      <c r="D310" s="123" t="s">
        <v>1623</v>
      </c>
      <c r="E310" s="92" t="s">
        <v>260</v>
      </c>
      <c r="F310" s="124">
        <v>233920</v>
      </c>
      <c r="G310" s="124">
        <v>6720</v>
      </c>
      <c r="H310" s="124">
        <v>1920</v>
      </c>
      <c r="I310" s="124">
        <v>4800</v>
      </c>
      <c r="J310" s="124">
        <v>16480</v>
      </c>
      <c r="K310" s="127">
        <v>0</v>
      </c>
      <c r="L310" s="127">
        <v>0</v>
      </c>
      <c r="M310" s="124">
        <v>0</v>
      </c>
      <c r="N310" s="127">
        <v>0</v>
      </c>
      <c r="O310" s="128">
        <v>72000</v>
      </c>
      <c r="P310" s="127">
        <v>4800</v>
      </c>
      <c r="Q310" s="127">
        <v>7680</v>
      </c>
      <c r="R310" s="124">
        <v>6400</v>
      </c>
      <c r="S310" s="124">
        <v>4160</v>
      </c>
      <c r="T310" s="124">
        <v>0</v>
      </c>
      <c r="U310" s="124">
        <v>0</v>
      </c>
      <c r="V310" s="124">
        <v>0</v>
      </c>
      <c r="W310" s="124">
        <v>11200</v>
      </c>
      <c r="X310" s="124">
        <v>0</v>
      </c>
      <c r="Y310" s="127">
        <v>30720</v>
      </c>
      <c r="Z310" s="128">
        <v>67040</v>
      </c>
    </row>
    <row r="311" spans="1:26" ht="20.100000000000001" customHeight="1">
      <c r="A311" s="92"/>
      <c r="B311" s="92"/>
      <c r="C311" s="93"/>
      <c r="D311" s="123" t="s">
        <v>1764</v>
      </c>
      <c r="E311" s="92" t="s">
        <v>1765</v>
      </c>
      <c r="F311" s="124">
        <v>222840</v>
      </c>
      <c r="G311" s="124">
        <v>5040</v>
      </c>
      <c r="H311" s="124">
        <v>1440</v>
      </c>
      <c r="I311" s="124">
        <v>3600</v>
      </c>
      <c r="J311" s="124">
        <v>18360</v>
      </c>
      <c r="K311" s="127">
        <v>0</v>
      </c>
      <c r="L311" s="127">
        <v>0</v>
      </c>
      <c r="M311" s="124">
        <v>0</v>
      </c>
      <c r="N311" s="127">
        <v>41400</v>
      </c>
      <c r="O311" s="128">
        <v>54000</v>
      </c>
      <c r="P311" s="127">
        <v>3600</v>
      </c>
      <c r="Q311" s="127">
        <v>5760</v>
      </c>
      <c r="R311" s="124">
        <v>4800</v>
      </c>
      <c r="S311" s="124">
        <v>3120</v>
      </c>
      <c r="T311" s="124">
        <v>0</v>
      </c>
      <c r="U311" s="124">
        <v>0</v>
      </c>
      <c r="V311" s="124">
        <v>0</v>
      </c>
      <c r="W311" s="124">
        <v>8400</v>
      </c>
      <c r="X311" s="124">
        <v>0</v>
      </c>
      <c r="Y311" s="127">
        <v>23040</v>
      </c>
      <c r="Z311" s="128">
        <v>50280</v>
      </c>
    </row>
    <row r="312" spans="1:26" ht="20.100000000000001" customHeight="1">
      <c r="A312" s="92"/>
      <c r="B312" s="92"/>
      <c r="C312" s="93"/>
      <c r="D312" s="123" t="s">
        <v>1766</v>
      </c>
      <c r="E312" s="92" t="s">
        <v>1767</v>
      </c>
      <c r="F312" s="124">
        <v>222840</v>
      </c>
      <c r="G312" s="124">
        <v>5040</v>
      </c>
      <c r="H312" s="124">
        <v>1440</v>
      </c>
      <c r="I312" s="124">
        <v>3600</v>
      </c>
      <c r="J312" s="124">
        <v>18360</v>
      </c>
      <c r="K312" s="127">
        <v>0</v>
      </c>
      <c r="L312" s="127">
        <v>0</v>
      </c>
      <c r="M312" s="124">
        <v>0</v>
      </c>
      <c r="N312" s="127">
        <v>41400</v>
      </c>
      <c r="O312" s="128">
        <v>54000</v>
      </c>
      <c r="P312" s="127">
        <v>3600</v>
      </c>
      <c r="Q312" s="127">
        <v>5760</v>
      </c>
      <c r="R312" s="124">
        <v>4800</v>
      </c>
      <c r="S312" s="124">
        <v>3120</v>
      </c>
      <c r="T312" s="124">
        <v>0</v>
      </c>
      <c r="U312" s="124">
        <v>0</v>
      </c>
      <c r="V312" s="124">
        <v>0</v>
      </c>
      <c r="W312" s="124">
        <v>8400</v>
      </c>
      <c r="X312" s="124">
        <v>0</v>
      </c>
      <c r="Y312" s="127">
        <v>23040</v>
      </c>
      <c r="Z312" s="128">
        <v>50280</v>
      </c>
    </row>
    <row r="313" spans="1:26" ht="20.100000000000001" customHeight="1">
      <c r="A313" s="92" t="s">
        <v>1613</v>
      </c>
      <c r="B313" s="92" t="s">
        <v>1550</v>
      </c>
      <c r="C313" s="93" t="s">
        <v>1556</v>
      </c>
      <c r="D313" s="123" t="s">
        <v>1623</v>
      </c>
      <c r="E313" s="92" t="s">
        <v>260</v>
      </c>
      <c r="F313" s="124">
        <v>222840</v>
      </c>
      <c r="G313" s="124">
        <v>5040</v>
      </c>
      <c r="H313" s="124">
        <v>1440</v>
      </c>
      <c r="I313" s="124">
        <v>3600</v>
      </c>
      <c r="J313" s="124">
        <v>18360</v>
      </c>
      <c r="K313" s="127">
        <v>0</v>
      </c>
      <c r="L313" s="127">
        <v>0</v>
      </c>
      <c r="M313" s="124">
        <v>0</v>
      </c>
      <c r="N313" s="127">
        <v>41400</v>
      </c>
      <c r="O313" s="128">
        <v>54000</v>
      </c>
      <c r="P313" s="127">
        <v>3600</v>
      </c>
      <c r="Q313" s="127">
        <v>5760</v>
      </c>
      <c r="R313" s="124">
        <v>4800</v>
      </c>
      <c r="S313" s="124">
        <v>3120</v>
      </c>
      <c r="T313" s="124">
        <v>0</v>
      </c>
      <c r="U313" s="124">
        <v>0</v>
      </c>
      <c r="V313" s="124">
        <v>0</v>
      </c>
      <c r="W313" s="124">
        <v>8400</v>
      </c>
      <c r="X313" s="124">
        <v>0</v>
      </c>
      <c r="Y313" s="127">
        <v>23040</v>
      </c>
      <c r="Z313" s="128">
        <v>50280</v>
      </c>
    </row>
    <row r="314" spans="1:26" ht="20.100000000000001" customHeight="1">
      <c r="A314" s="92"/>
      <c r="B314" s="92"/>
      <c r="C314" s="93"/>
      <c r="D314" s="123" t="s">
        <v>1549</v>
      </c>
      <c r="E314" s="92" t="s">
        <v>1768</v>
      </c>
      <c r="F314" s="124">
        <v>86567130</v>
      </c>
      <c r="G314" s="124">
        <v>1194648</v>
      </c>
      <c r="H314" s="124">
        <v>708356</v>
      </c>
      <c r="I314" s="124">
        <v>827940</v>
      </c>
      <c r="J314" s="124">
        <v>263790</v>
      </c>
      <c r="K314" s="127">
        <v>0</v>
      </c>
      <c r="L314" s="127">
        <v>0</v>
      </c>
      <c r="M314" s="124">
        <v>0</v>
      </c>
      <c r="N314" s="127">
        <v>120000</v>
      </c>
      <c r="O314" s="128">
        <v>930294</v>
      </c>
      <c r="P314" s="127">
        <v>993700</v>
      </c>
      <c r="Q314" s="127">
        <v>37440</v>
      </c>
      <c r="R314" s="124">
        <v>213465</v>
      </c>
      <c r="S314" s="124">
        <v>19780</v>
      </c>
      <c r="T314" s="124">
        <v>0</v>
      </c>
      <c r="U314" s="124">
        <v>400000</v>
      </c>
      <c r="V314" s="124">
        <v>0</v>
      </c>
      <c r="W314" s="124">
        <v>3479000</v>
      </c>
      <c r="X314" s="124">
        <v>0</v>
      </c>
      <c r="Y314" s="127">
        <v>12250120</v>
      </c>
      <c r="Z314" s="128">
        <v>65128597</v>
      </c>
    </row>
    <row r="315" spans="1:26" ht="20.100000000000001" customHeight="1">
      <c r="A315" s="92"/>
      <c r="B315" s="92"/>
      <c r="C315" s="93"/>
      <c r="D315" s="123" t="s">
        <v>1769</v>
      </c>
      <c r="E315" s="92" t="s">
        <v>1770</v>
      </c>
      <c r="F315" s="124">
        <v>233560</v>
      </c>
      <c r="G315" s="124">
        <v>5360</v>
      </c>
      <c r="H315" s="124">
        <v>960</v>
      </c>
      <c r="I315" s="124">
        <v>3440</v>
      </c>
      <c r="J315" s="124">
        <v>19080</v>
      </c>
      <c r="K315" s="127">
        <v>0</v>
      </c>
      <c r="L315" s="127">
        <v>0</v>
      </c>
      <c r="M315" s="124">
        <v>0</v>
      </c>
      <c r="N315" s="127">
        <v>67200</v>
      </c>
      <c r="O315" s="128">
        <v>36800</v>
      </c>
      <c r="P315" s="127">
        <v>2400</v>
      </c>
      <c r="Q315" s="127">
        <v>6240</v>
      </c>
      <c r="R315" s="124">
        <v>4320</v>
      </c>
      <c r="S315" s="124">
        <v>2880</v>
      </c>
      <c r="T315" s="124">
        <v>0</v>
      </c>
      <c r="U315" s="124">
        <v>0</v>
      </c>
      <c r="V315" s="124">
        <v>0</v>
      </c>
      <c r="W315" s="124">
        <v>5600</v>
      </c>
      <c r="X315" s="124">
        <v>0</v>
      </c>
      <c r="Y315" s="127">
        <v>46080</v>
      </c>
      <c r="Z315" s="128">
        <v>33200</v>
      </c>
    </row>
    <row r="316" spans="1:26" ht="20.100000000000001" customHeight="1">
      <c r="A316" s="92" t="s">
        <v>1579</v>
      </c>
      <c r="B316" s="92" t="s">
        <v>1550</v>
      </c>
      <c r="C316" s="93" t="s">
        <v>1550</v>
      </c>
      <c r="D316" s="123" t="s">
        <v>1623</v>
      </c>
      <c r="E316" s="92" t="s">
        <v>251</v>
      </c>
      <c r="F316" s="124">
        <v>233560</v>
      </c>
      <c r="G316" s="124">
        <v>5360</v>
      </c>
      <c r="H316" s="124">
        <v>960</v>
      </c>
      <c r="I316" s="124">
        <v>3440</v>
      </c>
      <c r="J316" s="124">
        <v>19080</v>
      </c>
      <c r="K316" s="127">
        <v>0</v>
      </c>
      <c r="L316" s="127">
        <v>0</v>
      </c>
      <c r="M316" s="124">
        <v>0</v>
      </c>
      <c r="N316" s="127">
        <v>67200</v>
      </c>
      <c r="O316" s="128">
        <v>36800</v>
      </c>
      <c r="P316" s="127">
        <v>2400</v>
      </c>
      <c r="Q316" s="127">
        <v>6240</v>
      </c>
      <c r="R316" s="124">
        <v>4320</v>
      </c>
      <c r="S316" s="124">
        <v>2880</v>
      </c>
      <c r="T316" s="124">
        <v>0</v>
      </c>
      <c r="U316" s="124">
        <v>0</v>
      </c>
      <c r="V316" s="124">
        <v>0</v>
      </c>
      <c r="W316" s="124">
        <v>5600</v>
      </c>
      <c r="X316" s="124">
        <v>0</v>
      </c>
      <c r="Y316" s="127">
        <v>46080</v>
      </c>
      <c r="Z316" s="128">
        <v>33200</v>
      </c>
    </row>
    <row r="317" spans="1:26" ht="20.100000000000001" customHeight="1">
      <c r="A317" s="92"/>
      <c r="B317" s="92"/>
      <c r="C317" s="93"/>
      <c r="D317" s="123" t="s">
        <v>1771</v>
      </c>
      <c r="E317" s="92" t="s">
        <v>1772</v>
      </c>
      <c r="F317" s="124">
        <v>52532640</v>
      </c>
      <c r="G317" s="124">
        <v>13440</v>
      </c>
      <c r="H317" s="124">
        <v>3840</v>
      </c>
      <c r="I317" s="124">
        <v>9600</v>
      </c>
      <c r="J317" s="124">
        <v>32960</v>
      </c>
      <c r="K317" s="127">
        <v>0</v>
      </c>
      <c r="L317" s="127">
        <v>0</v>
      </c>
      <c r="M317" s="124">
        <v>0</v>
      </c>
      <c r="N317" s="127">
        <v>0</v>
      </c>
      <c r="O317" s="128">
        <v>144000</v>
      </c>
      <c r="P317" s="127">
        <v>9600</v>
      </c>
      <c r="Q317" s="127">
        <v>15360</v>
      </c>
      <c r="R317" s="124">
        <v>12800</v>
      </c>
      <c r="S317" s="124">
        <v>8320</v>
      </c>
      <c r="T317" s="124">
        <v>0</v>
      </c>
      <c r="U317" s="124">
        <v>0</v>
      </c>
      <c r="V317" s="124">
        <v>0</v>
      </c>
      <c r="W317" s="124">
        <v>22400</v>
      </c>
      <c r="X317" s="124">
        <v>0</v>
      </c>
      <c r="Y317" s="127">
        <v>126240</v>
      </c>
      <c r="Z317" s="128">
        <v>52134080</v>
      </c>
    </row>
    <row r="318" spans="1:26" ht="20.100000000000001" customHeight="1">
      <c r="A318" s="92" t="s">
        <v>1579</v>
      </c>
      <c r="B318" s="92" t="s">
        <v>1550</v>
      </c>
      <c r="C318" s="93" t="s">
        <v>1572</v>
      </c>
      <c r="D318" s="123" t="s">
        <v>1623</v>
      </c>
      <c r="E318" s="92" t="s">
        <v>633</v>
      </c>
      <c r="F318" s="124">
        <v>532640</v>
      </c>
      <c r="G318" s="124">
        <v>13440</v>
      </c>
      <c r="H318" s="124">
        <v>3840</v>
      </c>
      <c r="I318" s="124">
        <v>9600</v>
      </c>
      <c r="J318" s="124">
        <v>32960</v>
      </c>
      <c r="K318" s="127">
        <v>0</v>
      </c>
      <c r="L318" s="127">
        <v>0</v>
      </c>
      <c r="M318" s="124">
        <v>0</v>
      </c>
      <c r="N318" s="127">
        <v>0</v>
      </c>
      <c r="O318" s="128">
        <v>144000</v>
      </c>
      <c r="P318" s="127">
        <v>9600</v>
      </c>
      <c r="Q318" s="127">
        <v>15360</v>
      </c>
      <c r="R318" s="124">
        <v>12800</v>
      </c>
      <c r="S318" s="124">
        <v>8320</v>
      </c>
      <c r="T318" s="124">
        <v>0</v>
      </c>
      <c r="U318" s="124">
        <v>0</v>
      </c>
      <c r="V318" s="124">
        <v>0</v>
      </c>
      <c r="W318" s="124">
        <v>22400</v>
      </c>
      <c r="X318" s="124">
        <v>0</v>
      </c>
      <c r="Y318" s="127">
        <v>126240</v>
      </c>
      <c r="Z318" s="128">
        <v>134080</v>
      </c>
    </row>
    <row r="319" spans="1:26" ht="20.100000000000001" customHeight="1">
      <c r="A319" s="92" t="s">
        <v>1579</v>
      </c>
      <c r="B319" s="92" t="s">
        <v>1551</v>
      </c>
      <c r="C319" s="93" t="s">
        <v>1550</v>
      </c>
      <c r="D319" s="123" t="s">
        <v>1623</v>
      </c>
      <c r="E319" s="92" t="s">
        <v>635</v>
      </c>
      <c r="F319" s="124">
        <v>3000000</v>
      </c>
      <c r="G319" s="124">
        <v>0</v>
      </c>
      <c r="H319" s="124">
        <v>0</v>
      </c>
      <c r="I319" s="124">
        <v>0</v>
      </c>
      <c r="J319" s="124">
        <v>0</v>
      </c>
      <c r="K319" s="127">
        <v>0</v>
      </c>
      <c r="L319" s="127">
        <v>0</v>
      </c>
      <c r="M319" s="124">
        <v>0</v>
      </c>
      <c r="N319" s="127">
        <v>0</v>
      </c>
      <c r="O319" s="128">
        <v>0</v>
      </c>
      <c r="P319" s="127">
        <v>0</v>
      </c>
      <c r="Q319" s="127">
        <v>0</v>
      </c>
      <c r="R319" s="124">
        <v>0</v>
      </c>
      <c r="S319" s="124">
        <v>0</v>
      </c>
      <c r="T319" s="124">
        <v>0</v>
      </c>
      <c r="U319" s="124">
        <v>0</v>
      </c>
      <c r="V319" s="124">
        <v>0</v>
      </c>
      <c r="W319" s="124">
        <v>0</v>
      </c>
      <c r="X319" s="124">
        <v>0</v>
      </c>
      <c r="Y319" s="127">
        <v>0</v>
      </c>
      <c r="Z319" s="128">
        <v>3000000</v>
      </c>
    </row>
    <row r="320" spans="1:26" ht="20.100000000000001" customHeight="1">
      <c r="A320" s="92" t="s">
        <v>1579</v>
      </c>
      <c r="B320" s="92" t="s">
        <v>1551</v>
      </c>
      <c r="C320" s="93" t="s">
        <v>1572</v>
      </c>
      <c r="D320" s="123" t="s">
        <v>1623</v>
      </c>
      <c r="E320" s="92" t="s">
        <v>642</v>
      </c>
      <c r="F320" s="124">
        <v>49000000</v>
      </c>
      <c r="G320" s="124">
        <v>0</v>
      </c>
      <c r="H320" s="124">
        <v>0</v>
      </c>
      <c r="I320" s="124">
        <v>0</v>
      </c>
      <c r="J320" s="124">
        <v>0</v>
      </c>
      <c r="K320" s="127">
        <v>0</v>
      </c>
      <c r="L320" s="127">
        <v>0</v>
      </c>
      <c r="M320" s="124">
        <v>0</v>
      </c>
      <c r="N320" s="127">
        <v>0</v>
      </c>
      <c r="O320" s="128">
        <v>0</v>
      </c>
      <c r="P320" s="127">
        <v>0</v>
      </c>
      <c r="Q320" s="127">
        <v>0</v>
      </c>
      <c r="R320" s="124">
        <v>0</v>
      </c>
      <c r="S320" s="124">
        <v>0</v>
      </c>
      <c r="T320" s="124">
        <v>0</v>
      </c>
      <c r="U320" s="124">
        <v>0</v>
      </c>
      <c r="V320" s="124">
        <v>0</v>
      </c>
      <c r="W320" s="124">
        <v>0</v>
      </c>
      <c r="X320" s="124">
        <v>0</v>
      </c>
      <c r="Y320" s="127">
        <v>0</v>
      </c>
      <c r="Z320" s="128">
        <v>49000000</v>
      </c>
    </row>
    <row r="321" spans="1:26" ht="20.100000000000001" customHeight="1">
      <c r="A321" s="92"/>
      <c r="B321" s="92"/>
      <c r="C321" s="93"/>
      <c r="D321" s="123" t="s">
        <v>1773</v>
      </c>
      <c r="E321" s="92" t="s">
        <v>1774</v>
      </c>
      <c r="F321" s="124">
        <v>87720</v>
      </c>
      <c r="G321" s="124">
        <v>2520</v>
      </c>
      <c r="H321" s="124">
        <v>720</v>
      </c>
      <c r="I321" s="124">
        <v>1800</v>
      </c>
      <c r="J321" s="124">
        <v>6180</v>
      </c>
      <c r="K321" s="127">
        <v>0</v>
      </c>
      <c r="L321" s="127">
        <v>0</v>
      </c>
      <c r="M321" s="124">
        <v>0</v>
      </c>
      <c r="N321" s="127">
        <v>0</v>
      </c>
      <c r="O321" s="128">
        <v>27000</v>
      </c>
      <c r="P321" s="127">
        <v>1800</v>
      </c>
      <c r="Q321" s="127">
        <v>2880</v>
      </c>
      <c r="R321" s="124">
        <v>2400</v>
      </c>
      <c r="S321" s="124">
        <v>1560</v>
      </c>
      <c r="T321" s="124">
        <v>0</v>
      </c>
      <c r="U321" s="124">
        <v>0</v>
      </c>
      <c r="V321" s="124">
        <v>0</v>
      </c>
      <c r="W321" s="124">
        <v>4200</v>
      </c>
      <c r="X321" s="124">
        <v>0</v>
      </c>
      <c r="Y321" s="127">
        <v>11520</v>
      </c>
      <c r="Z321" s="128">
        <v>25140</v>
      </c>
    </row>
    <row r="322" spans="1:26" ht="20.100000000000001" customHeight="1">
      <c r="A322" s="92" t="s">
        <v>1579</v>
      </c>
      <c r="B322" s="92" t="s">
        <v>1550</v>
      </c>
      <c r="C322" s="93" t="s">
        <v>1572</v>
      </c>
      <c r="D322" s="123" t="s">
        <v>1623</v>
      </c>
      <c r="E322" s="92" t="s">
        <v>633</v>
      </c>
      <c r="F322" s="124">
        <v>87720</v>
      </c>
      <c r="G322" s="124">
        <v>2520</v>
      </c>
      <c r="H322" s="124">
        <v>720</v>
      </c>
      <c r="I322" s="124">
        <v>1800</v>
      </c>
      <c r="J322" s="124">
        <v>6180</v>
      </c>
      <c r="K322" s="127">
        <v>0</v>
      </c>
      <c r="L322" s="127">
        <v>0</v>
      </c>
      <c r="M322" s="124">
        <v>0</v>
      </c>
      <c r="N322" s="127">
        <v>0</v>
      </c>
      <c r="O322" s="128">
        <v>27000</v>
      </c>
      <c r="P322" s="127">
        <v>1800</v>
      </c>
      <c r="Q322" s="127">
        <v>2880</v>
      </c>
      <c r="R322" s="124">
        <v>2400</v>
      </c>
      <c r="S322" s="124">
        <v>1560</v>
      </c>
      <c r="T322" s="124">
        <v>0</v>
      </c>
      <c r="U322" s="124">
        <v>0</v>
      </c>
      <c r="V322" s="124">
        <v>0</v>
      </c>
      <c r="W322" s="124">
        <v>4200</v>
      </c>
      <c r="X322" s="124">
        <v>0</v>
      </c>
      <c r="Y322" s="127">
        <v>11520</v>
      </c>
      <c r="Z322" s="128">
        <v>25140</v>
      </c>
    </row>
    <row r="323" spans="1:26" ht="20.100000000000001" customHeight="1">
      <c r="A323" s="92"/>
      <c r="B323" s="92"/>
      <c r="C323" s="93"/>
      <c r="D323" s="123" t="s">
        <v>1775</v>
      </c>
      <c r="E323" s="92" t="s">
        <v>1776</v>
      </c>
      <c r="F323" s="124">
        <v>3637168</v>
      </c>
      <c r="G323" s="124">
        <v>665488</v>
      </c>
      <c r="H323" s="124">
        <v>400000</v>
      </c>
      <c r="I323" s="124">
        <v>400000</v>
      </c>
      <c r="J323" s="124">
        <v>84000</v>
      </c>
      <c r="K323" s="127">
        <v>0</v>
      </c>
      <c r="L323" s="127">
        <v>0</v>
      </c>
      <c r="M323" s="124">
        <v>0</v>
      </c>
      <c r="N323" s="127">
        <v>0</v>
      </c>
      <c r="O323" s="128">
        <v>100000</v>
      </c>
      <c r="P323" s="127">
        <v>336800</v>
      </c>
      <c r="Q323" s="127">
        <v>0</v>
      </c>
      <c r="R323" s="124">
        <v>160000</v>
      </c>
      <c r="S323" s="124">
        <v>0</v>
      </c>
      <c r="T323" s="124">
        <v>0</v>
      </c>
      <c r="U323" s="124">
        <v>0</v>
      </c>
      <c r="V323" s="124">
        <v>0</v>
      </c>
      <c r="W323" s="124">
        <v>168000</v>
      </c>
      <c r="X323" s="124">
        <v>0</v>
      </c>
      <c r="Y323" s="127">
        <v>602880</v>
      </c>
      <c r="Z323" s="128">
        <v>720000</v>
      </c>
    </row>
    <row r="324" spans="1:26" ht="20.100000000000001" customHeight="1">
      <c r="A324" s="92" t="s">
        <v>1579</v>
      </c>
      <c r="B324" s="92" t="s">
        <v>1551</v>
      </c>
      <c r="C324" s="93" t="s">
        <v>1557</v>
      </c>
      <c r="D324" s="123" t="s">
        <v>1623</v>
      </c>
      <c r="E324" s="92" t="s">
        <v>638</v>
      </c>
      <c r="F324" s="124">
        <v>3637168</v>
      </c>
      <c r="G324" s="124">
        <v>665488</v>
      </c>
      <c r="H324" s="124">
        <v>400000</v>
      </c>
      <c r="I324" s="124">
        <v>400000</v>
      </c>
      <c r="J324" s="124">
        <v>84000</v>
      </c>
      <c r="K324" s="127">
        <v>0</v>
      </c>
      <c r="L324" s="127">
        <v>0</v>
      </c>
      <c r="M324" s="124">
        <v>0</v>
      </c>
      <c r="N324" s="127">
        <v>0</v>
      </c>
      <c r="O324" s="128">
        <v>100000</v>
      </c>
      <c r="P324" s="127">
        <v>336800</v>
      </c>
      <c r="Q324" s="127">
        <v>0</v>
      </c>
      <c r="R324" s="124">
        <v>160000</v>
      </c>
      <c r="S324" s="124">
        <v>0</v>
      </c>
      <c r="T324" s="124">
        <v>0</v>
      </c>
      <c r="U324" s="124">
        <v>0</v>
      </c>
      <c r="V324" s="124">
        <v>0</v>
      </c>
      <c r="W324" s="124">
        <v>168000</v>
      </c>
      <c r="X324" s="124">
        <v>0</v>
      </c>
      <c r="Y324" s="127">
        <v>602880</v>
      </c>
      <c r="Z324" s="128">
        <v>720000</v>
      </c>
    </row>
    <row r="325" spans="1:26" ht="20.100000000000001" customHeight="1">
      <c r="A325" s="92"/>
      <c r="B325" s="92"/>
      <c r="C325" s="93"/>
      <c r="D325" s="123" t="s">
        <v>1777</v>
      </c>
      <c r="E325" s="92" t="s">
        <v>1778</v>
      </c>
      <c r="F325" s="124">
        <v>4054398</v>
      </c>
      <c r="G325" s="124">
        <v>331000</v>
      </c>
      <c r="H325" s="124">
        <v>294596</v>
      </c>
      <c r="I325" s="124">
        <v>400000</v>
      </c>
      <c r="J325" s="124">
        <v>80000</v>
      </c>
      <c r="K325" s="127">
        <v>0</v>
      </c>
      <c r="L325" s="127">
        <v>0</v>
      </c>
      <c r="M325" s="124">
        <v>0</v>
      </c>
      <c r="N325" s="127">
        <v>0</v>
      </c>
      <c r="O325" s="128">
        <v>490994</v>
      </c>
      <c r="P325" s="127">
        <v>630000</v>
      </c>
      <c r="Q325" s="127">
        <v>0</v>
      </c>
      <c r="R325" s="124">
        <v>0</v>
      </c>
      <c r="S325" s="124">
        <v>0</v>
      </c>
      <c r="T325" s="124">
        <v>0</v>
      </c>
      <c r="U325" s="124">
        <v>400000</v>
      </c>
      <c r="V325" s="124">
        <v>0</v>
      </c>
      <c r="W325" s="124">
        <v>145600</v>
      </c>
      <c r="X325" s="124">
        <v>0</v>
      </c>
      <c r="Y325" s="127">
        <v>459840</v>
      </c>
      <c r="Z325" s="128">
        <v>822368</v>
      </c>
    </row>
    <row r="326" spans="1:26" ht="20.100000000000001" customHeight="1">
      <c r="A326" s="92" t="s">
        <v>1579</v>
      </c>
      <c r="B326" s="92" t="s">
        <v>1551</v>
      </c>
      <c r="C326" s="93" t="s">
        <v>1557</v>
      </c>
      <c r="D326" s="123" t="s">
        <v>1623</v>
      </c>
      <c r="E326" s="92" t="s">
        <v>638</v>
      </c>
      <c r="F326" s="124">
        <v>4054398</v>
      </c>
      <c r="G326" s="124">
        <v>331000</v>
      </c>
      <c r="H326" s="124">
        <v>294596</v>
      </c>
      <c r="I326" s="124">
        <v>400000</v>
      </c>
      <c r="J326" s="124">
        <v>80000</v>
      </c>
      <c r="K326" s="127">
        <v>0</v>
      </c>
      <c r="L326" s="127">
        <v>0</v>
      </c>
      <c r="M326" s="124">
        <v>0</v>
      </c>
      <c r="N326" s="127">
        <v>0</v>
      </c>
      <c r="O326" s="128">
        <v>490994</v>
      </c>
      <c r="P326" s="127">
        <v>630000</v>
      </c>
      <c r="Q326" s="127">
        <v>0</v>
      </c>
      <c r="R326" s="124">
        <v>0</v>
      </c>
      <c r="S326" s="124">
        <v>0</v>
      </c>
      <c r="T326" s="124">
        <v>0</v>
      </c>
      <c r="U326" s="124">
        <v>400000</v>
      </c>
      <c r="V326" s="124">
        <v>0</v>
      </c>
      <c r="W326" s="124">
        <v>145600</v>
      </c>
      <c r="X326" s="124">
        <v>0</v>
      </c>
      <c r="Y326" s="127">
        <v>459840</v>
      </c>
      <c r="Z326" s="128">
        <v>822368</v>
      </c>
    </row>
    <row r="327" spans="1:26" ht="20.100000000000001" customHeight="1">
      <c r="A327" s="92"/>
      <c r="B327" s="92"/>
      <c r="C327" s="93"/>
      <c r="D327" s="123" t="s">
        <v>1779</v>
      </c>
      <c r="E327" s="92" t="s">
        <v>1780</v>
      </c>
      <c r="F327" s="124">
        <v>877220</v>
      </c>
      <c r="G327" s="124">
        <v>0</v>
      </c>
      <c r="H327" s="124">
        <v>0</v>
      </c>
      <c r="I327" s="124">
        <v>0</v>
      </c>
      <c r="J327" s="124">
        <v>0</v>
      </c>
      <c r="K327" s="127">
        <v>0</v>
      </c>
      <c r="L327" s="127">
        <v>0</v>
      </c>
      <c r="M327" s="124">
        <v>0</v>
      </c>
      <c r="N327" s="127">
        <v>0</v>
      </c>
      <c r="O327" s="128">
        <v>0</v>
      </c>
      <c r="P327" s="127">
        <v>0</v>
      </c>
      <c r="Q327" s="127">
        <v>0</v>
      </c>
      <c r="R327" s="124">
        <v>0</v>
      </c>
      <c r="S327" s="124">
        <v>0</v>
      </c>
      <c r="T327" s="124">
        <v>0</v>
      </c>
      <c r="U327" s="124">
        <v>0</v>
      </c>
      <c r="V327" s="124">
        <v>0</v>
      </c>
      <c r="W327" s="124">
        <v>49700</v>
      </c>
      <c r="X327" s="124">
        <v>0</v>
      </c>
      <c r="Y327" s="127">
        <v>299520</v>
      </c>
      <c r="Z327" s="128">
        <v>528000</v>
      </c>
    </row>
    <row r="328" spans="1:26" ht="20.100000000000001" customHeight="1">
      <c r="A328" s="92" t="s">
        <v>1579</v>
      </c>
      <c r="B328" s="92" t="s">
        <v>1552</v>
      </c>
      <c r="C328" s="93" t="s">
        <v>1551</v>
      </c>
      <c r="D328" s="123" t="s">
        <v>1623</v>
      </c>
      <c r="E328" s="92" t="s">
        <v>645</v>
      </c>
      <c r="F328" s="124">
        <v>877220</v>
      </c>
      <c r="G328" s="124">
        <v>0</v>
      </c>
      <c r="H328" s="124">
        <v>0</v>
      </c>
      <c r="I328" s="124">
        <v>0</v>
      </c>
      <c r="J328" s="124">
        <v>0</v>
      </c>
      <c r="K328" s="127">
        <v>0</v>
      </c>
      <c r="L328" s="127">
        <v>0</v>
      </c>
      <c r="M328" s="124">
        <v>0</v>
      </c>
      <c r="N328" s="127">
        <v>0</v>
      </c>
      <c r="O328" s="128">
        <v>0</v>
      </c>
      <c r="P328" s="127">
        <v>0</v>
      </c>
      <c r="Q328" s="127">
        <v>0</v>
      </c>
      <c r="R328" s="124">
        <v>0</v>
      </c>
      <c r="S328" s="124">
        <v>0</v>
      </c>
      <c r="T328" s="124">
        <v>0</v>
      </c>
      <c r="U328" s="124">
        <v>0</v>
      </c>
      <c r="V328" s="124">
        <v>0</v>
      </c>
      <c r="W328" s="124">
        <v>49700</v>
      </c>
      <c r="X328" s="124">
        <v>0</v>
      </c>
      <c r="Y328" s="127">
        <v>299520</v>
      </c>
      <c r="Z328" s="128">
        <v>528000</v>
      </c>
    </row>
    <row r="329" spans="1:26" ht="20.100000000000001" customHeight="1">
      <c r="A329" s="92"/>
      <c r="B329" s="92"/>
      <c r="C329" s="93"/>
      <c r="D329" s="123" t="s">
        <v>1781</v>
      </c>
      <c r="E329" s="92" t="s">
        <v>1782</v>
      </c>
      <c r="F329" s="124">
        <v>333880</v>
      </c>
      <c r="G329" s="124">
        <v>6720</v>
      </c>
      <c r="H329" s="124">
        <v>1920</v>
      </c>
      <c r="I329" s="124">
        <v>4800</v>
      </c>
      <c r="J329" s="124">
        <v>25240</v>
      </c>
      <c r="K329" s="127">
        <v>0</v>
      </c>
      <c r="L329" s="127">
        <v>0</v>
      </c>
      <c r="M329" s="124">
        <v>0</v>
      </c>
      <c r="N329" s="127">
        <v>52800</v>
      </c>
      <c r="O329" s="128">
        <v>72000</v>
      </c>
      <c r="P329" s="127">
        <v>4800</v>
      </c>
      <c r="Q329" s="127">
        <v>7680</v>
      </c>
      <c r="R329" s="124">
        <v>6400</v>
      </c>
      <c r="S329" s="124">
        <v>4160</v>
      </c>
      <c r="T329" s="124">
        <v>0</v>
      </c>
      <c r="U329" s="124">
        <v>0</v>
      </c>
      <c r="V329" s="124">
        <v>0</v>
      </c>
      <c r="W329" s="124">
        <v>11200</v>
      </c>
      <c r="X329" s="124">
        <v>0</v>
      </c>
      <c r="Y329" s="127">
        <v>69120</v>
      </c>
      <c r="Z329" s="128">
        <v>67040</v>
      </c>
    </row>
    <row r="330" spans="1:26" ht="20.100000000000001" customHeight="1">
      <c r="A330" s="92" t="s">
        <v>1549</v>
      </c>
      <c r="B330" s="92" t="s">
        <v>1569</v>
      </c>
      <c r="C330" s="93" t="s">
        <v>1550</v>
      </c>
      <c r="D330" s="123" t="s">
        <v>1623</v>
      </c>
      <c r="E330" s="92" t="s">
        <v>251</v>
      </c>
      <c r="F330" s="124">
        <v>52800</v>
      </c>
      <c r="G330" s="124">
        <v>0</v>
      </c>
      <c r="H330" s="124">
        <v>0</v>
      </c>
      <c r="I330" s="124">
        <v>0</v>
      </c>
      <c r="J330" s="124">
        <v>0</v>
      </c>
      <c r="K330" s="127">
        <v>0</v>
      </c>
      <c r="L330" s="127">
        <v>0</v>
      </c>
      <c r="M330" s="124">
        <v>0</v>
      </c>
      <c r="N330" s="127">
        <v>52800</v>
      </c>
      <c r="O330" s="128">
        <v>0</v>
      </c>
      <c r="P330" s="127">
        <v>0</v>
      </c>
      <c r="Q330" s="127">
        <v>0</v>
      </c>
      <c r="R330" s="124">
        <v>0</v>
      </c>
      <c r="S330" s="124">
        <v>0</v>
      </c>
      <c r="T330" s="124">
        <v>0</v>
      </c>
      <c r="U330" s="124">
        <v>0</v>
      </c>
      <c r="V330" s="124">
        <v>0</v>
      </c>
      <c r="W330" s="124">
        <v>0</v>
      </c>
      <c r="X330" s="124">
        <v>0</v>
      </c>
      <c r="Y330" s="127">
        <v>0</v>
      </c>
      <c r="Z330" s="128">
        <v>0</v>
      </c>
    </row>
    <row r="331" spans="1:26" ht="20.100000000000001" customHeight="1">
      <c r="A331" s="92" t="s">
        <v>1579</v>
      </c>
      <c r="B331" s="92" t="s">
        <v>1555</v>
      </c>
      <c r="C331" s="93" t="s">
        <v>1551</v>
      </c>
      <c r="D331" s="123" t="s">
        <v>1623</v>
      </c>
      <c r="E331" s="92" t="s">
        <v>679</v>
      </c>
      <c r="F331" s="124">
        <v>281080</v>
      </c>
      <c r="G331" s="124">
        <v>6720</v>
      </c>
      <c r="H331" s="124">
        <v>1920</v>
      </c>
      <c r="I331" s="124">
        <v>4800</v>
      </c>
      <c r="J331" s="124">
        <v>25240</v>
      </c>
      <c r="K331" s="127">
        <v>0</v>
      </c>
      <c r="L331" s="127">
        <v>0</v>
      </c>
      <c r="M331" s="124">
        <v>0</v>
      </c>
      <c r="N331" s="127">
        <v>0</v>
      </c>
      <c r="O331" s="128">
        <v>72000</v>
      </c>
      <c r="P331" s="127">
        <v>4800</v>
      </c>
      <c r="Q331" s="127">
        <v>7680</v>
      </c>
      <c r="R331" s="124">
        <v>6400</v>
      </c>
      <c r="S331" s="124">
        <v>4160</v>
      </c>
      <c r="T331" s="124">
        <v>0</v>
      </c>
      <c r="U331" s="124">
        <v>0</v>
      </c>
      <c r="V331" s="124">
        <v>0</v>
      </c>
      <c r="W331" s="124">
        <v>11200</v>
      </c>
      <c r="X331" s="124">
        <v>0</v>
      </c>
      <c r="Y331" s="127">
        <v>69120</v>
      </c>
      <c r="Z331" s="128">
        <v>67040</v>
      </c>
    </row>
    <row r="332" spans="1:26" ht="20.100000000000001" customHeight="1">
      <c r="A332" s="92"/>
      <c r="B332" s="92"/>
      <c r="C332" s="93"/>
      <c r="D332" s="123" t="s">
        <v>1783</v>
      </c>
      <c r="E332" s="92" t="s">
        <v>1784</v>
      </c>
      <c r="F332" s="124">
        <v>102340</v>
      </c>
      <c r="G332" s="124">
        <v>2940</v>
      </c>
      <c r="H332" s="124">
        <v>840</v>
      </c>
      <c r="I332" s="124">
        <v>2100</v>
      </c>
      <c r="J332" s="124">
        <v>7210</v>
      </c>
      <c r="K332" s="127">
        <v>0</v>
      </c>
      <c r="L332" s="127">
        <v>0</v>
      </c>
      <c r="M332" s="124">
        <v>0</v>
      </c>
      <c r="N332" s="127">
        <v>0</v>
      </c>
      <c r="O332" s="128">
        <v>31500</v>
      </c>
      <c r="P332" s="127">
        <v>2100</v>
      </c>
      <c r="Q332" s="127">
        <v>3360</v>
      </c>
      <c r="R332" s="124">
        <v>2800</v>
      </c>
      <c r="S332" s="124">
        <v>1820</v>
      </c>
      <c r="T332" s="124">
        <v>0</v>
      </c>
      <c r="U332" s="124">
        <v>0</v>
      </c>
      <c r="V332" s="124">
        <v>0</v>
      </c>
      <c r="W332" s="124">
        <v>4900</v>
      </c>
      <c r="X332" s="124">
        <v>0</v>
      </c>
      <c r="Y332" s="127">
        <v>13440</v>
      </c>
      <c r="Z332" s="128">
        <v>29330</v>
      </c>
    </row>
    <row r="333" spans="1:26" ht="20.100000000000001" customHeight="1">
      <c r="A333" s="92" t="s">
        <v>1579</v>
      </c>
      <c r="B333" s="92" t="s">
        <v>1550</v>
      </c>
      <c r="C333" s="93" t="s">
        <v>1572</v>
      </c>
      <c r="D333" s="123" t="s">
        <v>1623</v>
      </c>
      <c r="E333" s="92" t="s">
        <v>633</v>
      </c>
      <c r="F333" s="124">
        <v>102340</v>
      </c>
      <c r="G333" s="124">
        <v>2940</v>
      </c>
      <c r="H333" s="124">
        <v>840</v>
      </c>
      <c r="I333" s="124">
        <v>2100</v>
      </c>
      <c r="J333" s="124">
        <v>7210</v>
      </c>
      <c r="K333" s="127">
        <v>0</v>
      </c>
      <c r="L333" s="127">
        <v>0</v>
      </c>
      <c r="M333" s="124">
        <v>0</v>
      </c>
      <c r="N333" s="127">
        <v>0</v>
      </c>
      <c r="O333" s="128">
        <v>31500</v>
      </c>
      <c r="P333" s="127">
        <v>2100</v>
      </c>
      <c r="Q333" s="127">
        <v>3360</v>
      </c>
      <c r="R333" s="124">
        <v>2800</v>
      </c>
      <c r="S333" s="124">
        <v>1820</v>
      </c>
      <c r="T333" s="124">
        <v>0</v>
      </c>
      <c r="U333" s="124">
        <v>0</v>
      </c>
      <c r="V333" s="124">
        <v>0</v>
      </c>
      <c r="W333" s="124">
        <v>4900</v>
      </c>
      <c r="X333" s="124">
        <v>0</v>
      </c>
      <c r="Y333" s="127">
        <v>13440</v>
      </c>
      <c r="Z333" s="128">
        <v>29330</v>
      </c>
    </row>
    <row r="334" spans="1:26" ht="20.100000000000001" customHeight="1">
      <c r="A334" s="92"/>
      <c r="B334" s="92"/>
      <c r="C334" s="93"/>
      <c r="D334" s="123" t="s">
        <v>1785</v>
      </c>
      <c r="E334" s="92" t="s">
        <v>1786</v>
      </c>
      <c r="F334" s="124">
        <v>1327880</v>
      </c>
      <c r="G334" s="124">
        <v>0</v>
      </c>
      <c r="H334" s="124">
        <v>0</v>
      </c>
      <c r="I334" s="124">
        <v>0</v>
      </c>
      <c r="J334" s="124">
        <v>0</v>
      </c>
      <c r="K334" s="127">
        <v>0</v>
      </c>
      <c r="L334" s="127">
        <v>0</v>
      </c>
      <c r="M334" s="124">
        <v>0</v>
      </c>
      <c r="N334" s="127">
        <v>0</v>
      </c>
      <c r="O334" s="128">
        <v>0</v>
      </c>
      <c r="P334" s="127">
        <v>0</v>
      </c>
      <c r="Q334" s="127">
        <v>0</v>
      </c>
      <c r="R334" s="124">
        <v>0</v>
      </c>
      <c r="S334" s="124">
        <v>0</v>
      </c>
      <c r="T334" s="124">
        <v>0</v>
      </c>
      <c r="U334" s="124">
        <v>0</v>
      </c>
      <c r="V334" s="124">
        <v>0</v>
      </c>
      <c r="W334" s="124">
        <v>152600</v>
      </c>
      <c r="X334" s="124">
        <v>0</v>
      </c>
      <c r="Y334" s="127">
        <v>521280</v>
      </c>
      <c r="Z334" s="128">
        <v>654000</v>
      </c>
    </row>
    <row r="335" spans="1:26" ht="20.100000000000001" customHeight="1">
      <c r="A335" s="92" t="s">
        <v>1579</v>
      </c>
      <c r="B335" s="92" t="s">
        <v>1551</v>
      </c>
      <c r="C335" s="93" t="s">
        <v>1552</v>
      </c>
      <c r="D335" s="123" t="s">
        <v>1787</v>
      </c>
      <c r="E335" s="92" t="s">
        <v>637</v>
      </c>
      <c r="F335" s="124">
        <v>1327880</v>
      </c>
      <c r="G335" s="124">
        <v>0</v>
      </c>
      <c r="H335" s="124">
        <v>0</v>
      </c>
      <c r="I335" s="124">
        <v>0</v>
      </c>
      <c r="J335" s="124">
        <v>0</v>
      </c>
      <c r="K335" s="127">
        <v>0</v>
      </c>
      <c r="L335" s="127">
        <v>0</v>
      </c>
      <c r="M335" s="124">
        <v>0</v>
      </c>
      <c r="N335" s="127">
        <v>0</v>
      </c>
      <c r="O335" s="128">
        <v>0</v>
      </c>
      <c r="P335" s="127">
        <v>0</v>
      </c>
      <c r="Q335" s="127">
        <v>0</v>
      </c>
      <c r="R335" s="124">
        <v>0</v>
      </c>
      <c r="S335" s="124">
        <v>0</v>
      </c>
      <c r="T335" s="124">
        <v>0</v>
      </c>
      <c r="U335" s="124">
        <v>0</v>
      </c>
      <c r="V335" s="124">
        <v>0</v>
      </c>
      <c r="W335" s="124">
        <v>152600</v>
      </c>
      <c r="X335" s="124">
        <v>0</v>
      </c>
      <c r="Y335" s="127">
        <v>521280</v>
      </c>
      <c r="Z335" s="128">
        <v>654000</v>
      </c>
    </row>
    <row r="336" spans="1:26" ht="20.100000000000001" customHeight="1">
      <c r="A336" s="92"/>
      <c r="B336" s="92"/>
      <c r="C336" s="93"/>
      <c r="D336" s="123" t="s">
        <v>1788</v>
      </c>
      <c r="E336" s="92" t="s">
        <v>1789</v>
      </c>
      <c r="F336" s="124">
        <v>724800</v>
      </c>
      <c r="G336" s="124">
        <v>0</v>
      </c>
      <c r="H336" s="124">
        <v>0</v>
      </c>
      <c r="I336" s="124">
        <v>0</v>
      </c>
      <c r="J336" s="124">
        <v>0</v>
      </c>
      <c r="K336" s="127">
        <v>0</v>
      </c>
      <c r="L336" s="127">
        <v>0</v>
      </c>
      <c r="M336" s="124">
        <v>0</v>
      </c>
      <c r="N336" s="127">
        <v>0</v>
      </c>
      <c r="O336" s="128">
        <v>0</v>
      </c>
      <c r="P336" s="127">
        <v>0</v>
      </c>
      <c r="Q336" s="127">
        <v>0</v>
      </c>
      <c r="R336" s="124">
        <v>0</v>
      </c>
      <c r="S336" s="124">
        <v>0</v>
      </c>
      <c r="T336" s="124">
        <v>0</v>
      </c>
      <c r="U336" s="124">
        <v>0</v>
      </c>
      <c r="V336" s="124">
        <v>0</v>
      </c>
      <c r="W336" s="124">
        <v>84000</v>
      </c>
      <c r="X336" s="124">
        <v>0</v>
      </c>
      <c r="Y336" s="127">
        <v>280800</v>
      </c>
      <c r="Z336" s="128">
        <v>360000</v>
      </c>
    </row>
    <row r="337" spans="1:26" ht="20.100000000000001" customHeight="1">
      <c r="A337" s="92" t="s">
        <v>1579</v>
      </c>
      <c r="B337" s="92" t="s">
        <v>1551</v>
      </c>
      <c r="C337" s="93" t="s">
        <v>1552</v>
      </c>
      <c r="D337" s="123" t="s">
        <v>1787</v>
      </c>
      <c r="E337" s="92" t="s">
        <v>637</v>
      </c>
      <c r="F337" s="124">
        <v>724800</v>
      </c>
      <c r="G337" s="124">
        <v>0</v>
      </c>
      <c r="H337" s="124">
        <v>0</v>
      </c>
      <c r="I337" s="124">
        <v>0</v>
      </c>
      <c r="J337" s="124">
        <v>0</v>
      </c>
      <c r="K337" s="127">
        <v>0</v>
      </c>
      <c r="L337" s="127">
        <v>0</v>
      </c>
      <c r="M337" s="124">
        <v>0</v>
      </c>
      <c r="N337" s="127">
        <v>0</v>
      </c>
      <c r="O337" s="128">
        <v>0</v>
      </c>
      <c r="P337" s="127">
        <v>0</v>
      </c>
      <c r="Q337" s="127">
        <v>0</v>
      </c>
      <c r="R337" s="124">
        <v>0</v>
      </c>
      <c r="S337" s="124">
        <v>0</v>
      </c>
      <c r="T337" s="124">
        <v>0</v>
      </c>
      <c r="U337" s="124">
        <v>0</v>
      </c>
      <c r="V337" s="124">
        <v>0</v>
      </c>
      <c r="W337" s="124">
        <v>84000</v>
      </c>
      <c r="X337" s="124">
        <v>0</v>
      </c>
      <c r="Y337" s="127">
        <v>280800</v>
      </c>
      <c r="Z337" s="128">
        <v>360000</v>
      </c>
    </row>
    <row r="338" spans="1:26" ht="20.100000000000001" customHeight="1">
      <c r="A338" s="92"/>
      <c r="B338" s="92"/>
      <c r="C338" s="93"/>
      <c r="D338" s="123" t="s">
        <v>1790</v>
      </c>
      <c r="E338" s="92" t="s">
        <v>1791</v>
      </c>
      <c r="F338" s="124">
        <v>846360</v>
      </c>
      <c r="G338" s="124">
        <v>0</v>
      </c>
      <c r="H338" s="124">
        <v>0</v>
      </c>
      <c r="I338" s="124">
        <v>0</v>
      </c>
      <c r="J338" s="124">
        <v>0</v>
      </c>
      <c r="K338" s="127">
        <v>0</v>
      </c>
      <c r="L338" s="127">
        <v>0</v>
      </c>
      <c r="M338" s="124">
        <v>0</v>
      </c>
      <c r="N338" s="127">
        <v>0</v>
      </c>
      <c r="O338" s="128">
        <v>0</v>
      </c>
      <c r="P338" s="127">
        <v>0</v>
      </c>
      <c r="Q338" s="127">
        <v>0</v>
      </c>
      <c r="R338" s="124">
        <v>0</v>
      </c>
      <c r="S338" s="124">
        <v>0</v>
      </c>
      <c r="T338" s="124">
        <v>0</v>
      </c>
      <c r="U338" s="124">
        <v>0</v>
      </c>
      <c r="V338" s="124">
        <v>0</v>
      </c>
      <c r="W338" s="124">
        <v>88200</v>
      </c>
      <c r="X338" s="124">
        <v>0</v>
      </c>
      <c r="Y338" s="127">
        <v>380160</v>
      </c>
      <c r="Z338" s="128">
        <v>378000</v>
      </c>
    </row>
    <row r="339" spans="1:26" ht="20.100000000000001" customHeight="1">
      <c r="A339" s="92" t="s">
        <v>1579</v>
      </c>
      <c r="B339" s="92" t="s">
        <v>1551</v>
      </c>
      <c r="C339" s="93" t="s">
        <v>1552</v>
      </c>
      <c r="D339" s="123" t="s">
        <v>1787</v>
      </c>
      <c r="E339" s="92" t="s">
        <v>637</v>
      </c>
      <c r="F339" s="124">
        <v>846360</v>
      </c>
      <c r="G339" s="124">
        <v>0</v>
      </c>
      <c r="H339" s="124">
        <v>0</v>
      </c>
      <c r="I339" s="124">
        <v>0</v>
      </c>
      <c r="J339" s="124">
        <v>0</v>
      </c>
      <c r="K339" s="127">
        <v>0</v>
      </c>
      <c r="L339" s="127">
        <v>0</v>
      </c>
      <c r="M339" s="124">
        <v>0</v>
      </c>
      <c r="N339" s="127">
        <v>0</v>
      </c>
      <c r="O339" s="128">
        <v>0</v>
      </c>
      <c r="P339" s="127">
        <v>0</v>
      </c>
      <c r="Q339" s="127">
        <v>0</v>
      </c>
      <c r="R339" s="124">
        <v>0</v>
      </c>
      <c r="S339" s="124">
        <v>0</v>
      </c>
      <c r="T339" s="124">
        <v>0</v>
      </c>
      <c r="U339" s="124">
        <v>0</v>
      </c>
      <c r="V339" s="124">
        <v>0</v>
      </c>
      <c r="W339" s="124">
        <v>88200</v>
      </c>
      <c r="X339" s="124">
        <v>0</v>
      </c>
      <c r="Y339" s="127">
        <v>380160</v>
      </c>
      <c r="Z339" s="128">
        <v>378000</v>
      </c>
    </row>
    <row r="340" spans="1:26" ht="20.100000000000001" customHeight="1">
      <c r="A340" s="92"/>
      <c r="B340" s="92"/>
      <c r="C340" s="93"/>
      <c r="D340" s="123" t="s">
        <v>1792</v>
      </c>
      <c r="E340" s="92" t="s">
        <v>1793</v>
      </c>
      <c r="F340" s="124">
        <v>902680</v>
      </c>
      <c r="G340" s="124">
        <v>0</v>
      </c>
      <c r="H340" s="124">
        <v>0</v>
      </c>
      <c r="I340" s="124">
        <v>0</v>
      </c>
      <c r="J340" s="124">
        <v>0</v>
      </c>
      <c r="K340" s="127">
        <v>0</v>
      </c>
      <c r="L340" s="127">
        <v>0</v>
      </c>
      <c r="M340" s="124">
        <v>0</v>
      </c>
      <c r="N340" s="127">
        <v>0</v>
      </c>
      <c r="O340" s="128">
        <v>0</v>
      </c>
      <c r="P340" s="127">
        <v>0</v>
      </c>
      <c r="Q340" s="127">
        <v>0</v>
      </c>
      <c r="R340" s="124">
        <v>0</v>
      </c>
      <c r="S340" s="124">
        <v>0</v>
      </c>
      <c r="T340" s="124">
        <v>0</v>
      </c>
      <c r="U340" s="124">
        <v>0</v>
      </c>
      <c r="V340" s="124">
        <v>0</v>
      </c>
      <c r="W340" s="124">
        <v>99400</v>
      </c>
      <c r="X340" s="124">
        <v>0</v>
      </c>
      <c r="Y340" s="127">
        <v>377280</v>
      </c>
      <c r="Z340" s="128">
        <v>426000</v>
      </c>
    </row>
    <row r="341" spans="1:26" ht="20.100000000000001" customHeight="1">
      <c r="A341" s="92" t="s">
        <v>1579</v>
      </c>
      <c r="B341" s="92" t="s">
        <v>1551</v>
      </c>
      <c r="C341" s="93" t="s">
        <v>1552</v>
      </c>
      <c r="D341" s="123" t="s">
        <v>1787</v>
      </c>
      <c r="E341" s="92" t="s">
        <v>637</v>
      </c>
      <c r="F341" s="124">
        <v>902680</v>
      </c>
      <c r="G341" s="124">
        <v>0</v>
      </c>
      <c r="H341" s="124">
        <v>0</v>
      </c>
      <c r="I341" s="124">
        <v>0</v>
      </c>
      <c r="J341" s="124">
        <v>0</v>
      </c>
      <c r="K341" s="127">
        <v>0</v>
      </c>
      <c r="L341" s="127">
        <v>0</v>
      </c>
      <c r="M341" s="124">
        <v>0</v>
      </c>
      <c r="N341" s="127">
        <v>0</v>
      </c>
      <c r="O341" s="128">
        <v>0</v>
      </c>
      <c r="P341" s="127">
        <v>0</v>
      </c>
      <c r="Q341" s="127">
        <v>0</v>
      </c>
      <c r="R341" s="124">
        <v>0</v>
      </c>
      <c r="S341" s="124">
        <v>0</v>
      </c>
      <c r="T341" s="124">
        <v>0</v>
      </c>
      <c r="U341" s="124">
        <v>0</v>
      </c>
      <c r="V341" s="124">
        <v>0</v>
      </c>
      <c r="W341" s="124">
        <v>99400</v>
      </c>
      <c r="X341" s="124">
        <v>0</v>
      </c>
      <c r="Y341" s="127">
        <v>377280</v>
      </c>
      <c r="Z341" s="128">
        <v>426000</v>
      </c>
    </row>
    <row r="342" spans="1:26" ht="20.100000000000001" customHeight="1">
      <c r="A342" s="92"/>
      <c r="B342" s="92"/>
      <c r="C342" s="93"/>
      <c r="D342" s="123" t="s">
        <v>1794</v>
      </c>
      <c r="E342" s="92" t="s">
        <v>1795</v>
      </c>
      <c r="F342" s="124">
        <v>1829120</v>
      </c>
      <c r="G342" s="124">
        <v>0</v>
      </c>
      <c r="H342" s="124">
        <v>0</v>
      </c>
      <c r="I342" s="124">
        <v>0</v>
      </c>
      <c r="J342" s="124">
        <v>0</v>
      </c>
      <c r="K342" s="127">
        <v>0</v>
      </c>
      <c r="L342" s="127">
        <v>0</v>
      </c>
      <c r="M342" s="124">
        <v>0</v>
      </c>
      <c r="N342" s="127">
        <v>0</v>
      </c>
      <c r="O342" s="128">
        <v>0</v>
      </c>
      <c r="P342" s="127">
        <v>0</v>
      </c>
      <c r="Q342" s="127">
        <v>0</v>
      </c>
      <c r="R342" s="124">
        <v>0</v>
      </c>
      <c r="S342" s="124">
        <v>0</v>
      </c>
      <c r="T342" s="124">
        <v>0</v>
      </c>
      <c r="U342" s="124">
        <v>0</v>
      </c>
      <c r="V342" s="124">
        <v>0</v>
      </c>
      <c r="W342" s="124">
        <v>173600</v>
      </c>
      <c r="X342" s="124">
        <v>0</v>
      </c>
      <c r="Y342" s="127">
        <v>911520</v>
      </c>
      <c r="Z342" s="128">
        <v>744000</v>
      </c>
    </row>
    <row r="343" spans="1:26" ht="20.100000000000001" customHeight="1">
      <c r="A343" s="92" t="s">
        <v>1579</v>
      </c>
      <c r="B343" s="92" t="s">
        <v>1551</v>
      </c>
      <c r="C343" s="93" t="s">
        <v>1551</v>
      </c>
      <c r="D343" s="123" t="s">
        <v>1787</v>
      </c>
      <c r="E343" s="92" t="s">
        <v>636</v>
      </c>
      <c r="F343" s="124">
        <v>1829120</v>
      </c>
      <c r="G343" s="124">
        <v>0</v>
      </c>
      <c r="H343" s="124">
        <v>0</v>
      </c>
      <c r="I343" s="124">
        <v>0</v>
      </c>
      <c r="J343" s="124">
        <v>0</v>
      </c>
      <c r="K343" s="127">
        <v>0</v>
      </c>
      <c r="L343" s="127">
        <v>0</v>
      </c>
      <c r="M343" s="124">
        <v>0</v>
      </c>
      <c r="N343" s="127">
        <v>0</v>
      </c>
      <c r="O343" s="128">
        <v>0</v>
      </c>
      <c r="P343" s="127">
        <v>0</v>
      </c>
      <c r="Q343" s="127">
        <v>0</v>
      </c>
      <c r="R343" s="124">
        <v>0</v>
      </c>
      <c r="S343" s="124">
        <v>0</v>
      </c>
      <c r="T343" s="124">
        <v>0</v>
      </c>
      <c r="U343" s="124">
        <v>0</v>
      </c>
      <c r="V343" s="124">
        <v>0</v>
      </c>
      <c r="W343" s="124">
        <v>173600</v>
      </c>
      <c r="X343" s="124">
        <v>0</v>
      </c>
      <c r="Y343" s="127">
        <v>911520</v>
      </c>
      <c r="Z343" s="128">
        <v>744000</v>
      </c>
    </row>
    <row r="344" spans="1:26" ht="20.100000000000001" customHeight="1">
      <c r="A344" s="92"/>
      <c r="B344" s="92"/>
      <c r="C344" s="93"/>
      <c r="D344" s="123" t="s">
        <v>1796</v>
      </c>
      <c r="E344" s="92" t="s">
        <v>1797</v>
      </c>
      <c r="F344" s="124">
        <v>836165</v>
      </c>
      <c r="G344" s="124">
        <v>10000</v>
      </c>
      <c r="H344" s="124">
        <v>5000</v>
      </c>
      <c r="I344" s="124">
        <v>5000</v>
      </c>
      <c r="J344" s="124">
        <v>5000</v>
      </c>
      <c r="K344" s="127">
        <v>0</v>
      </c>
      <c r="L344" s="127">
        <v>0</v>
      </c>
      <c r="M344" s="124">
        <v>0</v>
      </c>
      <c r="N344" s="127">
        <v>0</v>
      </c>
      <c r="O344" s="128">
        <v>10000</v>
      </c>
      <c r="P344" s="127">
        <v>5000</v>
      </c>
      <c r="Q344" s="127">
        <v>0</v>
      </c>
      <c r="R344" s="124">
        <v>4145</v>
      </c>
      <c r="S344" s="124">
        <v>0</v>
      </c>
      <c r="T344" s="124">
        <v>0</v>
      </c>
      <c r="U344" s="124">
        <v>0</v>
      </c>
      <c r="V344" s="124">
        <v>0</v>
      </c>
      <c r="W344" s="124">
        <v>79100</v>
      </c>
      <c r="X344" s="124">
        <v>0</v>
      </c>
      <c r="Y344" s="127">
        <v>373920</v>
      </c>
      <c r="Z344" s="128">
        <v>339000</v>
      </c>
    </row>
    <row r="345" spans="1:26" ht="20.100000000000001" customHeight="1">
      <c r="A345" s="92" t="s">
        <v>1579</v>
      </c>
      <c r="B345" s="92" t="s">
        <v>1551</v>
      </c>
      <c r="C345" s="93" t="s">
        <v>1550</v>
      </c>
      <c r="D345" s="123" t="s">
        <v>1787</v>
      </c>
      <c r="E345" s="92" t="s">
        <v>635</v>
      </c>
      <c r="F345" s="124">
        <v>44145</v>
      </c>
      <c r="G345" s="124">
        <v>10000</v>
      </c>
      <c r="H345" s="124">
        <v>5000</v>
      </c>
      <c r="I345" s="124">
        <v>5000</v>
      </c>
      <c r="J345" s="124">
        <v>5000</v>
      </c>
      <c r="K345" s="127">
        <v>0</v>
      </c>
      <c r="L345" s="127">
        <v>0</v>
      </c>
      <c r="M345" s="124">
        <v>0</v>
      </c>
      <c r="N345" s="127">
        <v>0</v>
      </c>
      <c r="O345" s="128">
        <v>10000</v>
      </c>
      <c r="P345" s="127">
        <v>5000</v>
      </c>
      <c r="Q345" s="127">
        <v>0</v>
      </c>
      <c r="R345" s="124">
        <v>4145</v>
      </c>
      <c r="S345" s="124">
        <v>0</v>
      </c>
      <c r="T345" s="124">
        <v>0</v>
      </c>
      <c r="U345" s="124">
        <v>0</v>
      </c>
      <c r="V345" s="124">
        <v>0</v>
      </c>
      <c r="W345" s="124">
        <v>0</v>
      </c>
      <c r="X345" s="124">
        <v>0</v>
      </c>
      <c r="Y345" s="127">
        <v>0</v>
      </c>
      <c r="Z345" s="128">
        <v>0</v>
      </c>
    </row>
    <row r="346" spans="1:26" ht="20.100000000000001" customHeight="1">
      <c r="A346" s="92" t="s">
        <v>1579</v>
      </c>
      <c r="B346" s="92" t="s">
        <v>1551</v>
      </c>
      <c r="C346" s="93" t="s">
        <v>1551</v>
      </c>
      <c r="D346" s="123" t="s">
        <v>1787</v>
      </c>
      <c r="E346" s="92" t="s">
        <v>636</v>
      </c>
      <c r="F346" s="124">
        <v>792020</v>
      </c>
      <c r="G346" s="124">
        <v>0</v>
      </c>
      <c r="H346" s="124">
        <v>0</v>
      </c>
      <c r="I346" s="124">
        <v>0</v>
      </c>
      <c r="J346" s="124">
        <v>0</v>
      </c>
      <c r="K346" s="127">
        <v>0</v>
      </c>
      <c r="L346" s="127">
        <v>0</v>
      </c>
      <c r="M346" s="124">
        <v>0</v>
      </c>
      <c r="N346" s="127">
        <v>0</v>
      </c>
      <c r="O346" s="128">
        <v>0</v>
      </c>
      <c r="P346" s="127">
        <v>0</v>
      </c>
      <c r="Q346" s="127">
        <v>0</v>
      </c>
      <c r="R346" s="124">
        <v>0</v>
      </c>
      <c r="S346" s="124">
        <v>0</v>
      </c>
      <c r="T346" s="124">
        <v>0</v>
      </c>
      <c r="U346" s="124">
        <v>0</v>
      </c>
      <c r="V346" s="124">
        <v>0</v>
      </c>
      <c r="W346" s="124">
        <v>79100</v>
      </c>
      <c r="X346" s="124">
        <v>0</v>
      </c>
      <c r="Y346" s="127">
        <v>373920</v>
      </c>
      <c r="Z346" s="128">
        <v>339000</v>
      </c>
    </row>
    <row r="347" spans="1:26" ht="20.100000000000001" customHeight="1">
      <c r="A347" s="92"/>
      <c r="B347" s="92"/>
      <c r="C347" s="93"/>
      <c r="D347" s="123" t="s">
        <v>1798</v>
      </c>
      <c r="E347" s="92" t="s">
        <v>1799</v>
      </c>
      <c r="F347" s="124">
        <v>1049600</v>
      </c>
      <c r="G347" s="124">
        <v>0</v>
      </c>
      <c r="H347" s="124">
        <v>0</v>
      </c>
      <c r="I347" s="124">
        <v>0</v>
      </c>
      <c r="J347" s="124">
        <v>0</v>
      </c>
      <c r="K347" s="127">
        <v>0</v>
      </c>
      <c r="L347" s="127">
        <v>0</v>
      </c>
      <c r="M347" s="124">
        <v>0</v>
      </c>
      <c r="N347" s="127">
        <v>0</v>
      </c>
      <c r="O347" s="128">
        <v>0</v>
      </c>
      <c r="P347" s="127">
        <v>0</v>
      </c>
      <c r="Q347" s="127">
        <v>0</v>
      </c>
      <c r="R347" s="124">
        <v>0</v>
      </c>
      <c r="S347" s="124">
        <v>0</v>
      </c>
      <c r="T347" s="124">
        <v>0</v>
      </c>
      <c r="U347" s="124">
        <v>0</v>
      </c>
      <c r="V347" s="124">
        <v>0</v>
      </c>
      <c r="W347" s="124">
        <v>106400</v>
      </c>
      <c r="X347" s="124">
        <v>0</v>
      </c>
      <c r="Y347" s="127">
        <v>487200</v>
      </c>
      <c r="Z347" s="128">
        <v>456000</v>
      </c>
    </row>
    <row r="348" spans="1:26" ht="20.100000000000001" customHeight="1">
      <c r="A348" s="92" t="s">
        <v>1579</v>
      </c>
      <c r="B348" s="92" t="s">
        <v>1551</v>
      </c>
      <c r="C348" s="93" t="s">
        <v>1551</v>
      </c>
      <c r="D348" s="123" t="s">
        <v>1787</v>
      </c>
      <c r="E348" s="92" t="s">
        <v>636</v>
      </c>
      <c r="F348" s="124">
        <v>1049600</v>
      </c>
      <c r="G348" s="124">
        <v>0</v>
      </c>
      <c r="H348" s="124">
        <v>0</v>
      </c>
      <c r="I348" s="124">
        <v>0</v>
      </c>
      <c r="J348" s="124">
        <v>0</v>
      </c>
      <c r="K348" s="127">
        <v>0</v>
      </c>
      <c r="L348" s="127">
        <v>0</v>
      </c>
      <c r="M348" s="124">
        <v>0</v>
      </c>
      <c r="N348" s="127">
        <v>0</v>
      </c>
      <c r="O348" s="128">
        <v>0</v>
      </c>
      <c r="P348" s="127">
        <v>0</v>
      </c>
      <c r="Q348" s="127">
        <v>0</v>
      </c>
      <c r="R348" s="124">
        <v>0</v>
      </c>
      <c r="S348" s="124">
        <v>0</v>
      </c>
      <c r="T348" s="124">
        <v>0</v>
      </c>
      <c r="U348" s="124">
        <v>0</v>
      </c>
      <c r="V348" s="124">
        <v>0</v>
      </c>
      <c r="W348" s="124">
        <v>106400</v>
      </c>
      <c r="X348" s="124">
        <v>0</v>
      </c>
      <c r="Y348" s="127">
        <v>487200</v>
      </c>
      <c r="Z348" s="128">
        <v>456000</v>
      </c>
    </row>
    <row r="349" spans="1:26" ht="20.100000000000001" customHeight="1">
      <c r="A349" s="92"/>
      <c r="B349" s="92"/>
      <c r="C349" s="93"/>
      <c r="D349" s="123" t="s">
        <v>1800</v>
      </c>
      <c r="E349" s="92" t="s">
        <v>1801</v>
      </c>
      <c r="F349" s="124">
        <v>221880</v>
      </c>
      <c r="G349" s="124">
        <v>0</v>
      </c>
      <c r="H349" s="124">
        <v>0</v>
      </c>
      <c r="I349" s="124">
        <v>0</v>
      </c>
      <c r="J349" s="124">
        <v>0</v>
      </c>
      <c r="K349" s="127">
        <v>0</v>
      </c>
      <c r="L349" s="127">
        <v>0</v>
      </c>
      <c r="M349" s="124">
        <v>0</v>
      </c>
      <c r="N349" s="127">
        <v>0</v>
      </c>
      <c r="O349" s="128">
        <v>0</v>
      </c>
      <c r="P349" s="127">
        <v>0</v>
      </c>
      <c r="Q349" s="127">
        <v>0</v>
      </c>
      <c r="R349" s="124">
        <v>0</v>
      </c>
      <c r="S349" s="124">
        <v>0</v>
      </c>
      <c r="T349" s="124">
        <v>0</v>
      </c>
      <c r="U349" s="124">
        <v>0</v>
      </c>
      <c r="V349" s="124">
        <v>0</v>
      </c>
      <c r="W349" s="124">
        <v>21000</v>
      </c>
      <c r="X349" s="124">
        <v>0</v>
      </c>
      <c r="Y349" s="127">
        <v>110880</v>
      </c>
      <c r="Z349" s="128">
        <v>90000</v>
      </c>
    </row>
    <row r="350" spans="1:26" ht="20.100000000000001" customHeight="1">
      <c r="A350" s="92" t="s">
        <v>1579</v>
      </c>
      <c r="B350" s="92" t="s">
        <v>1551</v>
      </c>
      <c r="C350" s="93" t="s">
        <v>1552</v>
      </c>
      <c r="D350" s="123" t="s">
        <v>1787</v>
      </c>
      <c r="E350" s="92" t="s">
        <v>637</v>
      </c>
      <c r="F350" s="124">
        <v>221880</v>
      </c>
      <c r="G350" s="124">
        <v>0</v>
      </c>
      <c r="H350" s="124">
        <v>0</v>
      </c>
      <c r="I350" s="124">
        <v>0</v>
      </c>
      <c r="J350" s="124">
        <v>0</v>
      </c>
      <c r="K350" s="127">
        <v>0</v>
      </c>
      <c r="L350" s="127">
        <v>0</v>
      </c>
      <c r="M350" s="124">
        <v>0</v>
      </c>
      <c r="N350" s="127">
        <v>0</v>
      </c>
      <c r="O350" s="128">
        <v>0</v>
      </c>
      <c r="P350" s="127">
        <v>0</v>
      </c>
      <c r="Q350" s="127">
        <v>0</v>
      </c>
      <c r="R350" s="124">
        <v>0</v>
      </c>
      <c r="S350" s="124">
        <v>0</v>
      </c>
      <c r="T350" s="124">
        <v>0</v>
      </c>
      <c r="U350" s="124">
        <v>0</v>
      </c>
      <c r="V350" s="124">
        <v>0</v>
      </c>
      <c r="W350" s="124">
        <v>21000</v>
      </c>
      <c r="X350" s="124">
        <v>0</v>
      </c>
      <c r="Y350" s="127">
        <v>110880</v>
      </c>
      <c r="Z350" s="128">
        <v>90000</v>
      </c>
    </row>
    <row r="351" spans="1:26" ht="20.100000000000001" customHeight="1">
      <c r="A351" s="92"/>
      <c r="B351" s="92"/>
      <c r="C351" s="93"/>
      <c r="D351" s="123" t="s">
        <v>1802</v>
      </c>
      <c r="E351" s="92" t="s">
        <v>1803</v>
      </c>
      <c r="F351" s="124">
        <v>617620</v>
      </c>
      <c r="G351" s="124">
        <v>0</v>
      </c>
      <c r="H351" s="124">
        <v>0</v>
      </c>
      <c r="I351" s="124">
        <v>0</v>
      </c>
      <c r="J351" s="124">
        <v>0</v>
      </c>
      <c r="K351" s="127">
        <v>0</v>
      </c>
      <c r="L351" s="127">
        <v>0</v>
      </c>
      <c r="M351" s="124">
        <v>0</v>
      </c>
      <c r="N351" s="127">
        <v>0</v>
      </c>
      <c r="O351" s="128">
        <v>0</v>
      </c>
      <c r="P351" s="127">
        <v>0</v>
      </c>
      <c r="Q351" s="127">
        <v>0</v>
      </c>
      <c r="R351" s="124">
        <v>0</v>
      </c>
      <c r="S351" s="124">
        <v>0</v>
      </c>
      <c r="T351" s="124">
        <v>0</v>
      </c>
      <c r="U351" s="124">
        <v>0</v>
      </c>
      <c r="V351" s="124">
        <v>0</v>
      </c>
      <c r="W351" s="124">
        <v>51100</v>
      </c>
      <c r="X351" s="124">
        <v>0</v>
      </c>
      <c r="Y351" s="127">
        <v>347520</v>
      </c>
      <c r="Z351" s="128">
        <v>219000</v>
      </c>
    </row>
    <row r="352" spans="1:26" ht="20.100000000000001" customHeight="1">
      <c r="A352" s="92" t="s">
        <v>1579</v>
      </c>
      <c r="B352" s="92" t="s">
        <v>1551</v>
      </c>
      <c r="C352" s="93" t="s">
        <v>1551</v>
      </c>
      <c r="D352" s="123" t="s">
        <v>1787</v>
      </c>
      <c r="E352" s="92" t="s">
        <v>636</v>
      </c>
      <c r="F352" s="124">
        <v>617620</v>
      </c>
      <c r="G352" s="124">
        <v>0</v>
      </c>
      <c r="H352" s="124">
        <v>0</v>
      </c>
      <c r="I352" s="124">
        <v>0</v>
      </c>
      <c r="J352" s="124">
        <v>0</v>
      </c>
      <c r="K352" s="127">
        <v>0</v>
      </c>
      <c r="L352" s="127">
        <v>0</v>
      </c>
      <c r="M352" s="124">
        <v>0</v>
      </c>
      <c r="N352" s="127">
        <v>0</v>
      </c>
      <c r="O352" s="128">
        <v>0</v>
      </c>
      <c r="P352" s="127">
        <v>0</v>
      </c>
      <c r="Q352" s="127">
        <v>0</v>
      </c>
      <c r="R352" s="124">
        <v>0</v>
      </c>
      <c r="S352" s="124">
        <v>0</v>
      </c>
      <c r="T352" s="124">
        <v>0</v>
      </c>
      <c r="U352" s="124">
        <v>0</v>
      </c>
      <c r="V352" s="124">
        <v>0</v>
      </c>
      <c r="W352" s="124">
        <v>51100</v>
      </c>
      <c r="X352" s="124">
        <v>0</v>
      </c>
      <c r="Y352" s="127">
        <v>347520</v>
      </c>
      <c r="Z352" s="128">
        <v>219000</v>
      </c>
    </row>
    <row r="353" spans="1:26" ht="20.100000000000001" customHeight="1">
      <c r="A353" s="92"/>
      <c r="B353" s="92"/>
      <c r="C353" s="93"/>
      <c r="D353" s="123" t="s">
        <v>1804</v>
      </c>
      <c r="E353" s="92" t="s">
        <v>1805</v>
      </c>
      <c r="F353" s="124">
        <v>525040</v>
      </c>
      <c r="G353" s="124">
        <v>0</v>
      </c>
      <c r="H353" s="124">
        <v>0</v>
      </c>
      <c r="I353" s="124">
        <v>0</v>
      </c>
      <c r="J353" s="124">
        <v>0</v>
      </c>
      <c r="K353" s="127">
        <v>0</v>
      </c>
      <c r="L353" s="127">
        <v>0</v>
      </c>
      <c r="M353" s="124">
        <v>0</v>
      </c>
      <c r="N353" s="127">
        <v>0</v>
      </c>
      <c r="O353" s="128">
        <v>0</v>
      </c>
      <c r="P353" s="127">
        <v>0</v>
      </c>
      <c r="Q353" s="127">
        <v>0</v>
      </c>
      <c r="R353" s="124">
        <v>0</v>
      </c>
      <c r="S353" s="124">
        <v>0</v>
      </c>
      <c r="T353" s="124">
        <v>0</v>
      </c>
      <c r="U353" s="124">
        <v>0</v>
      </c>
      <c r="V353" s="124">
        <v>0</v>
      </c>
      <c r="W353" s="124">
        <v>36400</v>
      </c>
      <c r="X353" s="124">
        <v>0</v>
      </c>
      <c r="Y353" s="127">
        <v>332640</v>
      </c>
      <c r="Z353" s="128">
        <v>156000</v>
      </c>
    </row>
    <row r="354" spans="1:26" ht="20.100000000000001" customHeight="1">
      <c r="A354" s="92" t="s">
        <v>1579</v>
      </c>
      <c r="B354" s="92" t="s">
        <v>1551</v>
      </c>
      <c r="C354" s="93" t="s">
        <v>1551</v>
      </c>
      <c r="D354" s="123" t="s">
        <v>1787</v>
      </c>
      <c r="E354" s="92" t="s">
        <v>636</v>
      </c>
      <c r="F354" s="124">
        <v>525040</v>
      </c>
      <c r="G354" s="124">
        <v>0</v>
      </c>
      <c r="H354" s="124">
        <v>0</v>
      </c>
      <c r="I354" s="124">
        <v>0</v>
      </c>
      <c r="J354" s="124">
        <v>0</v>
      </c>
      <c r="K354" s="127">
        <v>0</v>
      </c>
      <c r="L354" s="127">
        <v>0</v>
      </c>
      <c r="M354" s="124">
        <v>0</v>
      </c>
      <c r="N354" s="127">
        <v>0</v>
      </c>
      <c r="O354" s="128">
        <v>0</v>
      </c>
      <c r="P354" s="127">
        <v>0</v>
      </c>
      <c r="Q354" s="127">
        <v>0</v>
      </c>
      <c r="R354" s="124">
        <v>0</v>
      </c>
      <c r="S354" s="124">
        <v>0</v>
      </c>
      <c r="T354" s="124">
        <v>0</v>
      </c>
      <c r="U354" s="124">
        <v>0</v>
      </c>
      <c r="V354" s="124">
        <v>0</v>
      </c>
      <c r="W354" s="124">
        <v>36400</v>
      </c>
      <c r="X354" s="124">
        <v>0</v>
      </c>
      <c r="Y354" s="127">
        <v>332640</v>
      </c>
      <c r="Z354" s="128">
        <v>156000</v>
      </c>
    </row>
    <row r="355" spans="1:26" ht="20.100000000000001" customHeight="1">
      <c r="A355" s="92"/>
      <c r="B355" s="92"/>
      <c r="C355" s="93"/>
      <c r="D355" s="123" t="s">
        <v>1806</v>
      </c>
      <c r="E355" s="92" t="s">
        <v>1807</v>
      </c>
      <c r="F355" s="124">
        <v>413280</v>
      </c>
      <c r="G355" s="124">
        <v>0</v>
      </c>
      <c r="H355" s="124">
        <v>0</v>
      </c>
      <c r="I355" s="124">
        <v>0</v>
      </c>
      <c r="J355" s="124">
        <v>0</v>
      </c>
      <c r="K355" s="127">
        <v>0</v>
      </c>
      <c r="L355" s="127">
        <v>0</v>
      </c>
      <c r="M355" s="124">
        <v>0</v>
      </c>
      <c r="N355" s="127">
        <v>0</v>
      </c>
      <c r="O355" s="128">
        <v>0</v>
      </c>
      <c r="P355" s="127">
        <v>0</v>
      </c>
      <c r="Q355" s="127">
        <v>0</v>
      </c>
      <c r="R355" s="124">
        <v>0</v>
      </c>
      <c r="S355" s="124">
        <v>0</v>
      </c>
      <c r="T355" s="124">
        <v>0</v>
      </c>
      <c r="U355" s="124">
        <v>0</v>
      </c>
      <c r="V355" s="124">
        <v>0</v>
      </c>
      <c r="W355" s="124">
        <v>33600</v>
      </c>
      <c r="X355" s="124">
        <v>0</v>
      </c>
      <c r="Y355" s="127">
        <v>235680</v>
      </c>
      <c r="Z355" s="128">
        <v>144000</v>
      </c>
    </row>
    <row r="356" spans="1:26" ht="20.100000000000001" customHeight="1">
      <c r="A356" s="92" t="s">
        <v>1579</v>
      </c>
      <c r="B356" s="92" t="s">
        <v>1551</v>
      </c>
      <c r="C356" s="93" t="s">
        <v>1551</v>
      </c>
      <c r="D356" s="123" t="s">
        <v>1787</v>
      </c>
      <c r="E356" s="92" t="s">
        <v>636</v>
      </c>
      <c r="F356" s="124">
        <v>413280</v>
      </c>
      <c r="G356" s="124">
        <v>0</v>
      </c>
      <c r="H356" s="124">
        <v>0</v>
      </c>
      <c r="I356" s="124">
        <v>0</v>
      </c>
      <c r="J356" s="124">
        <v>0</v>
      </c>
      <c r="K356" s="127">
        <v>0</v>
      </c>
      <c r="L356" s="127">
        <v>0</v>
      </c>
      <c r="M356" s="124">
        <v>0</v>
      </c>
      <c r="N356" s="127">
        <v>0</v>
      </c>
      <c r="O356" s="128">
        <v>0</v>
      </c>
      <c r="P356" s="127">
        <v>0</v>
      </c>
      <c r="Q356" s="127">
        <v>0</v>
      </c>
      <c r="R356" s="124">
        <v>0</v>
      </c>
      <c r="S356" s="124">
        <v>0</v>
      </c>
      <c r="T356" s="124">
        <v>0</v>
      </c>
      <c r="U356" s="124">
        <v>0</v>
      </c>
      <c r="V356" s="124">
        <v>0</v>
      </c>
      <c r="W356" s="124">
        <v>33600</v>
      </c>
      <c r="X356" s="124">
        <v>0</v>
      </c>
      <c r="Y356" s="127">
        <v>235680</v>
      </c>
      <c r="Z356" s="128">
        <v>144000</v>
      </c>
    </row>
    <row r="357" spans="1:26" ht="20.100000000000001" customHeight="1">
      <c r="A357" s="92"/>
      <c r="B357" s="92"/>
      <c r="C357" s="93"/>
      <c r="D357" s="123" t="s">
        <v>1808</v>
      </c>
      <c r="E357" s="92" t="s">
        <v>1809</v>
      </c>
      <c r="F357" s="124">
        <v>328320</v>
      </c>
      <c r="G357" s="124">
        <v>0</v>
      </c>
      <c r="H357" s="124">
        <v>0</v>
      </c>
      <c r="I357" s="124">
        <v>0</v>
      </c>
      <c r="J357" s="124">
        <v>0</v>
      </c>
      <c r="K357" s="127">
        <v>0</v>
      </c>
      <c r="L357" s="127">
        <v>0</v>
      </c>
      <c r="M357" s="124">
        <v>0</v>
      </c>
      <c r="N357" s="127">
        <v>0</v>
      </c>
      <c r="O357" s="128">
        <v>0</v>
      </c>
      <c r="P357" s="127">
        <v>0</v>
      </c>
      <c r="Q357" s="127">
        <v>0</v>
      </c>
      <c r="R357" s="124">
        <v>0</v>
      </c>
      <c r="S357" s="124">
        <v>0</v>
      </c>
      <c r="T357" s="124">
        <v>0</v>
      </c>
      <c r="U357" s="124">
        <v>0</v>
      </c>
      <c r="V357" s="124">
        <v>0</v>
      </c>
      <c r="W357" s="124">
        <v>33600</v>
      </c>
      <c r="X357" s="124">
        <v>0</v>
      </c>
      <c r="Y357" s="127">
        <v>150720</v>
      </c>
      <c r="Z357" s="128">
        <v>144000</v>
      </c>
    </row>
    <row r="358" spans="1:26" ht="20.100000000000001" customHeight="1">
      <c r="A358" s="92" t="s">
        <v>1579</v>
      </c>
      <c r="B358" s="92" t="s">
        <v>1551</v>
      </c>
      <c r="C358" s="93" t="s">
        <v>1552</v>
      </c>
      <c r="D358" s="123" t="s">
        <v>1787</v>
      </c>
      <c r="E358" s="92" t="s">
        <v>637</v>
      </c>
      <c r="F358" s="124">
        <v>328320</v>
      </c>
      <c r="G358" s="124">
        <v>0</v>
      </c>
      <c r="H358" s="124">
        <v>0</v>
      </c>
      <c r="I358" s="124">
        <v>0</v>
      </c>
      <c r="J358" s="124">
        <v>0</v>
      </c>
      <c r="K358" s="127">
        <v>0</v>
      </c>
      <c r="L358" s="127">
        <v>0</v>
      </c>
      <c r="M358" s="124">
        <v>0</v>
      </c>
      <c r="N358" s="127">
        <v>0</v>
      </c>
      <c r="O358" s="128">
        <v>0</v>
      </c>
      <c r="P358" s="127">
        <v>0</v>
      </c>
      <c r="Q358" s="127">
        <v>0</v>
      </c>
      <c r="R358" s="124">
        <v>0</v>
      </c>
      <c r="S358" s="124">
        <v>0</v>
      </c>
      <c r="T358" s="124">
        <v>0</v>
      </c>
      <c r="U358" s="124">
        <v>0</v>
      </c>
      <c r="V358" s="124">
        <v>0</v>
      </c>
      <c r="W358" s="124">
        <v>33600</v>
      </c>
      <c r="X358" s="124">
        <v>0</v>
      </c>
      <c r="Y358" s="127">
        <v>150720</v>
      </c>
      <c r="Z358" s="128">
        <v>144000</v>
      </c>
    </row>
    <row r="359" spans="1:26" ht="20.100000000000001" customHeight="1">
      <c r="A359" s="92"/>
      <c r="B359" s="92"/>
      <c r="C359" s="93"/>
      <c r="D359" s="123" t="s">
        <v>1810</v>
      </c>
      <c r="E359" s="92" t="s">
        <v>1811</v>
      </c>
      <c r="F359" s="124">
        <v>647420</v>
      </c>
      <c r="G359" s="124">
        <v>0</v>
      </c>
      <c r="H359" s="124">
        <v>0</v>
      </c>
      <c r="I359" s="124">
        <v>0</v>
      </c>
      <c r="J359" s="124">
        <v>0</v>
      </c>
      <c r="K359" s="127">
        <v>0</v>
      </c>
      <c r="L359" s="127">
        <v>0</v>
      </c>
      <c r="M359" s="124">
        <v>0</v>
      </c>
      <c r="N359" s="127">
        <v>0</v>
      </c>
      <c r="O359" s="128">
        <v>0</v>
      </c>
      <c r="P359" s="127">
        <v>0</v>
      </c>
      <c r="Q359" s="127">
        <v>0</v>
      </c>
      <c r="R359" s="124">
        <v>0</v>
      </c>
      <c r="S359" s="124">
        <v>0</v>
      </c>
      <c r="T359" s="124">
        <v>0</v>
      </c>
      <c r="U359" s="124">
        <v>0</v>
      </c>
      <c r="V359" s="124">
        <v>0</v>
      </c>
      <c r="W359" s="124">
        <v>58100</v>
      </c>
      <c r="X359" s="124">
        <v>0</v>
      </c>
      <c r="Y359" s="127">
        <v>340320</v>
      </c>
      <c r="Z359" s="128">
        <v>249000</v>
      </c>
    </row>
    <row r="360" spans="1:26" ht="20.100000000000001" customHeight="1">
      <c r="A360" s="92" t="s">
        <v>1579</v>
      </c>
      <c r="B360" s="92" t="s">
        <v>1551</v>
      </c>
      <c r="C360" s="93" t="s">
        <v>1551</v>
      </c>
      <c r="D360" s="123" t="s">
        <v>1787</v>
      </c>
      <c r="E360" s="92" t="s">
        <v>636</v>
      </c>
      <c r="F360" s="124">
        <v>647420</v>
      </c>
      <c r="G360" s="124">
        <v>0</v>
      </c>
      <c r="H360" s="124">
        <v>0</v>
      </c>
      <c r="I360" s="124">
        <v>0</v>
      </c>
      <c r="J360" s="124">
        <v>0</v>
      </c>
      <c r="K360" s="127">
        <v>0</v>
      </c>
      <c r="L360" s="127">
        <v>0</v>
      </c>
      <c r="M360" s="124">
        <v>0</v>
      </c>
      <c r="N360" s="127">
        <v>0</v>
      </c>
      <c r="O360" s="128">
        <v>0</v>
      </c>
      <c r="P360" s="127">
        <v>0</v>
      </c>
      <c r="Q360" s="127">
        <v>0</v>
      </c>
      <c r="R360" s="124">
        <v>0</v>
      </c>
      <c r="S360" s="124">
        <v>0</v>
      </c>
      <c r="T360" s="124">
        <v>0</v>
      </c>
      <c r="U360" s="124">
        <v>0</v>
      </c>
      <c r="V360" s="124">
        <v>0</v>
      </c>
      <c r="W360" s="124">
        <v>58100</v>
      </c>
      <c r="X360" s="124">
        <v>0</v>
      </c>
      <c r="Y360" s="127">
        <v>340320</v>
      </c>
      <c r="Z360" s="128">
        <v>249000</v>
      </c>
    </row>
    <row r="361" spans="1:26" ht="20.100000000000001" customHeight="1">
      <c r="A361" s="92"/>
      <c r="B361" s="92"/>
      <c r="C361" s="93"/>
      <c r="D361" s="123" t="s">
        <v>1812</v>
      </c>
      <c r="E361" s="92" t="s">
        <v>1813</v>
      </c>
      <c r="F361" s="124">
        <v>338460</v>
      </c>
      <c r="G361" s="124">
        <v>0</v>
      </c>
      <c r="H361" s="124">
        <v>0</v>
      </c>
      <c r="I361" s="124">
        <v>0</v>
      </c>
      <c r="J361" s="124">
        <v>0</v>
      </c>
      <c r="K361" s="127">
        <v>0</v>
      </c>
      <c r="L361" s="127">
        <v>0</v>
      </c>
      <c r="M361" s="124">
        <v>0</v>
      </c>
      <c r="N361" s="127">
        <v>0</v>
      </c>
      <c r="O361" s="128">
        <v>0</v>
      </c>
      <c r="P361" s="127">
        <v>0</v>
      </c>
      <c r="Q361" s="127">
        <v>0</v>
      </c>
      <c r="R361" s="124">
        <v>0</v>
      </c>
      <c r="S361" s="124">
        <v>0</v>
      </c>
      <c r="T361" s="124">
        <v>0</v>
      </c>
      <c r="U361" s="124">
        <v>0</v>
      </c>
      <c r="V361" s="124">
        <v>0</v>
      </c>
      <c r="W361" s="124">
        <v>18900</v>
      </c>
      <c r="X361" s="124">
        <v>0</v>
      </c>
      <c r="Y361" s="127">
        <v>238560</v>
      </c>
      <c r="Z361" s="128">
        <v>81000</v>
      </c>
    </row>
    <row r="362" spans="1:26" ht="20.100000000000001" customHeight="1">
      <c r="A362" s="92" t="s">
        <v>1579</v>
      </c>
      <c r="B362" s="92" t="s">
        <v>1551</v>
      </c>
      <c r="C362" s="93" t="s">
        <v>1551</v>
      </c>
      <c r="D362" s="123" t="s">
        <v>1787</v>
      </c>
      <c r="E362" s="92" t="s">
        <v>636</v>
      </c>
      <c r="F362" s="124">
        <v>338460</v>
      </c>
      <c r="G362" s="124">
        <v>0</v>
      </c>
      <c r="H362" s="124">
        <v>0</v>
      </c>
      <c r="I362" s="124">
        <v>0</v>
      </c>
      <c r="J362" s="124">
        <v>0</v>
      </c>
      <c r="K362" s="127">
        <v>0</v>
      </c>
      <c r="L362" s="127">
        <v>0</v>
      </c>
      <c r="M362" s="124">
        <v>0</v>
      </c>
      <c r="N362" s="127">
        <v>0</v>
      </c>
      <c r="O362" s="128">
        <v>0</v>
      </c>
      <c r="P362" s="127">
        <v>0</v>
      </c>
      <c r="Q362" s="127">
        <v>0</v>
      </c>
      <c r="R362" s="124">
        <v>0</v>
      </c>
      <c r="S362" s="124">
        <v>0</v>
      </c>
      <c r="T362" s="124">
        <v>0</v>
      </c>
      <c r="U362" s="124">
        <v>0</v>
      </c>
      <c r="V362" s="124">
        <v>0</v>
      </c>
      <c r="W362" s="124">
        <v>18900</v>
      </c>
      <c r="X362" s="124">
        <v>0</v>
      </c>
      <c r="Y362" s="127">
        <v>238560</v>
      </c>
      <c r="Z362" s="128">
        <v>81000</v>
      </c>
    </row>
    <row r="363" spans="1:26" ht="20.100000000000001" customHeight="1">
      <c r="A363" s="92"/>
      <c r="B363" s="92"/>
      <c r="C363" s="93"/>
      <c r="D363" s="123" t="s">
        <v>1814</v>
      </c>
      <c r="E363" s="92" t="s">
        <v>1815</v>
      </c>
      <c r="F363" s="124">
        <v>406280</v>
      </c>
      <c r="G363" s="124">
        <v>0</v>
      </c>
      <c r="H363" s="124">
        <v>0</v>
      </c>
      <c r="I363" s="124">
        <v>0</v>
      </c>
      <c r="J363" s="124">
        <v>0</v>
      </c>
      <c r="K363" s="127">
        <v>0</v>
      </c>
      <c r="L363" s="127">
        <v>0</v>
      </c>
      <c r="M363" s="124">
        <v>0</v>
      </c>
      <c r="N363" s="127">
        <v>0</v>
      </c>
      <c r="O363" s="128">
        <v>0</v>
      </c>
      <c r="P363" s="127">
        <v>0</v>
      </c>
      <c r="Q363" s="127">
        <v>0</v>
      </c>
      <c r="R363" s="124">
        <v>0</v>
      </c>
      <c r="S363" s="124">
        <v>0</v>
      </c>
      <c r="T363" s="124">
        <v>0</v>
      </c>
      <c r="U363" s="124">
        <v>0</v>
      </c>
      <c r="V363" s="124">
        <v>0</v>
      </c>
      <c r="W363" s="124">
        <v>35000</v>
      </c>
      <c r="X363" s="124">
        <v>0</v>
      </c>
      <c r="Y363" s="127">
        <v>221280</v>
      </c>
      <c r="Z363" s="128">
        <v>150000</v>
      </c>
    </row>
    <row r="364" spans="1:26" ht="20.100000000000001" customHeight="1">
      <c r="A364" s="92" t="s">
        <v>1579</v>
      </c>
      <c r="B364" s="92" t="s">
        <v>1551</v>
      </c>
      <c r="C364" s="93" t="s">
        <v>1551</v>
      </c>
      <c r="D364" s="123" t="s">
        <v>1787</v>
      </c>
      <c r="E364" s="92" t="s">
        <v>636</v>
      </c>
      <c r="F364" s="124">
        <v>406280</v>
      </c>
      <c r="G364" s="124">
        <v>0</v>
      </c>
      <c r="H364" s="124">
        <v>0</v>
      </c>
      <c r="I364" s="124">
        <v>0</v>
      </c>
      <c r="J364" s="124">
        <v>0</v>
      </c>
      <c r="K364" s="127">
        <v>0</v>
      </c>
      <c r="L364" s="127">
        <v>0</v>
      </c>
      <c r="M364" s="124">
        <v>0</v>
      </c>
      <c r="N364" s="127">
        <v>0</v>
      </c>
      <c r="O364" s="128">
        <v>0</v>
      </c>
      <c r="P364" s="127">
        <v>0</v>
      </c>
      <c r="Q364" s="127">
        <v>0</v>
      </c>
      <c r="R364" s="124">
        <v>0</v>
      </c>
      <c r="S364" s="124">
        <v>0</v>
      </c>
      <c r="T364" s="124">
        <v>0</v>
      </c>
      <c r="U364" s="124">
        <v>0</v>
      </c>
      <c r="V364" s="124">
        <v>0</v>
      </c>
      <c r="W364" s="124">
        <v>35000</v>
      </c>
      <c r="X364" s="124">
        <v>0</v>
      </c>
      <c r="Y364" s="127">
        <v>221280</v>
      </c>
      <c r="Z364" s="128">
        <v>150000</v>
      </c>
    </row>
    <row r="365" spans="1:26" ht="20.100000000000001" customHeight="1">
      <c r="A365" s="92"/>
      <c r="B365" s="92"/>
      <c r="C365" s="93"/>
      <c r="D365" s="123" t="s">
        <v>1816</v>
      </c>
      <c r="E365" s="92" t="s">
        <v>1817</v>
      </c>
      <c r="F365" s="124">
        <v>133180</v>
      </c>
      <c r="G365" s="124">
        <v>0</v>
      </c>
      <c r="H365" s="124">
        <v>0</v>
      </c>
      <c r="I365" s="124">
        <v>0</v>
      </c>
      <c r="J365" s="124">
        <v>0</v>
      </c>
      <c r="K365" s="127">
        <v>0</v>
      </c>
      <c r="L365" s="127">
        <v>0</v>
      </c>
      <c r="M365" s="124">
        <v>0</v>
      </c>
      <c r="N365" s="127">
        <v>0</v>
      </c>
      <c r="O365" s="128">
        <v>0</v>
      </c>
      <c r="P365" s="127">
        <v>0</v>
      </c>
      <c r="Q365" s="127">
        <v>0</v>
      </c>
      <c r="R365" s="124">
        <v>0</v>
      </c>
      <c r="S365" s="124">
        <v>0</v>
      </c>
      <c r="T365" s="124">
        <v>0</v>
      </c>
      <c r="U365" s="124">
        <v>0</v>
      </c>
      <c r="V365" s="124">
        <v>0</v>
      </c>
      <c r="W365" s="124">
        <v>13300</v>
      </c>
      <c r="X365" s="124">
        <v>0</v>
      </c>
      <c r="Y365" s="127">
        <v>62880</v>
      </c>
      <c r="Z365" s="128">
        <v>57000</v>
      </c>
    </row>
    <row r="366" spans="1:26" ht="20.100000000000001" customHeight="1">
      <c r="A366" s="92" t="s">
        <v>1579</v>
      </c>
      <c r="B366" s="92" t="s">
        <v>1551</v>
      </c>
      <c r="C366" s="93" t="s">
        <v>1552</v>
      </c>
      <c r="D366" s="123" t="s">
        <v>1787</v>
      </c>
      <c r="E366" s="92" t="s">
        <v>637</v>
      </c>
      <c r="F366" s="124">
        <v>133180</v>
      </c>
      <c r="G366" s="124">
        <v>0</v>
      </c>
      <c r="H366" s="124">
        <v>0</v>
      </c>
      <c r="I366" s="124">
        <v>0</v>
      </c>
      <c r="J366" s="124">
        <v>0</v>
      </c>
      <c r="K366" s="127">
        <v>0</v>
      </c>
      <c r="L366" s="127">
        <v>0</v>
      </c>
      <c r="M366" s="124">
        <v>0</v>
      </c>
      <c r="N366" s="127">
        <v>0</v>
      </c>
      <c r="O366" s="128">
        <v>0</v>
      </c>
      <c r="P366" s="127">
        <v>0</v>
      </c>
      <c r="Q366" s="127">
        <v>0</v>
      </c>
      <c r="R366" s="124">
        <v>0</v>
      </c>
      <c r="S366" s="124">
        <v>0</v>
      </c>
      <c r="T366" s="124">
        <v>0</v>
      </c>
      <c r="U366" s="124">
        <v>0</v>
      </c>
      <c r="V366" s="124">
        <v>0</v>
      </c>
      <c r="W366" s="124">
        <v>13300</v>
      </c>
      <c r="X366" s="124">
        <v>0</v>
      </c>
      <c r="Y366" s="127">
        <v>62880</v>
      </c>
      <c r="Z366" s="128">
        <v>57000</v>
      </c>
    </row>
    <row r="367" spans="1:26" ht="20.100000000000001" customHeight="1">
      <c r="A367" s="92"/>
      <c r="B367" s="92"/>
      <c r="C367" s="93"/>
      <c r="D367" s="123" t="s">
        <v>1818</v>
      </c>
      <c r="E367" s="92" t="s">
        <v>1819</v>
      </c>
      <c r="F367" s="124">
        <v>432120</v>
      </c>
      <c r="G367" s="124">
        <v>0</v>
      </c>
      <c r="H367" s="124">
        <v>0</v>
      </c>
      <c r="I367" s="124">
        <v>0</v>
      </c>
      <c r="J367" s="124">
        <v>0</v>
      </c>
      <c r="K367" s="127">
        <v>0</v>
      </c>
      <c r="L367" s="127">
        <v>0</v>
      </c>
      <c r="M367" s="124">
        <v>0</v>
      </c>
      <c r="N367" s="127">
        <v>0</v>
      </c>
      <c r="O367" s="128">
        <v>0</v>
      </c>
      <c r="P367" s="127">
        <v>0</v>
      </c>
      <c r="Q367" s="127">
        <v>0</v>
      </c>
      <c r="R367" s="124">
        <v>0</v>
      </c>
      <c r="S367" s="124">
        <v>0</v>
      </c>
      <c r="T367" s="124">
        <v>0</v>
      </c>
      <c r="U367" s="124">
        <v>0</v>
      </c>
      <c r="V367" s="124">
        <v>0</v>
      </c>
      <c r="W367" s="124">
        <v>37800</v>
      </c>
      <c r="X367" s="124">
        <v>0</v>
      </c>
      <c r="Y367" s="127">
        <v>232320</v>
      </c>
      <c r="Z367" s="128">
        <v>162000</v>
      </c>
    </row>
    <row r="368" spans="1:26" ht="20.100000000000001" customHeight="1">
      <c r="A368" s="92" t="s">
        <v>1579</v>
      </c>
      <c r="B368" s="92" t="s">
        <v>1551</v>
      </c>
      <c r="C368" s="93" t="s">
        <v>1551</v>
      </c>
      <c r="D368" s="123" t="s">
        <v>1787</v>
      </c>
      <c r="E368" s="92" t="s">
        <v>636</v>
      </c>
      <c r="F368" s="124">
        <v>432120</v>
      </c>
      <c r="G368" s="124">
        <v>0</v>
      </c>
      <c r="H368" s="124">
        <v>0</v>
      </c>
      <c r="I368" s="124">
        <v>0</v>
      </c>
      <c r="J368" s="124">
        <v>0</v>
      </c>
      <c r="K368" s="127">
        <v>0</v>
      </c>
      <c r="L368" s="127">
        <v>0</v>
      </c>
      <c r="M368" s="124">
        <v>0</v>
      </c>
      <c r="N368" s="127">
        <v>0</v>
      </c>
      <c r="O368" s="128">
        <v>0</v>
      </c>
      <c r="P368" s="127">
        <v>0</v>
      </c>
      <c r="Q368" s="127">
        <v>0</v>
      </c>
      <c r="R368" s="124">
        <v>0</v>
      </c>
      <c r="S368" s="124">
        <v>0</v>
      </c>
      <c r="T368" s="124">
        <v>0</v>
      </c>
      <c r="U368" s="124">
        <v>0</v>
      </c>
      <c r="V368" s="124">
        <v>0</v>
      </c>
      <c r="W368" s="124">
        <v>37800</v>
      </c>
      <c r="X368" s="124">
        <v>0</v>
      </c>
      <c r="Y368" s="127">
        <v>232320</v>
      </c>
      <c r="Z368" s="128">
        <v>162000</v>
      </c>
    </row>
    <row r="369" spans="1:26" ht="20.100000000000001" customHeight="1">
      <c r="A369" s="92"/>
      <c r="B369" s="92"/>
      <c r="C369" s="93"/>
      <c r="D369" s="123" t="s">
        <v>1820</v>
      </c>
      <c r="E369" s="92" t="s">
        <v>1821</v>
      </c>
      <c r="F369" s="124">
        <v>449000</v>
      </c>
      <c r="G369" s="124">
        <v>0</v>
      </c>
      <c r="H369" s="124">
        <v>0</v>
      </c>
      <c r="I369" s="124">
        <v>0</v>
      </c>
      <c r="J369" s="124">
        <v>0</v>
      </c>
      <c r="K369" s="127">
        <v>0</v>
      </c>
      <c r="L369" s="127">
        <v>0</v>
      </c>
      <c r="M369" s="124">
        <v>0</v>
      </c>
      <c r="N369" s="127">
        <v>0</v>
      </c>
      <c r="O369" s="128">
        <v>0</v>
      </c>
      <c r="P369" s="127">
        <v>0</v>
      </c>
      <c r="Q369" s="127">
        <v>0</v>
      </c>
      <c r="R369" s="124">
        <v>0</v>
      </c>
      <c r="S369" s="124">
        <v>0</v>
      </c>
      <c r="T369" s="124">
        <v>0</v>
      </c>
      <c r="U369" s="124">
        <v>0</v>
      </c>
      <c r="V369" s="124">
        <v>0</v>
      </c>
      <c r="W369" s="124">
        <v>35000</v>
      </c>
      <c r="X369" s="124">
        <v>0</v>
      </c>
      <c r="Y369" s="127">
        <v>264000</v>
      </c>
      <c r="Z369" s="128">
        <v>150000</v>
      </c>
    </row>
    <row r="370" spans="1:26" ht="20.100000000000001" customHeight="1">
      <c r="A370" s="92" t="s">
        <v>1579</v>
      </c>
      <c r="B370" s="92" t="s">
        <v>1551</v>
      </c>
      <c r="C370" s="93" t="s">
        <v>1551</v>
      </c>
      <c r="D370" s="123" t="s">
        <v>1787</v>
      </c>
      <c r="E370" s="92" t="s">
        <v>636</v>
      </c>
      <c r="F370" s="124">
        <v>449000</v>
      </c>
      <c r="G370" s="124">
        <v>0</v>
      </c>
      <c r="H370" s="124">
        <v>0</v>
      </c>
      <c r="I370" s="124">
        <v>0</v>
      </c>
      <c r="J370" s="124">
        <v>0</v>
      </c>
      <c r="K370" s="127">
        <v>0</v>
      </c>
      <c r="L370" s="127">
        <v>0</v>
      </c>
      <c r="M370" s="124">
        <v>0</v>
      </c>
      <c r="N370" s="127">
        <v>0</v>
      </c>
      <c r="O370" s="128">
        <v>0</v>
      </c>
      <c r="P370" s="127">
        <v>0</v>
      </c>
      <c r="Q370" s="127">
        <v>0</v>
      </c>
      <c r="R370" s="124">
        <v>0</v>
      </c>
      <c r="S370" s="124">
        <v>0</v>
      </c>
      <c r="T370" s="124">
        <v>0</v>
      </c>
      <c r="U370" s="124">
        <v>0</v>
      </c>
      <c r="V370" s="124">
        <v>0</v>
      </c>
      <c r="W370" s="124">
        <v>35000</v>
      </c>
      <c r="X370" s="124">
        <v>0</v>
      </c>
      <c r="Y370" s="127">
        <v>264000</v>
      </c>
      <c r="Z370" s="128">
        <v>150000</v>
      </c>
    </row>
    <row r="371" spans="1:26" ht="20.100000000000001" customHeight="1">
      <c r="A371" s="92"/>
      <c r="B371" s="92"/>
      <c r="C371" s="93"/>
      <c r="D371" s="123" t="s">
        <v>1822</v>
      </c>
      <c r="E371" s="92" t="s">
        <v>1823</v>
      </c>
      <c r="F371" s="124">
        <v>391960</v>
      </c>
      <c r="G371" s="124">
        <v>0</v>
      </c>
      <c r="H371" s="124">
        <v>0</v>
      </c>
      <c r="I371" s="124">
        <v>0</v>
      </c>
      <c r="J371" s="124">
        <v>0</v>
      </c>
      <c r="K371" s="127">
        <v>0</v>
      </c>
      <c r="L371" s="127">
        <v>0</v>
      </c>
      <c r="M371" s="124">
        <v>0</v>
      </c>
      <c r="N371" s="127">
        <v>0</v>
      </c>
      <c r="O371" s="128">
        <v>0</v>
      </c>
      <c r="P371" s="127">
        <v>0</v>
      </c>
      <c r="Q371" s="127">
        <v>0</v>
      </c>
      <c r="R371" s="124">
        <v>0</v>
      </c>
      <c r="S371" s="124">
        <v>0</v>
      </c>
      <c r="T371" s="124">
        <v>0</v>
      </c>
      <c r="U371" s="124">
        <v>0</v>
      </c>
      <c r="V371" s="124">
        <v>0</v>
      </c>
      <c r="W371" s="124">
        <v>32200</v>
      </c>
      <c r="X371" s="124">
        <v>0</v>
      </c>
      <c r="Y371" s="127">
        <v>221760</v>
      </c>
      <c r="Z371" s="128">
        <v>138000</v>
      </c>
    </row>
    <row r="372" spans="1:26" ht="20.100000000000001" customHeight="1">
      <c r="A372" s="92" t="s">
        <v>1579</v>
      </c>
      <c r="B372" s="92" t="s">
        <v>1551</v>
      </c>
      <c r="C372" s="93" t="s">
        <v>1551</v>
      </c>
      <c r="D372" s="123" t="s">
        <v>1787</v>
      </c>
      <c r="E372" s="92" t="s">
        <v>636</v>
      </c>
      <c r="F372" s="124">
        <v>391960</v>
      </c>
      <c r="G372" s="124">
        <v>0</v>
      </c>
      <c r="H372" s="124">
        <v>0</v>
      </c>
      <c r="I372" s="124">
        <v>0</v>
      </c>
      <c r="J372" s="124">
        <v>0</v>
      </c>
      <c r="K372" s="127">
        <v>0</v>
      </c>
      <c r="L372" s="127">
        <v>0</v>
      </c>
      <c r="M372" s="124">
        <v>0</v>
      </c>
      <c r="N372" s="127">
        <v>0</v>
      </c>
      <c r="O372" s="128">
        <v>0</v>
      </c>
      <c r="P372" s="127">
        <v>0</v>
      </c>
      <c r="Q372" s="127">
        <v>0</v>
      </c>
      <c r="R372" s="124">
        <v>0</v>
      </c>
      <c r="S372" s="124">
        <v>0</v>
      </c>
      <c r="T372" s="124">
        <v>0</v>
      </c>
      <c r="U372" s="124">
        <v>0</v>
      </c>
      <c r="V372" s="124">
        <v>0</v>
      </c>
      <c r="W372" s="124">
        <v>32200</v>
      </c>
      <c r="X372" s="124">
        <v>0</v>
      </c>
      <c r="Y372" s="127">
        <v>221760</v>
      </c>
      <c r="Z372" s="128">
        <v>138000</v>
      </c>
    </row>
    <row r="373" spans="1:26" ht="20.100000000000001" customHeight="1">
      <c r="A373" s="92"/>
      <c r="B373" s="92"/>
      <c r="C373" s="93"/>
      <c r="D373" s="123" t="s">
        <v>1824</v>
      </c>
      <c r="E373" s="92" t="s">
        <v>1825</v>
      </c>
      <c r="F373" s="124">
        <v>833219</v>
      </c>
      <c r="G373" s="124">
        <v>0</v>
      </c>
      <c r="H373" s="124">
        <v>0</v>
      </c>
      <c r="I373" s="124">
        <v>0</v>
      </c>
      <c r="J373" s="124">
        <v>0</v>
      </c>
      <c r="K373" s="127">
        <v>0</v>
      </c>
      <c r="L373" s="127">
        <v>0</v>
      </c>
      <c r="M373" s="124">
        <v>0</v>
      </c>
      <c r="N373" s="127">
        <v>0</v>
      </c>
      <c r="O373" s="128">
        <v>0</v>
      </c>
      <c r="P373" s="127">
        <v>0</v>
      </c>
      <c r="Q373" s="127">
        <v>0</v>
      </c>
      <c r="R373" s="124">
        <v>0</v>
      </c>
      <c r="S373" s="124">
        <v>0</v>
      </c>
      <c r="T373" s="124">
        <v>0</v>
      </c>
      <c r="U373" s="124">
        <v>0</v>
      </c>
      <c r="V373" s="124">
        <v>0</v>
      </c>
      <c r="W373" s="124">
        <v>25200</v>
      </c>
      <c r="X373" s="124">
        <v>0</v>
      </c>
      <c r="Y373" s="127">
        <v>127680</v>
      </c>
      <c r="Z373" s="128">
        <v>680339</v>
      </c>
    </row>
    <row r="374" spans="1:26" ht="20.100000000000001" customHeight="1">
      <c r="A374" s="92" t="s">
        <v>1579</v>
      </c>
      <c r="B374" s="92" t="s">
        <v>1551</v>
      </c>
      <c r="C374" s="93" t="s">
        <v>1551</v>
      </c>
      <c r="D374" s="123" t="s">
        <v>1787</v>
      </c>
      <c r="E374" s="92" t="s">
        <v>636</v>
      </c>
      <c r="F374" s="124">
        <v>833219</v>
      </c>
      <c r="G374" s="124">
        <v>0</v>
      </c>
      <c r="H374" s="124">
        <v>0</v>
      </c>
      <c r="I374" s="124">
        <v>0</v>
      </c>
      <c r="J374" s="124">
        <v>0</v>
      </c>
      <c r="K374" s="127">
        <v>0</v>
      </c>
      <c r="L374" s="127">
        <v>0</v>
      </c>
      <c r="M374" s="124">
        <v>0</v>
      </c>
      <c r="N374" s="127">
        <v>0</v>
      </c>
      <c r="O374" s="128">
        <v>0</v>
      </c>
      <c r="P374" s="127">
        <v>0</v>
      </c>
      <c r="Q374" s="127">
        <v>0</v>
      </c>
      <c r="R374" s="124">
        <v>0</v>
      </c>
      <c r="S374" s="124">
        <v>0</v>
      </c>
      <c r="T374" s="124">
        <v>0</v>
      </c>
      <c r="U374" s="124">
        <v>0</v>
      </c>
      <c r="V374" s="124">
        <v>0</v>
      </c>
      <c r="W374" s="124">
        <v>25200</v>
      </c>
      <c r="X374" s="124">
        <v>0</v>
      </c>
      <c r="Y374" s="127">
        <v>127680</v>
      </c>
      <c r="Z374" s="128">
        <v>680339</v>
      </c>
    </row>
    <row r="375" spans="1:26" ht="20.100000000000001" customHeight="1">
      <c r="A375" s="92"/>
      <c r="B375" s="92"/>
      <c r="C375" s="93"/>
      <c r="D375" s="123" t="s">
        <v>1826</v>
      </c>
      <c r="E375" s="92" t="s">
        <v>1827</v>
      </c>
      <c r="F375" s="124">
        <v>387720</v>
      </c>
      <c r="G375" s="124">
        <v>0</v>
      </c>
      <c r="H375" s="124">
        <v>0</v>
      </c>
      <c r="I375" s="124">
        <v>0</v>
      </c>
      <c r="J375" s="124">
        <v>0</v>
      </c>
      <c r="K375" s="127">
        <v>0</v>
      </c>
      <c r="L375" s="127">
        <v>0</v>
      </c>
      <c r="M375" s="124">
        <v>0</v>
      </c>
      <c r="N375" s="127">
        <v>0</v>
      </c>
      <c r="O375" s="128">
        <v>0</v>
      </c>
      <c r="P375" s="127">
        <v>0</v>
      </c>
      <c r="Q375" s="127">
        <v>0</v>
      </c>
      <c r="R375" s="124">
        <v>0</v>
      </c>
      <c r="S375" s="124">
        <v>0</v>
      </c>
      <c r="T375" s="124">
        <v>0</v>
      </c>
      <c r="U375" s="124">
        <v>0</v>
      </c>
      <c r="V375" s="124">
        <v>0</v>
      </c>
      <c r="W375" s="124">
        <v>29400</v>
      </c>
      <c r="X375" s="124">
        <v>0</v>
      </c>
      <c r="Y375" s="127">
        <v>232320</v>
      </c>
      <c r="Z375" s="128">
        <v>126000</v>
      </c>
    </row>
    <row r="376" spans="1:26" ht="20.100000000000001" customHeight="1">
      <c r="A376" s="92" t="s">
        <v>1579</v>
      </c>
      <c r="B376" s="92" t="s">
        <v>1551</v>
      </c>
      <c r="C376" s="93" t="s">
        <v>1551</v>
      </c>
      <c r="D376" s="123" t="s">
        <v>1787</v>
      </c>
      <c r="E376" s="92" t="s">
        <v>636</v>
      </c>
      <c r="F376" s="124">
        <v>387720</v>
      </c>
      <c r="G376" s="124">
        <v>0</v>
      </c>
      <c r="H376" s="124">
        <v>0</v>
      </c>
      <c r="I376" s="124">
        <v>0</v>
      </c>
      <c r="J376" s="124">
        <v>0</v>
      </c>
      <c r="K376" s="127">
        <v>0</v>
      </c>
      <c r="L376" s="127">
        <v>0</v>
      </c>
      <c r="M376" s="124">
        <v>0</v>
      </c>
      <c r="N376" s="127">
        <v>0</v>
      </c>
      <c r="O376" s="128">
        <v>0</v>
      </c>
      <c r="P376" s="127">
        <v>0</v>
      </c>
      <c r="Q376" s="127">
        <v>0</v>
      </c>
      <c r="R376" s="124">
        <v>0</v>
      </c>
      <c r="S376" s="124">
        <v>0</v>
      </c>
      <c r="T376" s="124">
        <v>0</v>
      </c>
      <c r="U376" s="124">
        <v>0</v>
      </c>
      <c r="V376" s="124">
        <v>0</v>
      </c>
      <c r="W376" s="124">
        <v>29400</v>
      </c>
      <c r="X376" s="124">
        <v>0</v>
      </c>
      <c r="Y376" s="127">
        <v>232320</v>
      </c>
      <c r="Z376" s="128">
        <v>126000</v>
      </c>
    </row>
    <row r="377" spans="1:26" ht="20.100000000000001" customHeight="1">
      <c r="A377" s="92"/>
      <c r="B377" s="92"/>
      <c r="C377" s="93"/>
      <c r="D377" s="123" t="s">
        <v>1828</v>
      </c>
      <c r="E377" s="92" t="s">
        <v>1829</v>
      </c>
      <c r="F377" s="124">
        <v>211240</v>
      </c>
      <c r="G377" s="124">
        <v>0</v>
      </c>
      <c r="H377" s="124">
        <v>0</v>
      </c>
      <c r="I377" s="124">
        <v>0</v>
      </c>
      <c r="J377" s="124">
        <v>0</v>
      </c>
      <c r="K377" s="127">
        <v>0</v>
      </c>
      <c r="L377" s="127">
        <v>0</v>
      </c>
      <c r="M377" s="124">
        <v>0</v>
      </c>
      <c r="N377" s="127">
        <v>0</v>
      </c>
      <c r="O377" s="128">
        <v>0</v>
      </c>
      <c r="P377" s="127">
        <v>0</v>
      </c>
      <c r="Q377" s="127">
        <v>0</v>
      </c>
      <c r="R377" s="124">
        <v>0</v>
      </c>
      <c r="S377" s="124">
        <v>0</v>
      </c>
      <c r="T377" s="124">
        <v>0</v>
      </c>
      <c r="U377" s="124">
        <v>0</v>
      </c>
      <c r="V377" s="124">
        <v>0</v>
      </c>
      <c r="W377" s="124">
        <v>23800</v>
      </c>
      <c r="X377" s="124">
        <v>0</v>
      </c>
      <c r="Y377" s="127">
        <v>85440</v>
      </c>
      <c r="Z377" s="128">
        <v>102000</v>
      </c>
    </row>
    <row r="378" spans="1:26" ht="20.100000000000001" customHeight="1">
      <c r="A378" s="92" t="s">
        <v>1579</v>
      </c>
      <c r="B378" s="92" t="s">
        <v>1551</v>
      </c>
      <c r="C378" s="93" t="s">
        <v>1552</v>
      </c>
      <c r="D378" s="123" t="s">
        <v>1787</v>
      </c>
      <c r="E378" s="92" t="s">
        <v>637</v>
      </c>
      <c r="F378" s="124">
        <v>211240</v>
      </c>
      <c r="G378" s="124">
        <v>0</v>
      </c>
      <c r="H378" s="124">
        <v>0</v>
      </c>
      <c r="I378" s="124">
        <v>0</v>
      </c>
      <c r="J378" s="124">
        <v>0</v>
      </c>
      <c r="K378" s="127">
        <v>0</v>
      </c>
      <c r="L378" s="127">
        <v>0</v>
      </c>
      <c r="M378" s="124">
        <v>0</v>
      </c>
      <c r="N378" s="127">
        <v>0</v>
      </c>
      <c r="O378" s="128">
        <v>0</v>
      </c>
      <c r="P378" s="127">
        <v>0</v>
      </c>
      <c r="Q378" s="127">
        <v>0</v>
      </c>
      <c r="R378" s="124">
        <v>0</v>
      </c>
      <c r="S378" s="124">
        <v>0</v>
      </c>
      <c r="T378" s="124">
        <v>0</v>
      </c>
      <c r="U378" s="124">
        <v>0</v>
      </c>
      <c r="V378" s="124">
        <v>0</v>
      </c>
      <c r="W378" s="124">
        <v>23800</v>
      </c>
      <c r="X378" s="124">
        <v>0</v>
      </c>
      <c r="Y378" s="127">
        <v>85440</v>
      </c>
      <c r="Z378" s="128">
        <v>102000</v>
      </c>
    </row>
    <row r="379" spans="1:26" ht="20.100000000000001" customHeight="1">
      <c r="A379" s="92"/>
      <c r="B379" s="92"/>
      <c r="C379" s="93"/>
      <c r="D379" s="123" t="s">
        <v>1830</v>
      </c>
      <c r="E379" s="92" t="s">
        <v>1831</v>
      </c>
      <c r="F379" s="124">
        <v>655400</v>
      </c>
      <c r="G379" s="124">
        <v>0</v>
      </c>
      <c r="H379" s="124">
        <v>0</v>
      </c>
      <c r="I379" s="124">
        <v>0</v>
      </c>
      <c r="J379" s="124">
        <v>0</v>
      </c>
      <c r="K379" s="127">
        <v>0</v>
      </c>
      <c r="L379" s="127">
        <v>0</v>
      </c>
      <c r="M379" s="124">
        <v>0</v>
      </c>
      <c r="N379" s="127">
        <v>0</v>
      </c>
      <c r="O379" s="128">
        <v>0</v>
      </c>
      <c r="P379" s="127">
        <v>0</v>
      </c>
      <c r="Q379" s="127">
        <v>0</v>
      </c>
      <c r="R379" s="124">
        <v>0</v>
      </c>
      <c r="S379" s="124">
        <v>0</v>
      </c>
      <c r="T379" s="124">
        <v>0</v>
      </c>
      <c r="U379" s="124">
        <v>0</v>
      </c>
      <c r="V379" s="124">
        <v>0</v>
      </c>
      <c r="W379" s="124">
        <v>63000</v>
      </c>
      <c r="X379" s="124">
        <v>0</v>
      </c>
      <c r="Y379" s="127">
        <v>322400</v>
      </c>
      <c r="Z379" s="128">
        <v>270000</v>
      </c>
    </row>
    <row r="380" spans="1:26" ht="20.100000000000001" customHeight="1">
      <c r="A380" s="92" t="s">
        <v>1579</v>
      </c>
      <c r="B380" s="92" t="s">
        <v>1551</v>
      </c>
      <c r="C380" s="93" t="s">
        <v>1551</v>
      </c>
      <c r="D380" s="123" t="s">
        <v>1787</v>
      </c>
      <c r="E380" s="92" t="s">
        <v>636</v>
      </c>
      <c r="F380" s="124">
        <v>655400</v>
      </c>
      <c r="G380" s="124">
        <v>0</v>
      </c>
      <c r="H380" s="124">
        <v>0</v>
      </c>
      <c r="I380" s="124">
        <v>0</v>
      </c>
      <c r="J380" s="124">
        <v>0</v>
      </c>
      <c r="K380" s="127">
        <v>0</v>
      </c>
      <c r="L380" s="127">
        <v>0</v>
      </c>
      <c r="M380" s="124">
        <v>0</v>
      </c>
      <c r="N380" s="127">
        <v>0</v>
      </c>
      <c r="O380" s="128">
        <v>0</v>
      </c>
      <c r="P380" s="127">
        <v>0</v>
      </c>
      <c r="Q380" s="127">
        <v>0</v>
      </c>
      <c r="R380" s="124">
        <v>0</v>
      </c>
      <c r="S380" s="124">
        <v>0</v>
      </c>
      <c r="T380" s="124">
        <v>0</v>
      </c>
      <c r="U380" s="124">
        <v>0</v>
      </c>
      <c r="V380" s="124">
        <v>0</v>
      </c>
      <c r="W380" s="124">
        <v>63000</v>
      </c>
      <c r="X380" s="124">
        <v>0</v>
      </c>
      <c r="Y380" s="127">
        <v>322400</v>
      </c>
      <c r="Z380" s="128">
        <v>270000</v>
      </c>
    </row>
    <row r="381" spans="1:26" ht="20.100000000000001" customHeight="1">
      <c r="A381" s="92"/>
      <c r="B381" s="92"/>
      <c r="C381" s="93"/>
      <c r="D381" s="123" t="s">
        <v>1832</v>
      </c>
      <c r="E381" s="92" t="s">
        <v>1833</v>
      </c>
      <c r="F381" s="124">
        <v>543440</v>
      </c>
      <c r="G381" s="124">
        <v>0</v>
      </c>
      <c r="H381" s="124">
        <v>0</v>
      </c>
      <c r="I381" s="124">
        <v>0</v>
      </c>
      <c r="J381" s="124">
        <v>0</v>
      </c>
      <c r="K381" s="127">
        <v>0</v>
      </c>
      <c r="L381" s="127">
        <v>0</v>
      </c>
      <c r="M381" s="124">
        <v>0</v>
      </c>
      <c r="N381" s="127">
        <v>0</v>
      </c>
      <c r="O381" s="128">
        <v>0</v>
      </c>
      <c r="P381" s="127">
        <v>0</v>
      </c>
      <c r="Q381" s="127">
        <v>0</v>
      </c>
      <c r="R381" s="124">
        <v>0</v>
      </c>
      <c r="S381" s="124">
        <v>0</v>
      </c>
      <c r="T381" s="124">
        <v>0</v>
      </c>
      <c r="U381" s="124">
        <v>0</v>
      </c>
      <c r="V381" s="124">
        <v>0</v>
      </c>
      <c r="W381" s="124">
        <v>47600</v>
      </c>
      <c r="X381" s="124">
        <v>0</v>
      </c>
      <c r="Y381" s="127">
        <v>291840</v>
      </c>
      <c r="Z381" s="128">
        <v>204000</v>
      </c>
    </row>
    <row r="382" spans="1:26" ht="20.100000000000001" customHeight="1">
      <c r="A382" s="92" t="s">
        <v>1579</v>
      </c>
      <c r="B382" s="92" t="s">
        <v>1551</v>
      </c>
      <c r="C382" s="93" t="s">
        <v>1551</v>
      </c>
      <c r="D382" s="123" t="s">
        <v>1787</v>
      </c>
      <c r="E382" s="92" t="s">
        <v>636</v>
      </c>
      <c r="F382" s="124">
        <v>543440</v>
      </c>
      <c r="G382" s="124">
        <v>0</v>
      </c>
      <c r="H382" s="124">
        <v>0</v>
      </c>
      <c r="I382" s="124">
        <v>0</v>
      </c>
      <c r="J382" s="124">
        <v>0</v>
      </c>
      <c r="K382" s="127">
        <v>0</v>
      </c>
      <c r="L382" s="127">
        <v>0</v>
      </c>
      <c r="M382" s="124">
        <v>0</v>
      </c>
      <c r="N382" s="127">
        <v>0</v>
      </c>
      <c r="O382" s="128">
        <v>0</v>
      </c>
      <c r="P382" s="127">
        <v>0</v>
      </c>
      <c r="Q382" s="127">
        <v>0</v>
      </c>
      <c r="R382" s="124">
        <v>0</v>
      </c>
      <c r="S382" s="124">
        <v>0</v>
      </c>
      <c r="T382" s="124">
        <v>0</v>
      </c>
      <c r="U382" s="124">
        <v>0</v>
      </c>
      <c r="V382" s="124">
        <v>0</v>
      </c>
      <c r="W382" s="124">
        <v>47600</v>
      </c>
      <c r="X382" s="124">
        <v>0</v>
      </c>
      <c r="Y382" s="127">
        <v>291840</v>
      </c>
      <c r="Z382" s="128">
        <v>204000</v>
      </c>
    </row>
    <row r="383" spans="1:26" ht="20.100000000000001" customHeight="1">
      <c r="A383" s="92"/>
      <c r="B383" s="92"/>
      <c r="C383" s="93"/>
      <c r="D383" s="123" t="s">
        <v>1834</v>
      </c>
      <c r="E383" s="92" t="s">
        <v>1835</v>
      </c>
      <c r="F383" s="124">
        <v>709440</v>
      </c>
      <c r="G383" s="124">
        <v>0</v>
      </c>
      <c r="H383" s="124">
        <v>0</v>
      </c>
      <c r="I383" s="124">
        <v>0</v>
      </c>
      <c r="J383" s="124">
        <v>0</v>
      </c>
      <c r="K383" s="127">
        <v>0</v>
      </c>
      <c r="L383" s="127">
        <v>0</v>
      </c>
      <c r="M383" s="124">
        <v>0</v>
      </c>
      <c r="N383" s="127">
        <v>0</v>
      </c>
      <c r="O383" s="128">
        <v>0</v>
      </c>
      <c r="P383" s="127">
        <v>0</v>
      </c>
      <c r="Q383" s="127">
        <v>0</v>
      </c>
      <c r="R383" s="124">
        <v>0</v>
      </c>
      <c r="S383" s="124">
        <v>0</v>
      </c>
      <c r="T383" s="124">
        <v>0</v>
      </c>
      <c r="U383" s="124">
        <v>0</v>
      </c>
      <c r="V383" s="124">
        <v>0</v>
      </c>
      <c r="W383" s="124">
        <v>32200</v>
      </c>
      <c r="X383" s="124">
        <v>0</v>
      </c>
      <c r="Y383" s="127">
        <v>539240</v>
      </c>
      <c r="Z383" s="128">
        <v>138000</v>
      </c>
    </row>
    <row r="384" spans="1:26" ht="20.100000000000001" customHeight="1">
      <c r="A384" s="92" t="s">
        <v>1579</v>
      </c>
      <c r="B384" s="92" t="s">
        <v>1551</v>
      </c>
      <c r="C384" s="93" t="s">
        <v>1551</v>
      </c>
      <c r="D384" s="123" t="s">
        <v>1787</v>
      </c>
      <c r="E384" s="92" t="s">
        <v>636</v>
      </c>
      <c r="F384" s="124">
        <v>709440</v>
      </c>
      <c r="G384" s="124">
        <v>0</v>
      </c>
      <c r="H384" s="124">
        <v>0</v>
      </c>
      <c r="I384" s="124">
        <v>0</v>
      </c>
      <c r="J384" s="124">
        <v>0</v>
      </c>
      <c r="K384" s="127">
        <v>0</v>
      </c>
      <c r="L384" s="127">
        <v>0</v>
      </c>
      <c r="M384" s="124">
        <v>0</v>
      </c>
      <c r="N384" s="127">
        <v>0</v>
      </c>
      <c r="O384" s="128">
        <v>0</v>
      </c>
      <c r="P384" s="127">
        <v>0</v>
      </c>
      <c r="Q384" s="127">
        <v>0</v>
      </c>
      <c r="R384" s="124">
        <v>0</v>
      </c>
      <c r="S384" s="124">
        <v>0</v>
      </c>
      <c r="T384" s="124">
        <v>0</v>
      </c>
      <c r="U384" s="124">
        <v>0</v>
      </c>
      <c r="V384" s="124">
        <v>0</v>
      </c>
      <c r="W384" s="124">
        <v>32200</v>
      </c>
      <c r="X384" s="124">
        <v>0</v>
      </c>
      <c r="Y384" s="127">
        <v>539240</v>
      </c>
      <c r="Z384" s="128">
        <v>138000</v>
      </c>
    </row>
    <row r="385" spans="1:26" ht="20.100000000000001" customHeight="1">
      <c r="A385" s="92"/>
      <c r="B385" s="92"/>
      <c r="C385" s="93"/>
      <c r="D385" s="123" t="s">
        <v>1836</v>
      </c>
      <c r="E385" s="92" t="s">
        <v>1837</v>
      </c>
      <c r="F385" s="124">
        <v>282860</v>
      </c>
      <c r="G385" s="124">
        <v>0</v>
      </c>
      <c r="H385" s="124">
        <v>0</v>
      </c>
      <c r="I385" s="124">
        <v>0</v>
      </c>
      <c r="J385" s="124">
        <v>0</v>
      </c>
      <c r="K385" s="127">
        <v>0</v>
      </c>
      <c r="L385" s="127">
        <v>0</v>
      </c>
      <c r="M385" s="124">
        <v>0</v>
      </c>
      <c r="N385" s="127">
        <v>0</v>
      </c>
      <c r="O385" s="128">
        <v>0</v>
      </c>
      <c r="P385" s="127">
        <v>0</v>
      </c>
      <c r="Q385" s="127">
        <v>0</v>
      </c>
      <c r="R385" s="124">
        <v>0</v>
      </c>
      <c r="S385" s="124">
        <v>0</v>
      </c>
      <c r="T385" s="124">
        <v>0</v>
      </c>
      <c r="U385" s="124">
        <v>0</v>
      </c>
      <c r="V385" s="124">
        <v>0</v>
      </c>
      <c r="W385" s="124">
        <v>32900</v>
      </c>
      <c r="X385" s="124">
        <v>0</v>
      </c>
      <c r="Y385" s="127">
        <v>108960</v>
      </c>
      <c r="Z385" s="128">
        <v>141000</v>
      </c>
    </row>
    <row r="386" spans="1:26" ht="20.100000000000001" customHeight="1">
      <c r="A386" s="92" t="s">
        <v>1579</v>
      </c>
      <c r="B386" s="92" t="s">
        <v>1551</v>
      </c>
      <c r="C386" s="93" t="s">
        <v>1552</v>
      </c>
      <c r="D386" s="123" t="s">
        <v>1787</v>
      </c>
      <c r="E386" s="92" t="s">
        <v>637</v>
      </c>
      <c r="F386" s="124">
        <v>282860</v>
      </c>
      <c r="G386" s="124">
        <v>0</v>
      </c>
      <c r="H386" s="124">
        <v>0</v>
      </c>
      <c r="I386" s="124">
        <v>0</v>
      </c>
      <c r="J386" s="124">
        <v>0</v>
      </c>
      <c r="K386" s="127">
        <v>0</v>
      </c>
      <c r="L386" s="127">
        <v>0</v>
      </c>
      <c r="M386" s="124">
        <v>0</v>
      </c>
      <c r="N386" s="127">
        <v>0</v>
      </c>
      <c r="O386" s="128">
        <v>0</v>
      </c>
      <c r="P386" s="127">
        <v>0</v>
      </c>
      <c r="Q386" s="127">
        <v>0</v>
      </c>
      <c r="R386" s="124">
        <v>0</v>
      </c>
      <c r="S386" s="124">
        <v>0</v>
      </c>
      <c r="T386" s="124">
        <v>0</v>
      </c>
      <c r="U386" s="124">
        <v>0</v>
      </c>
      <c r="V386" s="124">
        <v>0</v>
      </c>
      <c r="W386" s="124">
        <v>32900</v>
      </c>
      <c r="X386" s="124">
        <v>0</v>
      </c>
      <c r="Y386" s="127">
        <v>108960</v>
      </c>
      <c r="Z386" s="128">
        <v>141000</v>
      </c>
    </row>
    <row r="387" spans="1:26" ht="20.100000000000001" customHeight="1">
      <c r="A387" s="92"/>
      <c r="B387" s="92"/>
      <c r="C387" s="93"/>
      <c r="D387" s="123" t="s">
        <v>1838</v>
      </c>
      <c r="E387" s="92" t="s">
        <v>1839</v>
      </c>
      <c r="F387" s="124">
        <v>768040</v>
      </c>
      <c r="G387" s="124">
        <v>0</v>
      </c>
      <c r="H387" s="124">
        <v>0</v>
      </c>
      <c r="I387" s="124">
        <v>0</v>
      </c>
      <c r="J387" s="124">
        <v>0</v>
      </c>
      <c r="K387" s="127">
        <v>0</v>
      </c>
      <c r="L387" s="127">
        <v>0</v>
      </c>
      <c r="M387" s="124">
        <v>0</v>
      </c>
      <c r="N387" s="127">
        <v>0</v>
      </c>
      <c r="O387" s="128">
        <v>0</v>
      </c>
      <c r="P387" s="127">
        <v>0</v>
      </c>
      <c r="Q387" s="127">
        <v>0</v>
      </c>
      <c r="R387" s="124">
        <v>0</v>
      </c>
      <c r="S387" s="124">
        <v>0</v>
      </c>
      <c r="T387" s="124">
        <v>0</v>
      </c>
      <c r="U387" s="124">
        <v>0</v>
      </c>
      <c r="V387" s="124">
        <v>0</v>
      </c>
      <c r="W387" s="124">
        <v>74200</v>
      </c>
      <c r="X387" s="124">
        <v>0</v>
      </c>
      <c r="Y387" s="127">
        <v>375840</v>
      </c>
      <c r="Z387" s="128">
        <v>318000</v>
      </c>
    </row>
    <row r="388" spans="1:26" ht="20.100000000000001" customHeight="1">
      <c r="A388" s="92" t="s">
        <v>1579</v>
      </c>
      <c r="B388" s="92" t="s">
        <v>1551</v>
      </c>
      <c r="C388" s="93" t="s">
        <v>1551</v>
      </c>
      <c r="D388" s="123" t="s">
        <v>1787</v>
      </c>
      <c r="E388" s="92" t="s">
        <v>636</v>
      </c>
      <c r="F388" s="124">
        <v>768040</v>
      </c>
      <c r="G388" s="124">
        <v>0</v>
      </c>
      <c r="H388" s="124">
        <v>0</v>
      </c>
      <c r="I388" s="124">
        <v>0</v>
      </c>
      <c r="J388" s="124">
        <v>0</v>
      </c>
      <c r="K388" s="127">
        <v>0</v>
      </c>
      <c r="L388" s="127">
        <v>0</v>
      </c>
      <c r="M388" s="124">
        <v>0</v>
      </c>
      <c r="N388" s="127">
        <v>0</v>
      </c>
      <c r="O388" s="128">
        <v>0</v>
      </c>
      <c r="P388" s="127">
        <v>0</v>
      </c>
      <c r="Q388" s="127">
        <v>0</v>
      </c>
      <c r="R388" s="124">
        <v>0</v>
      </c>
      <c r="S388" s="124">
        <v>0</v>
      </c>
      <c r="T388" s="124">
        <v>0</v>
      </c>
      <c r="U388" s="124">
        <v>0</v>
      </c>
      <c r="V388" s="124">
        <v>0</v>
      </c>
      <c r="W388" s="124">
        <v>74200</v>
      </c>
      <c r="X388" s="124">
        <v>0</v>
      </c>
      <c r="Y388" s="127">
        <v>375840</v>
      </c>
      <c r="Z388" s="128">
        <v>318000</v>
      </c>
    </row>
    <row r="389" spans="1:26" ht="20.100000000000001" customHeight="1">
      <c r="A389" s="92"/>
      <c r="B389" s="92"/>
      <c r="C389" s="93"/>
      <c r="D389" s="123" t="s">
        <v>1840</v>
      </c>
      <c r="E389" s="92" t="s">
        <v>1841</v>
      </c>
      <c r="F389" s="124">
        <v>676160</v>
      </c>
      <c r="G389" s="124">
        <v>0</v>
      </c>
      <c r="H389" s="124">
        <v>0</v>
      </c>
      <c r="I389" s="124">
        <v>0</v>
      </c>
      <c r="J389" s="124">
        <v>0</v>
      </c>
      <c r="K389" s="127">
        <v>0</v>
      </c>
      <c r="L389" s="127">
        <v>0</v>
      </c>
      <c r="M389" s="124">
        <v>0</v>
      </c>
      <c r="N389" s="127">
        <v>0</v>
      </c>
      <c r="O389" s="128">
        <v>0</v>
      </c>
      <c r="P389" s="127">
        <v>0</v>
      </c>
      <c r="Q389" s="127">
        <v>0</v>
      </c>
      <c r="R389" s="124">
        <v>0</v>
      </c>
      <c r="S389" s="124">
        <v>0</v>
      </c>
      <c r="T389" s="124">
        <v>0</v>
      </c>
      <c r="U389" s="124">
        <v>0</v>
      </c>
      <c r="V389" s="124">
        <v>0</v>
      </c>
      <c r="W389" s="124">
        <v>72800</v>
      </c>
      <c r="X389" s="124">
        <v>0</v>
      </c>
      <c r="Y389" s="127">
        <v>291360</v>
      </c>
      <c r="Z389" s="128">
        <v>312000</v>
      </c>
    </row>
    <row r="390" spans="1:26" ht="20.100000000000001" customHeight="1">
      <c r="A390" s="92" t="s">
        <v>1579</v>
      </c>
      <c r="B390" s="92" t="s">
        <v>1551</v>
      </c>
      <c r="C390" s="93" t="s">
        <v>1551</v>
      </c>
      <c r="D390" s="123" t="s">
        <v>1787</v>
      </c>
      <c r="E390" s="92" t="s">
        <v>636</v>
      </c>
      <c r="F390" s="124">
        <v>676160</v>
      </c>
      <c r="G390" s="124">
        <v>0</v>
      </c>
      <c r="H390" s="124">
        <v>0</v>
      </c>
      <c r="I390" s="124">
        <v>0</v>
      </c>
      <c r="J390" s="124">
        <v>0</v>
      </c>
      <c r="K390" s="127">
        <v>0</v>
      </c>
      <c r="L390" s="127">
        <v>0</v>
      </c>
      <c r="M390" s="124">
        <v>0</v>
      </c>
      <c r="N390" s="127">
        <v>0</v>
      </c>
      <c r="O390" s="128">
        <v>0</v>
      </c>
      <c r="P390" s="127">
        <v>0</v>
      </c>
      <c r="Q390" s="127">
        <v>0</v>
      </c>
      <c r="R390" s="124">
        <v>0</v>
      </c>
      <c r="S390" s="124">
        <v>0</v>
      </c>
      <c r="T390" s="124">
        <v>0</v>
      </c>
      <c r="U390" s="124">
        <v>0</v>
      </c>
      <c r="V390" s="124">
        <v>0</v>
      </c>
      <c r="W390" s="124">
        <v>72800</v>
      </c>
      <c r="X390" s="124">
        <v>0</v>
      </c>
      <c r="Y390" s="127">
        <v>291360</v>
      </c>
      <c r="Z390" s="128">
        <v>312000</v>
      </c>
    </row>
    <row r="391" spans="1:26" ht="20.100000000000001" customHeight="1">
      <c r="A391" s="92"/>
      <c r="B391" s="92"/>
      <c r="C391" s="93"/>
      <c r="D391" s="123" t="s">
        <v>1842</v>
      </c>
      <c r="E391" s="92" t="s">
        <v>1843</v>
      </c>
      <c r="F391" s="124">
        <v>220560</v>
      </c>
      <c r="G391" s="124">
        <v>0</v>
      </c>
      <c r="H391" s="124">
        <v>0</v>
      </c>
      <c r="I391" s="124">
        <v>0</v>
      </c>
      <c r="J391" s="124">
        <v>0</v>
      </c>
      <c r="K391" s="127">
        <v>0</v>
      </c>
      <c r="L391" s="127">
        <v>0</v>
      </c>
      <c r="M391" s="124">
        <v>0</v>
      </c>
      <c r="N391" s="127">
        <v>0</v>
      </c>
      <c r="O391" s="128">
        <v>0</v>
      </c>
      <c r="P391" s="127">
        <v>0</v>
      </c>
      <c r="Q391" s="127">
        <v>0</v>
      </c>
      <c r="R391" s="124">
        <v>0</v>
      </c>
      <c r="S391" s="124">
        <v>0</v>
      </c>
      <c r="T391" s="124">
        <v>0</v>
      </c>
      <c r="U391" s="124">
        <v>0</v>
      </c>
      <c r="V391" s="124">
        <v>0</v>
      </c>
      <c r="W391" s="124">
        <v>25200</v>
      </c>
      <c r="X391" s="124">
        <v>0</v>
      </c>
      <c r="Y391" s="127">
        <v>87360</v>
      </c>
      <c r="Z391" s="128">
        <v>108000</v>
      </c>
    </row>
    <row r="392" spans="1:26" ht="20.100000000000001" customHeight="1">
      <c r="A392" s="92" t="s">
        <v>1579</v>
      </c>
      <c r="B392" s="92" t="s">
        <v>1551</v>
      </c>
      <c r="C392" s="93" t="s">
        <v>1552</v>
      </c>
      <c r="D392" s="123" t="s">
        <v>1787</v>
      </c>
      <c r="E392" s="92" t="s">
        <v>637</v>
      </c>
      <c r="F392" s="124">
        <v>220560</v>
      </c>
      <c r="G392" s="124">
        <v>0</v>
      </c>
      <c r="H392" s="124">
        <v>0</v>
      </c>
      <c r="I392" s="124">
        <v>0</v>
      </c>
      <c r="J392" s="124">
        <v>0</v>
      </c>
      <c r="K392" s="127">
        <v>0</v>
      </c>
      <c r="L392" s="127">
        <v>0</v>
      </c>
      <c r="M392" s="124">
        <v>0</v>
      </c>
      <c r="N392" s="127">
        <v>0</v>
      </c>
      <c r="O392" s="128">
        <v>0</v>
      </c>
      <c r="P392" s="127">
        <v>0</v>
      </c>
      <c r="Q392" s="127">
        <v>0</v>
      </c>
      <c r="R392" s="124">
        <v>0</v>
      </c>
      <c r="S392" s="124">
        <v>0</v>
      </c>
      <c r="T392" s="124">
        <v>0</v>
      </c>
      <c r="U392" s="124">
        <v>0</v>
      </c>
      <c r="V392" s="124">
        <v>0</v>
      </c>
      <c r="W392" s="124">
        <v>25200</v>
      </c>
      <c r="X392" s="124">
        <v>0</v>
      </c>
      <c r="Y392" s="127">
        <v>87360</v>
      </c>
      <c r="Z392" s="128">
        <v>108000</v>
      </c>
    </row>
    <row r="393" spans="1:26" ht="20.100000000000001" customHeight="1">
      <c r="A393" s="92"/>
      <c r="B393" s="92"/>
      <c r="C393" s="93"/>
      <c r="D393" s="123" t="s">
        <v>1844</v>
      </c>
      <c r="E393" s="92" t="s">
        <v>1845</v>
      </c>
      <c r="F393" s="124">
        <v>847160</v>
      </c>
      <c r="G393" s="124">
        <v>0</v>
      </c>
      <c r="H393" s="124">
        <v>0</v>
      </c>
      <c r="I393" s="124">
        <v>0</v>
      </c>
      <c r="J393" s="124">
        <v>0</v>
      </c>
      <c r="K393" s="127">
        <v>0</v>
      </c>
      <c r="L393" s="127">
        <v>0</v>
      </c>
      <c r="M393" s="124">
        <v>0</v>
      </c>
      <c r="N393" s="127">
        <v>0</v>
      </c>
      <c r="O393" s="128">
        <v>0</v>
      </c>
      <c r="P393" s="127">
        <v>0</v>
      </c>
      <c r="Q393" s="127">
        <v>0</v>
      </c>
      <c r="R393" s="124">
        <v>0</v>
      </c>
      <c r="S393" s="124">
        <v>0</v>
      </c>
      <c r="T393" s="124">
        <v>0</v>
      </c>
      <c r="U393" s="124">
        <v>0</v>
      </c>
      <c r="V393" s="124">
        <v>0</v>
      </c>
      <c r="W393" s="124">
        <v>93800</v>
      </c>
      <c r="X393" s="124">
        <v>0</v>
      </c>
      <c r="Y393" s="127">
        <v>351360</v>
      </c>
      <c r="Z393" s="128">
        <v>402000</v>
      </c>
    </row>
    <row r="394" spans="1:26" ht="20.100000000000001" customHeight="1">
      <c r="A394" s="92" t="s">
        <v>1579</v>
      </c>
      <c r="B394" s="92" t="s">
        <v>1551</v>
      </c>
      <c r="C394" s="93" t="s">
        <v>1551</v>
      </c>
      <c r="D394" s="123" t="s">
        <v>1787</v>
      </c>
      <c r="E394" s="92" t="s">
        <v>636</v>
      </c>
      <c r="F394" s="124">
        <v>847160</v>
      </c>
      <c r="G394" s="124">
        <v>0</v>
      </c>
      <c r="H394" s="124">
        <v>0</v>
      </c>
      <c r="I394" s="124">
        <v>0</v>
      </c>
      <c r="J394" s="124">
        <v>0</v>
      </c>
      <c r="K394" s="127">
        <v>0</v>
      </c>
      <c r="L394" s="127">
        <v>0</v>
      </c>
      <c r="M394" s="124">
        <v>0</v>
      </c>
      <c r="N394" s="127">
        <v>0</v>
      </c>
      <c r="O394" s="128">
        <v>0</v>
      </c>
      <c r="P394" s="127">
        <v>0</v>
      </c>
      <c r="Q394" s="127">
        <v>0</v>
      </c>
      <c r="R394" s="124">
        <v>0</v>
      </c>
      <c r="S394" s="124">
        <v>0</v>
      </c>
      <c r="T394" s="124">
        <v>0</v>
      </c>
      <c r="U394" s="124">
        <v>0</v>
      </c>
      <c r="V394" s="124">
        <v>0</v>
      </c>
      <c r="W394" s="124">
        <v>93800</v>
      </c>
      <c r="X394" s="124">
        <v>0</v>
      </c>
      <c r="Y394" s="127">
        <v>351360</v>
      </c>
      <c r="Z394" s="128">
        <v>402000</v>
      </c>
    </row>
    <row r="395" spans="1:26" ht="20.100000000000001" customHeight="1">
      <c r="A395" s="92"/>
      <c r="B395" s="92"/>
      <c r="C395" s="93"/>
      <c r="D395" s="123" t="s">
        <v>1846</v>
      </c>
      <c r="E395" s="92" t="s">
        <v>1847</v>
      </c>
      <c r="F395" s="124">
        <v>560180</v>
      </c>
      <c r="G395" s="124">
        <v>0</v>
      </c>
      <c r="H395" s="124">
        <v>0</v>
      </c>
      <c r="I395" s="124">
        <v>0</v>
      </c>
      <c r="J395" s="124">
        <v>0</v>
      </c>
      <c r="K395" s="127">
        <v>0</v>
      </c>
      <c r="L395" s="127">
        <v>0</v>
      </c>
      <c r="M395" s="124">
        <v>0</v>
      </c>
      <c r="N395" s="127">
        <v>0</v>
      </c>
      <c r="O395" s="128">
        <v>0</v>
      </c>
      <c r="P395" s="127">
        <v>0</v>
      </c>
      <c r="Q395" s="127">
        <v>0</v>
      </c>
      <c r="R395" s="124">
        <v>0</v>
      </c>
      <c r="S395" s="124">
        <v>0</v>
      </c>
      <c r="T395" s="124">
        <v>0</v>
      </c>
      <c r="U395" s="124">
        <v>0</v>
      </c>
      <c r="V395" s="124">
        <v>0</v>
      </c>
      <c r="W395" s="124">
        <v>62300</v>
      </c>
      <c r="X395" s="124">
        <v>0</v>
      </c>
      <c r="Y395" s="127">
        <v>230880</v>
      </c>
      <c r="Z395" s="128">
        <v>267000</v>
      </c>
    </row>
    <row r="396" spans="1:26" ht="20.100000000000001" customHeight="1">
      <c r="A396" s="92" t="s">
        <v>1579</v>
      </c>
      <c r="B396" s="92" t="s">
        <v>1551</v>
      </c>
      <c r="C396" s="93" t="s">
        <v>1551</v>
      </c>
      <c r="D396" s="123" t="s">
        <v>1787</v>
      </c>
      <c r="E396" s="92" t="s">
        <v>636</v>
      </c>
      <c r="F396" s="124">
        <v>560180</v>
      </c>
      <c r="G396" s="124">
        <v>0</v>
      </c>
      <c r="H396" s="124">
        <v>0</v>
      </c>
      <c r="I396" s="124">
        <v>0</v>
      </c>
      <c r="J396" s="124">
        <v>0</v>
      </c>
      <c r="K396" s="127">
        <v>0</v>
      </c>
      <c r="L396" s="127">
        <v>0</v>
      </c>
      <c r="M396" s="124">
        <v>0</v>
      </c>
      <c r="N396" s="127">
        <v>0</v>
      </c>
      <c r="O396" s="128">
        <v>0</v>
      </c>
      <c r="P396" s="127">
        <v>0</v>
      </c>
      <c r="Q396" s="127">
        <v>0</v>
      </c>
      <c r="R396" s="124">
        <v>0</v>
      </c>
      <c r="S396" s="124">
        <v>0</v>
      </c>
      <c r="T396" s="124">
        <v>0</v>
      </c>
      <c r="U396" s="124">
        <v>0</v>
      </c>
      <c r="V396" s="124">
        <v>0</v>
      </c>
      <c r="W396" s="124">
        <v>62300</v>
      </c>
      <c r="X396" s="124">
        <v>0</v>
      </c>
      <c r="Y396" s="127">
        <v>230880</v>
      </c>
      <c r="Z396" s="128">
        <v>267000</v>
      </c>
    </row>
    <row r="397" spans="1:26" ht="20.100000000000001" customHeight="1">
      <c r="A397" s="92"/>
      <c r="B397" s="92"/>
      <c r="C397" s="93"/>
      <c r="D397" s="123" t="s">
        <v>1848</v>
      </c>
      <c r="E397" s="92" t="s">
        <v>1849</v>
      </c>
      <c r="F397" s="124">
        <v>579240</v>
      </c>
      <c r="G397" s="124">
        <v>0</v>
      </c>
      <c r="H397" s="124">
        <v>0</v>
      </c>
      <c r="I397" s="124">
        <v>0</v>
      </c>
      <c r="J397" s="124">
        <v>0</v>
      </c>
      <c r="K397" s="127">
        <v>0</v>
      </c>
      <c r="L397" s="127">
        <v>0</v>
      </c>
      <c r="M397" s="124">
        <v>0</v>
      </c>
      <c r="N397" s="127">
        <v>0</v>
      </c>
      <c r="O397" s="128">
        <v>0</v>
      </c>
      <c r="P397" s="127">
        <v>0</v>
      </c>
      <c r="Q397" s="127">
        <v>0</v>
      </c>
      <c r="R397" s="124">
        <v>0</v>
      </c>
      <c r="S397" s="124">
        <v>0</v>
      </c>
      <c r="T397" s="124">
        <v>0</v>
      </c>
      <c r="U397" s="124">
        <v>0</v>
      </c>
      <c r="V397" s="124">
        <v>0</v>
      </c>
      <c r="W397" s="124">
        <v>63000</v>
      </c>
      <c r="X397" s="124">
        <v>0</v>
      </c>
      <c r="Y397" s="127">
        <v>246240</v>
      </c>
      <c r="Z397" s="128">
        <v>270000</v>
      </c>
    </row>
    <row r="398" spans="1:26" ht="20.100000000000001" customHeight="1">
      <c r="A398" s="92" t="s">
        <v>1579</v>
      </c>
      <c r="B398" s="92" t="s">
        <v>1551</v>
      </c>
      <c r="C398" s="93" t="s">
        <v>1551</v>
      </c>
      <c r="D398" s="123" t="s">
        <v>1787</v>
      </c>
      <c r="E398" s="92" t="s">
        <v>636</v>
      </c>
      <c r="F398" s="124">
        <v>579240</v>
      </c>
      <c r="G398" s="124">
        <v>0</v>
      </c>
      <c r="H398" s="124">
        <v>0</v>
      </c>
      <c r="I398" s="124">
        <v>0</v>
      </c>
      <c r="J398" s="124">
        <v>0</v>
      </c>
      <c r="K398" s="127">
        <v>0</v>
      </c>
      <c r="L398" s="127">
        <v>0</v>
      </c>
      <c r="M398" s="124">
        <v>0</v>
      </c>
      <c r="N398" s="127">
        <v>0</v>
      </c>
      <c r="O398" s="128">
        <v>0</v>
      </c>
      <c r="P398" s="127">
        <v>0</v>
      </c>
      <c r="Q398" s="127">
        <v>0</v>
      </c>
      <c r="R398" s="124">
        <v>0</v>
      </c>
      <c r="S398" s="124">
        <v>0</v>
      </c>
      <c r="T398" s="124">
        <v>0</v>
      </c>
      <c r="U398" s="124">
        <v>0</v>
      </c>
      <c r="V398" s="124">
        <v>0</v>
      </c>
      <c r="W398" s="124">
        <v>63000</v>
      </c>
      <c r="X398" s="124">
        <v>0</v>
      </c>
      <c r="Y398" s="127">
        <v>246240</v>
      </c>
      <c r="Z398" s="128">
        <v>270000</v>
      </c>
    </row>
    <row r="399" spans="1:26" ht="20.100000000000001" customHeight="1">
      <c r="A399" s="92"/>
      <c r="B399" s="92"/>
      <c r="C399" s="93"/>
      <c r="D399" s="123" t="s">
        <v>1850</v>
      </c>
      <c r="E399" s="92" t="s">
        <v>1851</v>
      </c>
      <c r="F399" s="124">
        <v>167480</v>
      </c>
      <c r="G399" s="124">
        <v>0</v>
      </c>
      <c r="H399" s="124">
        <v>0</v>
      </c>
      <c r="I399" s="124">
        <v>0</v>
      </c>
      <c r="J399" s="124">
        <v>0</v>
      </c>
      <c r="K399" s="127">
        <v>0</v>
      </c>
      <c r="L399" s="127">
        <v>0</v>
      </c>
      <c r="M399" s="124">
        <v>0</v>
      </c>
      <c r="N399" s="127">
        <v>0</v>
      </c>
      <c r="O399" s="128">
        <v>0</v>
      </c>
      <c r="P399" s="127">
        <v>0</v>
      </c>
      <c r="Q399" s="127">
        <v>0</v>
      </c>
      <c r="R399" s="124">
        <v>0</v>
      </c>
      <c r="S399" s="124">
        <v>0</v>
      </c>
      <c r="T399" s="124">
        <v>0</v>
      </c>
      <c r="U399" s="124">
        <v>0</v>
      </c>
      <c r="V399" s="124">
        <v>0</v>
      </c>
      <c r="W399" s="124">
        <v>18200</v>
      </c>
      <c r="X399" s="124">
        <v>0</v>
      </c>
      <c r="Y399" s="127">
        <v>65280</v>
      </c>
      <c r="Z399" s="128">
        <v>84000</v>
      </c>
    </row>
    <row r="400" spans="1:26" ht="20.100000000000001" customHeight="1">
      <c r="A400" s="92" t="s">
        <v>1579</v>
      </c>
      <c r="B400" s="92" t="s">
        <v>1580</v>
      </c>
      <c r="C400" s="93" t="s">
        <v>1550</v>
      </c>
      <c r="D400" s="123" t="s">
        <v>1787</v>
      </c>
      <c r="E400" s="92" t="s">
        <v>672</v>
      </c>
      <c r="F400" s="124">
        <v>167480</v>
      </c>
      <c r="G400" s="124">
        <v>0</v>
      </c>
      <c r="H400" s="124">
        <v>0</v>
      </c>
      <c r="I400" s="124">
        <v>0</v>
      </c>
      <c r="J400" s="124">
        <v>0</v>
      </c>
      <c r="K400" s="127">
        <v>0</v>
      </c>
      <c r="L400" s="127">
        <v>0</v>
      </c>
      <c r="M400" s="124">
        <v>0</v>
      </c>
      <c r="N400" s="127">
        <v>0</v>
      </c>
      <c r="O400" s="128">
        <v>0</v>
      </c>
      <c r="P400" s="127">
        <v>0</v>
      </c>
      <c r="Q400" s="127">
        <v>0</v>
      </c>
      <c r="R400" s="124">
        <v>0</v>
      </c>
      <c r="S400" s="124">
        <v>0</v>
      </c>
      <c r="T400" s="124">
        <v>0</v>
      </c>
      <c r="U400" s="124">
        <v>0</v>
      </c>
      <c r="V400" s="124">
        <v>0</v>
      </c>
      <c r="W400" s="124">
        <v>18200</v>
      </c>
      <c r="X400" s="124">
        <v>0</v>
      </c>
      <c r="Y400" s="127">
        <v>65280</v>
      </c>
      <c r="Z400" s="128">
        <v>84000</v>
      </c>
    </row>
    <row r="401" spans="1:26" ht="20.100000000000001" customHeight="1">
      <c r="A401" s="92"/>
      <c r="B401" s="92"/>
      <c r="C401" s="93"/>
      <c r="D401" s="123" t="s">
        <v>1852</v>
      </c>
      <c r="E401" s="92" t="s">
        <v>1853</v>
      </c>
      <c r="F401" s="124">
        <v>1003160</v>
      </c>
      <c r="G401" s="124">
        <v>0</v>
      </c>
      <c r="H401" s="124">
        <v>0</v>
      </c>
      <c r="I401" s="124">
        <v>0</v>
      </c>
      <c r="J401" s="124">
        <v>0</v>
      </c>
      <c r="K401" s="127">
        <v>0</v>
      </c>
      <c r="L401" s="127">
        <v>0</v>
      </c>
      <c r="M401" s="124">
        <v>0</v>
      </c>
      <c r="N401" s="127">
        <v>0</v>
      </c>
      <c r="O401" s="128">
        <v>0</v>
      </c>
      <c r="P401" s="127">
        <v>0</v>
      </c>
      <c r="Q401" s="127">
        <v>0</v>
      </c>
      <c r="R401" s="124">
        <v>0</v>
      </c>
      <c r="S401" s="124">
        <v>0</v>
      </c>
      <c r="T401" s="124">
        <v>0</v>
      </c>
      <c r="U401" s="124">
        <v>0</v>
      </c>
      <c r="V401" s="124">
        <v>0</v>
      </c>
      <c r="W401" s="124">
        <v>110600</v>
      </c>
      <c r="X401" s="124">
        <v>0</v>
      </c>
      <c r="Y401" s="127">
        <v>418560</v>
      </c>
      <c r="Z401" s="128">
        <v>474000</v>
      </c>
    </row>
    <row r="402" spans="1:26" ht="20.100000000000001" customHeight="1">
      <c r="A402" s="92" t="s">
        <v>1579</v>
      </c>
      <c r="B402" s="92" t="s">
        <v>1551</v>
      </c>
      <c r="C402" s="93" t="s">
        <v>1551</v>
      </c>
      <c r="D402" s="123" t="s">
        <v>1787</v>
      </c>
      <c r="E402" s="92" t="s">
        <v>636</v>
      </c>
      <c r="F402" s="124">
        <v>1003160</v>
      </c>
      <c r="G402" s="124">
        <v>0</v>
      </c>
      <c r="H402" s="124">
        <v>0</v>
      </c>
      <c r="I402" s="124">
        <v>0</v>
      </c>
      <c r="J402" s="124">
        <v>0</v>
      </c>
      <c r="K402" s="127">
        <v>0</v>
      </c>
      <c r="L402" s="127">
        <v>0</v>
      </c>
      <c r="M402" s="124">
        <v>0</v>
      </c>
      <c r="N402" s="127">
        <v>0</v>
      </c>
      <c r="O402" s="128">
        <v>0</v>
      </c>
      <c r="P402" s="127">
        <v>0</v>
      </c>
      <c r="Q402" s="127">
        <v>0</v>
      </c>
      <c r="R402" s="124">
        <v>0</v>
      </c>
      <c r="S402" s="124">
        <v>0</v>
      </c>
      <c r="T402" s="124">
        <v>0</v>
      </c>
      <c r="U402" s="124">
        <v>0</v>
      </c>
      <c r="V402" s="124">
        <v>0</v>
      </c>
      <c r="W402" s="124">
        <v>110600</v>
      </c>
      <c r="X402" s="124">
        <v>0</v>
      </c>
      <c r="Y402" s="127">
        <v>418560</v>
      </c>
      <c r="Z402" s="128">
        <v>474000</v>
      </c>
    </row>
    <row r="403" spans="1:26" ht="20.100000000000001" customHeight="1">
      <c r="A403" s="92"/>
      <c r="B403" s="92"/>
      <c r="C403" s="93"/>
      <c r="D403" s="123" t="s">
        <v>1854</v>
      </c>
      <c r="E403" s="92" t="s">
        <v>1855</v>
      </c>
      <c r="F403" s="124">
        <v>225320</v>
      </c>
      <c r="G403" s="124">
        <v>155500</v>
      </c>
      <c r="H403" s="124">
        <v>0</v>
      </c>
      <c r="I403" s="124">
        <v>0</v>
      </c>
      <c r="J403" s="124">
        <v>0</v>
      </c>
      <c r="K403" s="127">
        <v>0</v>
      </c>
      <c r="L403" s="127">
        <v>0</v>
      </c>
      <c r="M403" s="124">
        <v>0</v>
      </c>
      <c r="N403" s="127">
        <v>0</v>
      </c>
      <c r="O403" s="128">
        <v>0</v>
      </c>
      <c r="P403" s="127">
        <v>0</v>
      </c>
      <c r="Q403" s="127">
        <v>0</v>
      </c>
      <c r="R403" s="124">
        <v>8000</v>
      </c>
      <c r="S403" s="124">
        <v>0</v>
      </c>
      <c r="T403" s="124">
        <v>0</v>
      </c>
      <c r="U403" s="124">
        <v>0</v>
      </c>
      <c r="V403" s="124">
        <v>0</v>
      </c>
      <c r="W403" s="124">
        <v>7700</v>
      </c>
      <c r="X403" s="124">
        <v>0</v>
      </c>
      <c r="Y403" s="127">
        <v>21120</v>
      </c>
      <c r="Z403" s="128">
        <v>33000</v>
      </c>
    </row>
    <row r="404" spans="1:26" ht="20.100000000000001" customHeight="1">
      <c r="A404" s="92" t="s">
        <v>1579</v>
      </c>
      <c r="B404" s="92" t="s">
        <v>1551</v>
      </c>
      <c r="C404" s="93" t="s">
        <v>1550</v>
      </c>
      <c r="D404" s="123" t="s">
        <v>1787</v>
      </c>
      <c r="E404" s="92" t="s">
        <v>635</v>
      </c>
      <c r="F404" s="124">
        <v>225320</v>
      </c>
      <c r="G404" s="124">
        <v>155500</v>
      </c>
      <c r="H404" s="124">
        <v>0</v>
      </c>
      <c r="I404" s="124">
        <v>0</v>
      </c>
      <c r="J404" s="124">
        <v>0</v>
      </c>
      <c r="K404" s="127">
        <v>0</v>
      </c>
      <c r="L404" s="127">
        <v>0</v>
      </c>
      <c r="M404" s="124">
        <v>0</v>
      </c>
      <c r="N404" s="127">
        <v>0</v>
      </c>
      <c r="O404" s="128">
        <v>0</v>
      </c>
      <c r="P404" s="127">
        <v>0</v>
      </c>
      <c r="Q404" s="127">
        <v>0</v>
      </c>
      <c r="R404" s="124">
        <v>8000</v>
      </c>
      <c r="S404" s="124">
        <v>0</v>
      </c>
      <c r="T404" s="124">
        <v>0</v>
      </c>
      <c r="U404" s="124">
        <v>0</v>
      </c>
      <c r="V404" s="124">
        <v>0</v>
      </c>
      <c r="W404" s="124">
        <v>7700</v>
      </c>
      <c r="X404" s="124">
        <v>0</v>
      </c>
      <c r="Y404" s="127">
        <v>21120</v>
      </c>
      <c r="Z404" s="128">
        <v>33000</v>
      </c>
    </row>
    <row r="405" spans="1:26" ht="20.100000000000001" customHeight="1">
      <c r="A405" s="92"/>
      <c r="B405" s="92"/>
      <c r="C405" s="93"/>
      <c r="D405" s="123" t="s">
        <v>1856</v>
      </c>
      <c r="E405" s="92" t="s">
        <v>1857</v>
      </c>
      <c r="F405" s="124">
        <v>168960</v>
      </c>
      <c r="G405" s="124">
        <v>0</v>
      </c>
      <c r="H405" s="124">
        <v>0</v>
      </c>
      <c r="I405" s="124">
        <v>0</v>
      </c>
      <c r="J405" s="124">
        <v>0</v>
      </c>
      <c r="K405" s="127">
        <v>0</v>
      </c>
      <c r="L405" s="127">
        <v>0</v>
      </c>
      <c r="M405" s="124">
        <v>0</v>
      </c>
      <c r="N405" s="127">
        <v>0</v>
      </c>
      <c r="O405" s="128">
        <v>0</v>
      </c>
      <c r="P405" s="127">
        <v>0</v>
      </c>
      <c r="Q405" s="127">
        <v>0</v>
      </c>
      <c r="R405" s="124">
        <v>4000</v>
      </c>
      <c r="S405" s="124">
        <v>0</v>
      </c>
      <c r="T405" s="124">
        <v>0</v>
      </c>
      <c r="U405" s="124">
        <v>0</v>
      </c>
      <c r="V405" s="124">
        <v>0</v>
      </c>
      <c r="W405" s="124">
        <v>8400</v>
      </c>
      <c r="X405" s="124">
        <v>0</v>
      </c>
      <c r="Y405" s="127">
        <v>46080</v>
      </c>
      <c r="Z405" s="128">
        <v>110480</v>
      </c>
    </row>
    <row r="406" spans="1:26" ht="20.100000000000001" customHeight="1">
      <c r="A406" s="92" t="s">
        <v>1579</v>
      </c>
      <c r="B406" s="92" t="s">
        <v>1551</v>
      </c>
      <c r="C406" s="93" t="s">
        <v>1550</v>
      </c>
      <c r="D406" s="123" t="s">
        <v>1787</v>
      </c>
      <c r="E406" s="92" t="s">
        <v>635</v>
      </c>
      <c r="F406" s="124">
        <v>168960</v>
      </c>
      <c r="G406" s="124">
        <v>0</v>
      </c>
      <c r="H406" s="124">
        <v>0</v>
      </c>
      <c r="I406" s="124">
        <v>0</v>
      </c>
      <c r="J406" s="124">
        <v>0</v>
      </c>
      <c r="K406" s="127">
        <v>0</v>
      </c>
      <c r="L406" s="127">
        <v>0</v>
      </c>
      <c r="M406" s="124">
        <v>0</v>
      </c>
      <c r="N406" s="127">
        <v>0</v>
      </c>
      <c r="O406" s="128">
        <v>0</v>
      </c>
      <c r="P406" s="127">
        <v>0</v>
      </c>
      <c r="Q406" s="127">
        <v>0</v>
      </c>
      <c r="R406" s="124">
        <v>4000</v>
      </c>
      <c r="S406" s="124">
        <v>0</v>
      </c>
      <c r="T406" s="124">
        <v>0</v>
      </c>
      <c r="U406" s="124">
        <v>0</v>
      </c>
      <c r="V406" s="124">
        <v>0</v>
      </c>
      <c r="W406" s="124">
        <v>8400</v>
      </c>
      <c r="X406" s="124">
        <v>0</v>
      </c>
      <c r="Y406" s="127">
        <v>46080</v>
      </c>
      <c r="Z406" s="128">
        <v>110480</v>
      </c>
    </row>
    <row r="407" spans="1:26" ht="20.100000000000001" customHeight="1">
      <c r="A407" s="92"/>
      <c r="B407" s="92"/>
      <c r="C407" s="93"/>
      <c r="D407" s="123" t="s">
        <v>1858</v>
      </c>
      <c r="E407" s="92" t="s">
        <v>1859</v>
      </c>
      <c r="F407" s="124">
        <v>196810</v>
      </c>
      <c r="G407" s="124">
        <v>0</v>
      </c>
      <c r="H407" s="124">
        <v>0</v>
      </c>
      <c r="I407" s="124">
        <v>0</v>
      </c>
      <c r="J407" s="124">
        <v>0</v>
      </c>
      <c r="K407" s="127">
        <v>0</v>
      </c>
      <c r="L407" s="127">
        <v>0</v>
      </c>
      <c r="M407" s="124">
        <v>0</v>
      </c>
      <c r="N407" s="127">
        <v>0</v>
      </c>
      <c r="O407" s="128">
        <v>0</v>
      </c>
      <c r="P407" s="127">
        <v>0</v>
      </c>
      <c r="Q407" s="127">
        <v>0</v>
      </c>
      <c r="R407" s="124">
        <v>7000</v>
      </c>
      <c r="S407" s="124">
        <v>0</v>
      </c>
      <c r="T407" s="124">
        <v>0</v>
      </c>
      <c r="U407" s="124">
        <v>0</v>
      </c>
      <c r="V407" s="124">
        <v>0</v>
      </c>
      <c r="W407" s="124">
        <v>7000</v>
      </c>
      <c r="X407" s="124">
        <v>0</v>
      </c>
      <c r="Y407" s="127">
        <v>19200</v>
      </c>
      <c r="Z407" s="128">
        <v>163610</v>
      </c>
    </row>
    <row r="408" spans="1:26" ht="20.100000000000001" customHeight="1">
      <c r="A408" s="92" t="s">
        <v>1579</v>
      </c>
      <c r="B408" s="92" t="s">
        <v>1551</v>
      </c>
      <c r="C408" s="93" t="s">
        <v>1550</v>
      </c>
      <c r="D408" s="123" t="s">
        <v>1787</v>
      </c>
      <c r="E408" s="92" t="s">
        <v>635</v>
      </c>
      <c r="F408" s="124">
        <v>196810</v>
      </c>
      <c r="G408" s="124">
        <v>0</v>
      </c>
      <c r="H408" s="124">
        <v>0</v>
      </c>
      <c r="I408" s="124">
        <v>0</v>
      </c>
      <c r="J408" s="124">
        <v>0</v>
      </c>
      <c r="K408" s="127">
        <v>0</v>
      </c>
      <c r="L408" s="127">
        <v>0</v>
      </c>
      <c r="M408" s="124">
        <v>0</v>
      </c>
      <c r="N408" s="127">
        <v>0</v>
      </c>
      <c r="O408" s="128">
        <v>0</v>
      </c>
      <c r="P408" s="127">
        <v>0</v>
      </c>
      <c r="Q408" s="127">
        <v>0</v>
      </c>
      <c r="R408" s="124">
        <v>7000</v>
      </c>
      <c r="S408" s="124">
        <v>0</v>
      </c>
      <c r="T408" s="124">
        <v>0</v>
      </c>
      <c r="U408" s="124">
        <v>0</v>
      </c>
      <c r="V408" s="124">
        <v>0</v>
      </c>
      <c r="W408" s="124">
        <v>7000</v>
      </c>
      <c r="X408" s="124">
        <v>0</v>
      </c>
      <c r="Y408" s="127">
        <v>19200</v>
      </c>
      <c r="Z408" s="128">
        <v>163610</v>
      </c>
    </row>
    <row r="409" spans="1:26" ht="20.100000000000001" customHeight="1">
      <c r="A409" s="92"/>
      <c r="B409" s="92"/>
      <c r="C409" s="93"/>
      <c r="D409" s="123" t="s">
        <v>1860</v>
      </c>
      <c r="E409" s="92" t="s">
        <v>1861</v>
      </c>
      <c r="F409" s="124">
        <v>787420</v>
      </c>
      <c r="G409" s="124">
        <v>0</v>
      </c>
      <c r="H409" s="124">
        <v>0</v>
      </c>
      <c r="I409" s="124">
        <v>0</v>
      </c>
      <c r="J409" s="124">
        <v>0</v>
      </c>
      <c r="K409" s="127">
        <v>0</v>
      </c>
      <c r="L409" s="127">
        <v>0</v>
      </c>
      <c r="M409" s="124">
        <v>0</v>
      </c>
      <c r="N409" s="127">
        <v>0</v>
      </c>
      <c r="O409" s="128">
        <v>0</v>
      </c>
      <c r="P409" s="127">
        <v>0</v>
      </c>
      <c r="Q409" s="127">
        <v>0</v>
      </c>
      <c r="R409" s="124">
        <v>0</v>
      </c>
      <c r="S409" s="124">
        <v>0</v>
      </c>
      <c r="T409" s="124">
        <v>0</v>
      </c>
      <c r="U409" s="124">
        <v>0</v>
      </c>
      <c r="V409" s="124">
        <v>0</v>
      </c>
      <c r="W409" s="124">
        <v>97300</v>
      </c>
      <c r="X409" s="124">
        <v>0</v>
      </c>
      <c r="Y409" s="127">
        <v>273120</v>
      </c>
      <c r="Z409" s="128">
        <v>417000</v>
      </c>
    </row>
    <row r="410" spans="1:26" ht="20.100000000000001" customHeight="1">
      <c r="A410" s="92" t="s">
        <v>1579</v>
      </c>
      <c r="B410" s="92" t="s">
        <v>1551</v>
      </c>
      <c r="C410" s="93" t="s">
        <v>1552</v>
      </c>
      <c r="D410" s="123" t="s">
        <v>1787</v>
      </c>
      <c r="E410" s="92" t="s">
        <v>637</v>
      </c>
      <c r="F410" s="124">
        <v>787420</v>
      </c>
      <c r="G410" s="124">
        <v>0</v>
      </c>
      <c r="H410" s="124">
        <v>0</v>
      </c>
      <c r="I410" s="124">
        <v>0</v>
      </c>
      <c r="J410" s="124">
        <v>0</v>
      </c>
      <c r="K410" s="127">
        <v>0</v>
      </c>
      <c r="L410" s="127">
        <v>0</v>
      </c>
      <c r="M410" s="124">
        <v>0</v>
      </c>
      <c r="N410" s="127">
        <v>0</v>
      </c>
      <c r="O410" s="128">
        <v>0</v>
      </c>
      <c r="P410" s="127">
        <v>0</v>
      </c>
      <c r="Q410" s="127">
        <v>0</v>
      </c>
      <c r="R410" s="124">
        <v>0</v>
      </c>
      <c r="S410" s="124">
        <v>0</v>
      </c>
      <c r="T410" s="124">
        <v>0</v>
      </c>
      <c r="U410" s="124">
        <v>0</v>
      </c>
      <c r="V410" s="124">
        <v>0</v>
      </c>
      <c r="W410" s="124">
        <v>97300</v>
      </c>
      <c r="X410" s="124">
        <v>0</v>
      </c>
      <c r="Y410" s="127">
        <v>273120</v>
      </c>
      <c r="Z410" s="128">
        <v>417000</v>
      </c>
    </row>
    <row r="411" spans="1:26" ht="20.100000000000001" customHeight="1">
      <c r="A411" s="92"/>
      <c r="B411" s="92"/>
      <c r="C411" s="93"/>
      <c r="D411" s="123" t="s">
        <v>1862</v>
      </c>
      <c r="E411" s="92" t="s">
        <v>1863</v>
      </c>
      <c r="F411" s="124">
        <v>1642160</v>
      </c>
      <c r="G411" s="124">
        <v>0</v>
      </c>
      <c r="H411" s="124">
        <v>0</v>
      </c>
      <c r="I411" s="124">
        <v>0</v>
      </c>
      <c r="J411" s="124">
        <v>0</v>
      </c>
      <c r="K411" s="127">
        <v>0</v>
      </c>
      <c r="L411" s="127">
        <v>0</v>
      </c>
      <c r="M411" s="124">
        <v>0</v>
      </c>
      <c r="N411" s="127">
        <v>0</v>
      </c>
      <c r="O411" s="128">
        <v>0</v>
      </c>
      <c r="P411" s="127">
        <v>0</v>
      </c>
      <c r="Q411" s="127">
        <v>0</v>
      </c>
      <c r="R411" s="124">
        <v>0</v>
      </c>
      <c r="S411" s="124">
        <v>0</v>
      </c>
      <c r="T411" s="124">
        <v>0</v>
      </c>
      <c r="U411" s="124">
        <v>0</v>
      </c>
      <c r="V411" s="124">
        <v>0</v>
      </c>
      <c r="W411" s="124">
        <v>959000</v>
      </c>
      <c r="X411" s="124">
        <v>0</v>
      </c>
      <c r="Y411" s="127">
        <v>272160</v>
      </c>
      <c r="Z411" s="128">
        <v>411000</v>
      </c>
    </row>
    <row r="412" spans="1:26" ht="20.100000000000001" customHeight="1">
      <c r="A412" s="92" t="s">
        <v>1579</v>
      </c>
      <c r="B412" s="92" t="s">
        <v>1551</v>
      </c>
      <c r="C412" s="93" t="s">
        <v>1552</v>
      </c>
      <c r="D412" s="123" t="s">
        <v>1787</v>
      </c>
      <c r="E412" s="92" t="s">
        <v>637</v>
      </c>
      <c r="F412" s="124">
        <v>1642160</v>
      </c>
      <c r="G412" s="124">
        <v>0</v>
      </c>
      <c r="H412" s="124">
        <v>0</v>
      </c>
      <c r="I412" s="124">
        <v>0</v>
      </c>
      <c r="J412" s="124">
        <v>0</v>
      </c>
      <c r="K412" s="127">
        <v>0</v>
      </c>
      <c r="L412" s="127">
        <v>0</v>
      </c>
      <c r="M412" s="124">
        <v>0</v>
      </c>
      <c r="N412" s="127">
        <v>0</v>
      </c>
      <c r="O412" s="128">
        <v>0</v>
      </c>
      <c r="P412" s="127">
        <v>0</v>
      </c>
      <c r="Q412" s="127">
        <v>0</v>
      </c>
      <c r="R412" s="124">
        <v>0</v>
      </c>
      <c r="S412" s="124">
        <v>0</v>
      </c>
      <c r="T412" s="124">
        <v>0</v>
      </c>
      <c r="U412" s="124">
        <v>0</v>
      </c>
      <c r="V412" s="124">
        <v>0</v>
      </c>
      <c r="W412" s="124">
        <v>959000</v>
      </c>
      <c r="X412" s="124">
        <v>0</v>
      </c>
      <c r="Y412" s="127">
        <v>272160</v>
      </c>
      <c r="Z412" s="128">
        <v>411000</v>
      </c>
    </row>
    <row r="413" spans="1:26" ht="20.100000000000001" customHeight="1">
      <c r="A413" s="92"/>
      <c r="B413" s="92"/>
      <c r="C413" s="93"/>
      <c r="D413" s="123" t="s">
        <v>1864</v>
      </c>
      <c r="E413" s="92" t="s">
        <v>1865</v>
      </c>
      <c r="F413" s="124">
        <v>58480</v>
      </c>
      <c r="G413" s="124">
        <v>1680</v>
      </c>
      <c r="H413" s="124">
        <v>480</v>
      </c>
      <c r="I413" s="124">
        <v>1200</v>
      </c>
      <c r="J413" s="124">
        <v>4120</v>
      </c>
      <c r="K413" s="127">
        <v>0</v>
      </c>
      <c r="L413" s="127">
        <v>0</v>
      </c>
      <c r="M413" s="124">
        <v>0</v>
      </c>
      <c r="N413" s="127">
        <v>0</v>
      </c>
      <c r="O413" s="128">
        <v>18000</v>
      </c>
      <c r="P413" s="127">
        <v>1200</v>
      </c>
      <c r="Q413" s="127">
        <v>1920</v>
      </c>
      <c r="R413" s="124">
        <v>1600</v>
      </c>
      <c r="S413" s="124">
        <v>1040</v>
      </c>
      <c r="T413" s="124">
        <v>0</v>
      </c>
      <c r="U413" s="124">
        <v>0</v>
      </c>
      <c r="V413" s="124">
        <v>0</v>
      </c>
      <c r="W413" s="124">
        <v>2800</v>
      </c>
      <c r="X413" s="124">
        <v>0</v>
      </c>
      <c r="Y413" s="127">
        <v>7680</v>
      </c>
      <c r="Z413" s="128">
        <v>16760</v>
      </c>
    </row>
    <row r="414" spans="1:26" ht="20.100000000000001" customHeight="1">
      <c r="A414" s="92" t="s">
        <v>1579</v>
      </c>
      <c r="B414" s="92" t="s">
        <v>1550</v>
      </c>
      <c r="C414" s="93" t="s">
        <v>1572</v>
      </c>
      <c r="D414" s="123" t="s">
        <v>1623</v>
      </c>
      <c r="E414" s="92" t="s">
        <v>633</v>
      </c>
      <c r="F414" s="124">
        <v>58480</v>
      </c>
      <c r="G414" s="124">
        <v>1680</v>
      </c>
      <c r="H414" s="124">
        <v>480</v>
      </c>
      <c r="I414" s="124">
        <v>1200</v>
      </c>
      <c r="J414" s="124">
        <v>4120</v>
      </c>
      <c r="K414" s="127">
        <v>0</v>
      </c>
      <c r="L414" s="127">
        <v>0</v>
      </c>
      <c r="M414" s="124">
        <v>0</v>
      </c>
      <c r="N414" s="127">
        <v>0</v>
      </c>
      <c r="O414" s="128">
        <v>18000</v>
      </c>
      <c r="P414" s="127">
        <v>1200</v>
      </c>
      <c r="Q414" s="127">
        <v>1920</v>
      </c>
      <c r="R414" s="124">
        <v>1600</v>
      </c>
      <c r="S414" s="124">
        <v>1040</v>
      </c>
      <c r="T414" s="124">
        <v>0</v>
      </c>
      <c r="U414" s="124">
        <v>0</v>
      </c>
      <c r="V414" s="124">
        <v>0</v>
      </c>
      <c r="W414" s="124">
        <v>2800</v>
      </c>
      <c r="X414" s="124">
        <v>0</v>
      </c>
      <c r="Y414" s="127">
        <v>7680</v>
      </c>
      <c r="Z414" s="128">
        <v>16760</v>
      </c>
    </row>
    <row r="415" spans="1:26" ht="20.100000000000001" customHeight="1">
      <c r="A415" s="92"/>
      <c r="B415" s="92"/>
      <c r="C415" s="93"/>
      <c r="D415" s="123" t="s">
        <v>1866</v>
      </c>
      <c r="E415" s="92" t="s">
        <v>1867</v>
      </c>
      <c r="F415" s="124">
        <v>762590</v>
      </c>
      <c r="G415" s="124">
        <v>0</v>
      </c>
      <c r="H415" s="124">
        <v>0</v>
      </c>
      <c r="I415" s="124">
        <v>0</v>
      </c>
      <c r="J415" s="124">
        <v>0</v>
      </c>
      <c r="K415" s="127">
        <v>0</v>
      </c>
      <c r="L415" s="127">
        <v>0</v>
      </c>
      <c r="M415" s="124">
        <v>0</v>
      </c>
      <c r="N415" s="127">
        <v>0</v>
      </c>
      <c r="O415" s="128">
        <v>0</v>
      </c>
      <c r="P415" s="127">
        <v>0</v>
      </c>
      <c r="Q415" s="127">
        <v>0</v>
      </c>
      <c r="R415" s="124">
        <v>0</v>
      </c>
      <c r="S415" s="124">
        <v>0</v>
      </c>
      <c r="T415" s="124">
        <v>0</v>
      </c>
      <c r="U415" s="124">
        <v>0</v>
      </c>
      <c r="V415" s="124">
        <v>0</v>
      </c>
      <c r="W415" s="124">
        <v>21700</v>
      </c>
      <c r="X415" s="124">
        <v>0</v>
      </c>
      <c r="Y415" s="127">
        <v>116640</v>
      </c>
      <c r="Z415" s="128">
        <v>624250</v>
      </c>
    </row>
    <row r="416" spans="1:26" ht="20.100000000000001" customHeight="1">
      <c r="A416" s="92" t="s">
        <v>1579</v>
      </c>
      <c r="B416" s="92" t="s">
        <v>1552</v>
      </c>
      <c r="C416" s="93" t="s">
        <v>1551</v>
      </c>
      <c r="D416" s="123" t="s">
        <v>1623</v>
      </c>
      <c r="E416" s="92" t="s">
        <v>645</v>
      </c>
      <c r="F416" s="124">
        <v>762590</v>
      </c>
      <c r="G416" s="124">
        <v>0</v>
      </c>
      <c r="H416" s="124">
        <v>0</v>
      </c>
      <c r="I416" s="124">
        <v>0</v>
      </c>
      <c r="J416" s="124">
        <v>0</v>
      </c>
      <c r="K416" s="127">
        <v>0</v>
      </c>
      <c r="L416" s="127">
        <v>0</v>
      </c>
      <c r="M416" s="124">
        <v>0</v>
      </c>
      <c r="N416" s="127">
        <v>0</v>
      </c>
      <c r="O416" s="128">
        <v>0</v>
      </c>
      <c r="P416" s="127">
        <v>0</v>
      </c>
      <c r="Q416" s="127">
        <v>0</v>
      </c>
      <c r="R416" s="124">
        <v>0</v>
      </c>
      <c r="S416" s="124">
        <v>0</v>
      </c>
      <c r="T416" s="124">
        <v>0</v>
      </c>
      <c r="U416" s="124">
        <v>0</v>
      </c>
      <c r="V416" s="124">
        <v>0</v>
      </c>
      <c r="W416" s="124">
        <v>21700</v>
      </c>
      <c r="X416" s="124">
        <v>0</v>
      </c>
      <c r="Y416" s="127">
        <v>116640</v>
      </c>
      <c r="Z416" s="128">
        <v>624250</v>
      </c>
    </row>
    <row r="417" spans="1:26" ht="20.100000000000001" customHeight="1">
      <c r="A417" s="92"/>
      <c r="B417" s="92"/>
      <c r="C417" s="93"/>
      <c r="D417" s="123" t="s">
        <v>1575</v>
      </c>
      <c r="E417" s="92" t="s">
        <v>1868</v>
      </c>
      <c r="F417" s="124">
        <v>218160</v>
      </c>
      <c r="G417" s="124">
        <v>5360</v>
      </c>
      <c r="H417" s="124">
        <v>960</v>
      </c>
      <c r="I417" s="124">
        <v>3440</v>
      </c>
      <c r="J417" s="124">
        <v>19680</v>
      </c>
      <c r="K417" s="127">
        <v>0</v>
      </c>
      <c r="L417" s="127">
        <v>0</v>
      </c>
      <c r="M417" s="124">
        <v>0</v>
      </c>
      <c r="N417" s="127">
        <v>69600</v>
      </c>
      <c r="O417" s="128">
        <v>32800</v>
      </c>
      <c r="P417" s="127">
        <v>2400</v>
      </c>
      <c r="Q417" s="127">
        <v>6240</v>
      </c>
      <c r="R417" s="124">
        <v>4320</v>
      </c>
      <c r="S417" s="124">
        <v>2880</v>
      </c>
      <c r="T417" s="124">
        <v>0</v>
      </c>
      <c r="U417" s="124">
        <v>0</v>
      </c>
      <c r="V417" s="124">
        <v>0</v>
      </c>
      <c r="W417" s="124">
        <v>5600</v>
      </c>
      <c r="X417" s="124">
        <v>0</v>
      </c>
      <c r="Y417" s="127">
        <v>31680</v>
      </c>
      <c r="Z417" s="128">
        <v>33200</v>
      </c>
    </row>
    <row r="418" spans="1:26" ht="20.100000000000001" customHeight="1">
      <c r="A418" s="92"/>
      <c r="B418" s="92"/>
      <c r="C418" s="93"/>
      <c r="D418" s="123" t="s">
        <v>1869</v>
      </c>
      <c r="E418" s="92" t="s">
        <v>1870</v>
      </c>
      <c r="F418" s="124">
        <v>218160</v>
      </c>
      <c r="G418" s="124">
        <v>5360</v>
      </c>
      <c r="H418" s="124">
        <v>960</v>
      </c>
      <c r="I418" s="124">
        <v>3440</v>
      </c>
      <c r="J418" s="124">
        <v>19680</v>
      </c>
      <c r="K418" s="127">
        <v>0</v>
      </c>
      <c r="L418" s="127">
        <v>0</v>
      </c>
      <c r="M418" s="124">
        <v>0</v>
      </c>
      <c r="N418" s="127">
        <v>69600</v>
      </c>
      <c r="O418" s="128">
        <v>32800</v>
      </c>
      <c r="P418" s="127">
        <v>2400</v>
      </c>
      <c r="Q418" s="127">
        <v>6240</v>
      </c>
      <c r="R418" s="124">
        <v>4320</v>
      </c>
      <c r="S418" s="124">
        <v>2880</v>
      </c>
      <c r="T418" s="124">
        <v>0</v>
      </c>
      <c r="U418" s="124">
        <v>0</v>
      </c>
      <c r="V418" s="124">
        <v>0</v>
      </c>
      <c r="W418" s="124">
        <v>5600</v>
      </c>
      <c r="X418" s="124">
        <v>0</v>
      </c>
      <c r="Y418" s="127">
        <v>31680</v>
      </c>
      <c r="Z418" s="128">
        <v>33200</v>
      </c>
    </row>
    <row r="419" spans="1:26" ht="20.100000000000001" customHeight="1">
      <c r="A419" s="92" t="s">
        <v>1581</v>
      </c>
      <c r="B419" s="92" t="s">
        <v>1554</v>
      </c>
      <c r="C419" s="93" t="s">
        <v>1550</v>
      </c>
      <c r="D419" s="123" t="s">
        <v>1623</v>
      </c>
      <c r="E419" s="92" t="s">
        <v>722</v>
      </c>
      <c r="F419" s="124">
        <v>218160</v>
      </c>
      <c r="G419" s="124">
        <v>5360</v>
      </c>
      <c r="H419" s="124">
        <v>960</v>
      </c>
      <c r="I419" s="124">
        <v>3440</v>
      </c>
      <c r="J419" s="124">
        <v>19680</v>
      </c>
      <c r="K419" s="127">
        <v>0</v>
      </c>
      <c r="L419" s="127">
        <v>0</v>
      </c>
      <c r="M419" s="124">
        <v>0</v>
      </c>
      <c r="N419" s="127">
        <v>69600</v>
      </c>
      <c r="O419" s="128">
        <v>32800</v>
      </c>
      <c r="P419" s="127">
        <v>2400</v>
      </c>
      <c r="Q419" s="127">
        <v>6240</v>
      </c>
      <c r="R419" s="124">
        <v>4320</v>
      </c>
      <c r="S419" s="124">
        <v>2880</v>
      </c>
      <c r="T419" s="124">
        <v>0</v>
      </c>
      <c r="U419" s="124">
        <v>0</v>
      </c>
      <c r="V419" s="124">
        <v>0</v>
      </c>
      <c r="W419" s="124">
        <v>5600</v>
      </c>
      <c r="X419" s="124">
        <v>0</v>
      </c>
      <c r="Y419" s="127">
        <v>31680</v>
      </c>
      <c r="Z419" s="128">
        <v>33200</v>
      </c>
    </row>
    <row r="420" spans="1:26" ht="20.100000000000001" customHeight="1">
      <c r="A420" s="92"/>
      <c r="B420" s="92"/>
      <c r="C420" s="93"/>
      <c r="D420" s="123" t="s">
        <v>1578</v>
      </c>
      <c r="E420" s="92" t="s">
        <v>1871</v>
      </c>
      <c r="F420" s="124">
        <v>237740</v>
      </c>
      <c r="G420" s="124">
        <v>4620</v>
      </c>
      <c r="H420" s="124">
        <v>1320</v>
      </c>
      <c r="I420" s="124">
        <v>3300</v>
      </c>
      <c r="J420" s="124">
        <v>20090</v>
      </c>
      <c r="K420" s="127">
        <v>0</v>
      </c>
      <c r="L420" s="127">
        <v>0</v>
      </c>
      <c r="M420" s="124">
        <v>0</v>
      </c>
      <c r="N420" s="127">
        <v>52800</v>
      </c>
      <c r="O420" s="128">
        <v>49500</v>
      </c>
      <c r="P420" s="127">
        <v>3300</v>
      </c>
      <c r="Q420" s="127">
        <v>5280</v>
      </c>
      <c r="R420" s="124">
        <v>4400</v>
      </c>
      <c r="S420" s="124">
        <v>2860</v>
      </c>
      <c r="T420" s="124">
        <v>0</v>
      </c>
      <c r="U420" s="124">
        <v>0</v>
      </c>
      <c r="V420" s="124">
        <v>0</v>
      </c>
      <c r="W420" s="124">
        <v>7700</v>
      </c>
      <c r="X420" s="124">
        <v>0</v>
      </c>
      <c r="Y420" s="127">
        <v>36480</v>
      </c>
      <c r="Z420" s="128">
        <v>46090</v>
      </c>
    </row>
    <row r="421" spans="1:26" ht="20.100000000000001" customHeight="1">
      <c r="A421" s="92"/>
      <c r="B421" s="92"/>
      <c r="C421" s="93"/>
      <c r="D421" s="123" t="s">
        <v>1872</v>
      </c>
      <c r="E421" s="92" t="s">
        <v>1873</v>
      </c>
      <c r="F421" s="124">
        <v>237740</v>
      </c>
      <c r="G421" s="124">
        <v>4620</v>
      </c>
      <c r="H421" s="124">
        <v>1320</v>
      </c>
      <c r="I421" s="124">
        <v>3300</v>
      </c>
      <c r="J421" s="124">
        <v>20090</v>
      </c>
      <c r="K421" s="127">
        <v>0</v>
      </c>
      <c r="L421" s="127">
        <v>0</v>
      </c>
      <c r="M421" s="124">
        <v>0</v>
      </c>
      <c r="N421" s="127">
        <v>52800</v>
      </c>
      <c r="O421" s="128">
        <v>49500</v>
      </c>
      <c r="P421" s="127">
        <v>3300</v>
      </c>
      <c r="Q421" s="127">
        <v>5280</v>
      </c>
      <c r="R421" s="124">
        <v>4400</v>
      </c>
      <c r="S421" s="124">
        <v>2860</v>
      </c>
      <c r="T421" s="124">
        <v>0</v>
      </c>
      <c r="U421" s="124">
        <v>0</v>
      </c>
      <c r="V421" s="124">
        <v>0</v>
      </c>
      <c r="W421" s="124">
        <v>7700</v>
      </c>
      <c r="X421" s="124">
        <v>0</v>
      </c>
      <c r="Y421" s="127">
        <v>36480</v>
      </c>
      <c r="Z421" s="128">
        <v>46090</v>
      </c>
    </row>
    <row r="422" spans="1:26" ht="20.100000000000001" customHeight="1">
      <c r="A422" s="92" t="s">
        <v>1581</v>
      </c>
      <c r="B422" s="92" t="s">
        <v>1580</v>
      </c>
      <c r="C422" s="93" t="s">
        <v>1550</v>
      </c>
      <c r="D422" s="123" t="s">
        <v>1623</v>
      </c>
      <c r="E422" s="92" t="s">
        <v>699</v>
      </c>
      <c r="F422" s="124">
        <v>237740</v>
      </c>
      <c r="G422" s="124">
        <v>4620</v>
      </c>
      <c r="H422" s="124">
        <v>1320</v>
      </c>
      <c r="I422" s="124">
        <v>3300</v>
      </c>
      <c r="J422" s="124">
        <v>20090</v>
      </c>
      <c r="K422" s="127">
        <v>0</v>
      </c>
      <c r="L422" s="127">
        <v>0</v>
      </c>
      <c r="M422" s="124">
        <v>0</v>
      </c>
      <c r="N422" s="127">
        <v>52800</v>
      </c>
      <c r="O422" s="128">
        <v>49500</v>
      </c>
      <c r="P422" s="127">
        <v>3300</v>
      </c>
      <c r="Q422" s="127">
        <v>5280</v>
      </c>
      <c r="R422" s="124">
        <v>4400</v>
      </c>
      <c r="S422" s="124">
        <v>2860</v>
      </c>
      <c r="T422" s="124">
        <v>0</v>
      </c>
      <c r="U422" s="124">
        <v>0</v>
      </c>
      <c r="V422" s="124">
        <v>0</v>
      </c>
      <c r="W422" s="124">
        <v>7700</v>
      </c>
      <c r="X422" s="124">
        <v>0</v>
      </c>
      <c r="Y422" s="127">
        <v>36480</v>
      </c>
      <c r="Z422" s="128">
        <v>46090</v>
      </c>
    </row>
    <row r="423" spans="1:26" ht="20.100000000000001" customHeight="1">
      <c r="A423" s="92"/>
      <c r="B423" s="92"/>
      <c r="C423" s="93"/>
      <c r="D423" s="123" t="s">
        <v>1579</v>
      </c>
      <c r="E423" s="92" t="s">
        <v>1874</v>
      </c>
      <c r="F423" s="124">
        <v>2142340</v>
      </c>
      <c r="G423" s="124">
        <v>51310</v>
      </c>
      <c r="H423" s="124">
        <v>11160</v>
      </c>
      <c r="I423" s="124">
        <v>34270</v>
      </c>
      <c r="J423" s="124">
        <v>149690</v>
      </c>
      <c r="K423" s="127">
        <v>0</v>
      </c>
      <c r="L423" s="127">
        <v>0</v>
      </c>
      <c r="M423" s="124">
        <v>120000</v>
      </c>
      <c r="N423" s="127">
        <v>351000</v>
      </c>
      <c r="O423" s="128">
        <v>423400</v>
      </c>
      <c r="P423" s="127">
        <v>27900</v>
      </c>
      <c r="Q423" s="127">
        <v>59340</v>
      </c>
      <c r="R423" s="124">
        <v>44060</v>
      </c>
      <c r="S423" s="124">
        <v>29080</v>
      </c>
      <c r="T423" s="124">
        <v>0</v>
      </c>
      <c r="U423" s="124">
        <v>0</v>
      </c>
      <c r="V423" s="124">
        <v>0</v>
      </c>
      <c r="W423" s="124">
        <v>65100</v>
      </c>
      <c r="X423" s="124">
        <v>0</v>
      </c>
      <c r="Y423" s="127">
        <v>388320</v>
      </c>
      <c r="Z423" s="128">
        <v>387710</v>
      </c>
    </row>
    <row r="424" spans="1:26" ht="20.100000000000001" customHeight="1">
      <c r="A424" s="92"/>
      <c r="B424" s="92"/>
      <c r="C424" s="93"/>
      <c r="D424" s="123" t="s">
        <v>1875</v>
      </c>
      <c r="E424" s="92" t="s">
        <v>1876</v>
      </c>
      <c r="F424" s="124">
        <v>1215260</v>
      </c>
      <c r="G424" s="124">
        <v>32830</v>
      </c>
      <c r="H424" s="124">
        <v>5880</v>
      </c>
      <c r="I424" s="124">
        <v>21070</v>
      </c>
      <c r="J424" s="124">
        <v>98730</v>
      </c>
      <c r="K424" s="127">
        <v>0</v>
      </c>
      <c r="L424" s="127">
        <v>0</v>
      </c>
      <c r="M424" s="124">
        <v>0</v>
      </c>
      <c r="N424" s="127">
        <v>316200</v>
      </c>
      <c r="O424" s="128">
        <v>225400</v>
      </c>
      <c r="P424" s="127">
        <v>14700</v>
      </c>
      <c r="Q424" s="127">
        <v>38220</v>
      </c>
      <c r="R424" s="124">
        <v>26460</v>
      </c>
      <c r="S424" s="124">
        <v>17640</v>
      </c>
      <c r="T424" s="124">
        <v>0</v>
      </c>
      <c r="U424" s="124">
        <v>0</v>
      </c>
      <c r="V424" s="124">
        <v>0</v>
      </c>
      <c r="W424" s="124">
        <v>34300</v>
      </c>
      <c r="X424" s="124">
        <v>0</v>
      </c>
      <c r="Y424" s="127">
        <v>180480</v>
      </c>
      <c r="Z424" s="128">
        <v>203350</v>
      </c>
    </row>
    <row r="425" spans="1:26" ht="20.100000000000001" customHeight="1">
      <c r="A425" s="92" t="s">
        <v>1582</v>
      </c>
      <c r="B425" s="92" t="s">
        <v>1550</v>
      </c>
      <c r="C425" s="93" t="s">
        <v>1550</v>
      </c>
      <c r="D425" s="123" t="s">
        <v>1623</v>
      </c>
      <c r="E425" s="92" t="s">
        <v>251</v>
      </c>
      <c r="F425" s="124">
        <v>363480</v>
      </c>
      <c r="G425" s="124">
        <v>0</v>
      </c>
      <c r="H425" s="124">
        <v>0</v>
      </c>
      <c r="I425" s="124">
        <v>0</v>
      </c>
      <c r="J425" s="124">
        <v>47280</v>
      </c>
      <c r="K425" s="127">
        <v>0</v>
      </c>
      <c r="L425" s="127">
        <v>0</v>
      </c>
      <c r="M425" s="124">
        <v>0</v>
      </c>
      <c r="N425" s="127">
        <v>316200</v>
      </c>
      <c r="O425" s="128">
        <v>0</v>
      </c>
      <c r="P425" s="127">
        <v>0</v>
      </c>
      <c r="Q425" s="127">
        <v>0</v>
      </c>
      <c r="R425" s="124">
        <v>0</v>
      </c>
      <c r="S425" s="124">
        <v>0</v>
      </c>
      <c r="T425" s="124">
        <v>0</v>
      </c>
      <c r="U425" s="124">
        <v>0</v>
      </c>
      <c r="V425" s="124">
        <v>0</v>
      </c>
      <c r="W425" s="124">
        <v>0</v>
      </c>
      <c r="X425" s="124">
        <v>0</v>
      </c>
      <c r="Y425" s="127">
        <v>0</v>
      </c>
      <c r="Z425" s="128">
        <v>0</v>
      </c>
    </row>
    <row r="426" spans="1:26" ht="20.100000000000001" customHeight="1">
      <c r="A426" s="92" t="s">
        <v>1582</v>
      </c>
      <c r="B426" s="92" t="s">
        <v>1551</v>
      </c>
      <c r="C426" s="93" t="s">
        <v>1550</v>
      </c>
      <c r="D426" s="123" t="s">
        <v>1623</v>
      </c>
      <c r="E426" s="92" t="s">
        <v>251</v>
      </c>
      <c r="F426" s="124">
        <v>851780</v>
      </c>
      <c r="G426" s="124">
        <v>32830</v>
      </c>
      <c r="H426" s="124">
        <v>5880</v>
      </c>
      <c r="I426" s="124">
        <v>21070</v>
      </c>
      <c r="J426" s="124">
        <v>51450</v>
      </c>
      <c r="K426" s="127">
        <v>0</v>
      </c>
      <c r="L426" s="127">
        <v>0</v>
      </c>
      <c r="M426" s="124">
        <v>0</v>
      </c>
      <c r="N426" s="127">
        <v>0</v>
      </c>
      <c r="O426" s="128">
        <v>225400</v>
      </c>
      <c r="P426" s="127">
        <v>14700</v>
      </c>
      <c r="Q426" s="127">
        <v>38220</v>
      </c>
      <c r="R426" s="124">
        <v>26460</v>
      </c>
      <c r="S426" s="124">
        <v>17640</v>
      </c>
      <c r="T426" s="124">
        <v>0</v>
      </c>
      <c r="U426" s="124">
        <v>0</v>
      </c>
      <c r="V426" s="124">
        <v>0</v>
      </c>
      <c r="W426" s="124">
        <v>34300</v>
      </c>
      <c r="X426" s="124">
        <v>0</v>
      </c>
      <c r="Y426" s="127">
        <v>180480</v>
      </c>
      <c r="Z426" s="128">
        <v>203350</v>
      </c>
    </row>
    <row r="427" spans="1:26" ht="20.100000000000001" customHeight="1">
      <c r="A427" s="92"/>
      <c r="B427" s="92"/>
      <c r="C427" s="93"/>
      <c r="D427" s="123" t="s">
        <v>1877</v>
      </c>
      <c r="E427" s="92" t="s">
        <v>1878</v>
      </c>
      <c r="F427" s="124">
        <v>153460</v>
      </c>
      <c r="G427" s="124">
        <v>2940</v>
      </c>
      <c r="H427" s="124">
        <v>840</v>
      </c>
      <c r="I427" s="124">
        <v>2100</v>
      </c>
      <c r="J427" s="124">
        <v>7210</v>
      </c>
      <c r="K427" s="127">
        <v>0</v>
      </c>
      <c r="L427" s="127">
        <v>0</v>
      </c>
      <c r="M427" s="124">
        <v>30000</v>
      </c>
      <c r="N427" s="127">
        <v>0</v>
      </c>
      <c r="O427" s="128">
        <v>31500</v>
      </c>
      <c r="P427" s="127">
        <v>2100</v>
      </c>
      <c r="Q427" s="127">
        <v>3360</v>
      </c>
      <c r="R427" s="124">
        <v>2800</v>
      </c>
      <c r="S427" s="124">
        <v>1820</v>
      </c>
      <c r="T427" s="124">
        <v>0</v>
      </c>
      <c r="U427" s="124">
        <v>0</v>
      </c>
      <c r="V427" s="124">
        <v>0</v>
      </c>
      <c r="W427" s="124">
        <v>4900</v>
      </c>
      <c r="X427" s="124">
        <v>0</v>
      </c>
      <c r="Y427" s="127">
        <v>34560</v>
      </c>
      <c r="Z427" s="128">
        <v>29330</v>
      </c>
    </row>
    <row r="428" spans="1:26" ht="20.100000000000001" customHeight="1">
      <c r="A428" s="92" t="s">
        <v>1582</v>
      </c>
      <c r="B428" s="92" t="s">
        <v>1550</v>
      </c>
      <c r="C428" s="93" t="s">
        <v>1557</v>
      </c>
      <c r="D428" s="123" t="s">
        <v>1623</v>
      </c>
      <c r="E428" s="92" t="s">
        <v>753</v>
      </c>
      <c r="F428" s="124">
        <v>153460</v>
      </c>
      <c r="G428" s="124">
        <v>2940</v>
      </c>
      <c r="H428" s="124">
        <v>840</v>
      </c>
      <c r="I428" s="124">
        <v>2100</v>
      </c>
      <c r="J428" s="124">
        <v>7210</v>
      </c>
      <c r="K428" s="127">
        <v>0</v>
      </c>
      <c r="L428" s="127">
        <v>0</v>
      </c>
      <c r="M428" s="124">
        <v>30000</v>
      </c>
      <c r="N428" s="127">
        <v>0</v>
      </c>
      <c r="O428" s="128">
        <v>31500</v>
      </c>
      <c r="P428" s="127">
        <v>2100</v>
      </c>
      <c r="Q428" s="127">
        <v>3360</v>
      </c>
      <c r="R428" s="124">
        <v>2800</v>
      </c>
      <c r="S428" s="124">
        <v>1820</v>
      </c>
      <c r="T428" s="124">
        <v>0</v>
      </c>
      <c r="U428" s="124">
        <v>0</v>
      </c>
      <c r="V428" s="124">
        <v>0</v>
      </c>
      <c r="W428" s="124">
        <v>4900</v>
      </c>
      <c r="X428" s="124">
        <v>0</v>
      </c>
      <c r="Y428" s="127">
        <v>34560</v>
      </c>
      <c r="Z428" s="128">
        <v>29330</v>
      </c>
    </row>
    <row r="429" spans="1:26" ht="20.100000000000001" customHeight="1">
      <c r="A429" s="92"/>
      <c r="B429" s="92"/>
      <c r="C429" s="93"/>
      <c r="D429" s="123" t="s">
        <v>1879</v>
      </c>
      <c r="E429" s="92" t="s">
        <v>1880</v>
      </c>
      <c r="F429" s="124">
        <v>284180</v>
      </c>
      <c r="G429" s="124">
        <v>4620</v>
      </c>
      <c r="H429" s="124">
        <v>1320</v>
      </c>
      <c r="I429" s="124">
        <v>3300</v>
      </c>
      <c r="J429" s="124">
        <v>11330</v>
      </c>
      <c r="K429" s="127">
        <v>0</v>
      </c>
      <c r="L429" s="127">
        <v>0</v>
      </c>
      <c r="M429" s="124">
        <v>60000</v>
      </c>
      <c r="N429" s="127">
        <v>0</v>
      </c>
      <c r="O429" s="128">
        <v>49500</v>
      </c>
      <c r="P429" s="127">
        <v>3300</v>
      </c>
      <c r="Q429" s="127">
        <v>5280</v>
      </c>
      <c r="R429" s="124">
        <v>4400</v>
      </c>
      <c r="S429" s="124">
        <v>2860</v>
      </c>
      <c r="T429" s="124">
        <v>0</v>
      </c>
      <c r="U429" s="124">
        <v>0</v>
      </c>
      <c r="V429" s="124">
        <v>0</v>
      </c>
      <c r="W429" s="124">
        <v>7700</v>
      </c>
      <c r="X429" s="124">
        <v>0</v>
      </c>
      <c r="Y429" s="127">
        <v>84480</v>
      </c>
      <c r="Z429" s="128">
        <v>46090</v>
      </c>
    </row>
    <row r="430" spans="1:26" ht="20.100000000000001" customHeight="1">
      <c r="A430" s="92" t="s">
        <v>1582</v>
      </c>
      <c r="B430" s="92" t="s">
        <v>1550</v>
      </c>
      <c r="C430" s="93" t="s">
        <v>1580</v>
      </c>
      <c r="D430" s="123" t="s">
        <v>1623</v>
      </c>
      <c r="E430" s="92" t="s">
        <v>756</v>
      </c>
      <c r="F430" s="124">
        <v>284180</v>
      </c>
      <c r="G430" s="124">
        <v>4620</v>
      </c>
      <c r="H430" s="124">
        <v>1320</v>
      </c>
      <c r="I430" s="124">
        <v>3300</v>
      </c>
      <c r="J430" s="124">
        <v>11330</v>
      </c>
      <c r="K430" s="127">
        <v>0</v>
      </c>
      <c r="L430" s="127">
        <v>0</v>
      </c>
      <c r="M430" s="124">
        <v>60000</v>
      </c>
      <c r="N430" s="127">
        <v>0</v>
      </c>
      <c r="O430" s="128">
        <v>49500</v>
      </c>
      <c r="P430" s="127">
        <v>3300</v>
      </c>
      <c r="Q430" s="127">
        <v>5280</v>
      </c>
      <c r="R430" s="124">
        <v>4400</v>
      </c>
      <c r="S430" s="124">
        <v>2860</v>
      </c>
      <c r="T430" s="124">
        <v>0</v>
      </c>
      <c r="U430" s="124">
        <v>0</v>
      </c>
      <c r="V430" s="124">
        <v>0</v>
      </c>
      <c r="W430" s="124">
        <v>7700</v>
      </c>
      <c r="X430" s="124">
        <v>0</v>
      </c>
      <c r="Y430" s="127">
        <v>84480</v>
      </c>
      <c r="Z430" s="128">
        <v>46090</v>
      </c>
    </row>
    <row r="431" spans="1:26" ht="20.100000000000001" customHeight="1">
      <c r="A431" s="92"/>
      <c r="B431" s="92"/>
      <c r="C431" s="93"/>
      <c r="D431" s="123" t="s">
        <v>1881</v>
      </c>
      <c r="E431" s="92" t="s">
        <v>1882</v>
      </c>
      <c r="F431" s="124">
        <v>204260</v>
      </c>
      <c r="G431" s="124">
        <v>4620</v>
      </c>
      <c r="H431" s="124">
        <v>1320</v>
      </c>
      <c r="I431" s="124">
        <v>3300</v>
      </c>
      <c r="J431" s="124">
        <v>11330</v>
      </c>
      <c r="K431" s="127">
        <v>0</v>
      </c>
      <c r="L431" s="127">
        <v>0</v>
      </c>
      <c r="M431" s="124">
        <v>30000</v>
      </c>
      <c r="N431" s="127">
        <v>0</v>
      </c>
      <c r="O431" s="128">
        <v>49500</v>
      </c>
      <c r="P431" s="127">
        <v>3300</v>
      </c>
      <c r="Q431" s="127">
        <v>5280</v>
      </c>
      <c r="R431" s="124">
        <v>4400</v>
      </c>
      <c r="S431" s="124">
        <v>2860</v>
      </c>
      <c r="T431" s="124">
        <v>0</v>
      </c>
      <c r="U431" s="124">
        <v>0</v>
      </c>
      <c r="V431" s="124">
        <v>0</v>
      </c>
      <c r="W431" s="124">
        <v>7700</v>
      </c>
      <c r="X431" s="124">
        <v>0</v>
      </c>
      <c r="Y431" s="127">
        <v>34560</v>
      </c>
      <c r="Z431" s="128">
        <v>46090</v>
      </c>
    </row>
    <row r="432" spans="1:26" ht="20.100000000000001" customHeight="1">
      <c r="A432" s="92" t="s">
        <v>1582</v>
      </c>
      <c r="B432" s="92" t="s">
        <v>1550</v>
      </c>
      <c r="C432" s="93" t="s">
        <v>1585</v>
      </c>
      <c r="D432" s="123" t="s">
        <v>1623</v>
      </c>
      <c r="E432" s="92" t="s">
        <v>758</v>
      </c>
      <c r="F432" s="124">
        <v>204260</v>
      </c>
      <c r="G432" s="124">
        <v>4620</v>
      </c>
      <c r="H432" s="124">
        <v>1320</v>
      </c>
      <c r="I432" s="124">
        <v>3300</v>
      </c>
      <c r="J432" s="124">
        <v>11330</v>
      </c>
      <c r="K432" s="127">
        <v>0</v>
      </c>
      <c r="L432" s="127">
        <v>0</v>
      </c>
      <c r="M432" s="124">
        <v>30000</v>
      </c>
      <c r="N432" s="127">
        <v>0</v>
      </c>
      <c r="O432" s="128">
        <v>49500</v>
      </c>
      <c r="P432" s="127">
        <v>3300</v>
      </c>
      <c r="Q432" s="127">
        <v>5280</v>
      </c>
      <c r="R432" s="124">
        <v>4400</v>
      </c>
      <c r="S432" s="124">
        <v>2860</v>
      </c>
      <c r="T432" s="124">
        <v>0</v>
      </c>
      <c r="U432" s="124">
        <v>0</v>
      </c>
      <c r="V432" s="124">
        <v>0</v>
      </c>
      <c r="W432" s="124">
        <v>7700</v>
      </c>
      <c r="X432" s="124">
        <v>0</v>
      </c>
      <c r="Y432" s="127">
        <v>34560</v>
      </c>
      <c r="Z432" s="128">
        <v>46090</v>
      </c>
    </row>
    <row r="433" spans="1:26" ht="20.100000000000001" customHeight="1">
      <c r="A433" s="92"/>
      <c r="B433" s="92"/>
      <c r="C433" s="93"/>
      <c r="D433" s="123" t="s">
        <v>1883</v>
      </c>
      <c r="E433" s="92" t="s">
        <v>1884</v>
      </c>
      <c r="F433" s="124">
        <v>105160</v>
      </c>
      <c r="G433" s="124">
        <v>1680</v>
      </c>
      <c r="H433" s="124">
        <v>480</v>
      </c>
      <c r="I433" s="124">
        <v>1200</v>
      </c>
      <c r="J433" s="124">
        <v>9760</v>
      </c>
      <c r="K433" s="127">
        <v>0</v>
      </c>
      <c r="L433" s="127">
        <v>0</v>
      </c>
      <c r="M433" s="124">
        <v>0</v>
      </c>
      <c r="N433" s="127">
        <v>34800</v>
      </c>
      <c r="O433" s="128">
        <v>18000</v>
      </c>
      <c r="P433" s="127">
        <v>1200</v>
      </c>
      <c r="Q433" s="127">
        <v>1920</v>
      </c>
      <c r="R433" s="124">
        <v>1600</v>
      </c>
      <c r="S433" s="124">
        <v>1040</v>
      </c>
      <c r="T433" s="124">
        <v>0</v>
      </c>
      <c r="U433" s="124">
        <v>0</v>
      </c>
      <c r="V433" s="124">
        <v>0</v>
      </c>
      <c r="W433" s="124">
        <v>2800</v>
      </c>
      <c r="X433" s="124">
        <v>0</v>
      </c>
      <c r="Y433" s="127">
        <v>13920</v>
      </c>
      <c r="Z433" s="128">
        <v>16760</v>
      </c>
    </row>
    <row r="434" spans="1:26" ht="20.100000000000001" customHeight="1">
      <c r="A434" s="92" t="s">
        <v>1582</v>
      </c>
      <c r="B434" s="92" t="s">
        <v>1550</v>
      </c>
      <c r="C434" s="93" t="s">
        <v>1586</v>
      </c>
      <c r="D434" s="123" t="s">
        <v>1623</v>
      </c>
      <c r="E434" s="92" t="s">
        <v>1587</v>
      </c>
      <c r="F434" s="124">
        <v>105160</v>
      </c>
      <c r="G434" s="124">
        <v>1680</v>
      </c>
      <c r="H434" s="124">
        <v>480</v>
      </c>
      <c r="I434" s="124">
        <v>1200</v>
      </c>
      <c r="J434" s="124">
        <v>9760</v>
      </c>
      <c r="K434" s="127">
        <v>0</v>
      </c>
      <c r="L434" s="127">
        <v>0</v>
      </c>
      <c r="M434" s="124">
        <v>0</v>
      </c>
      <c r="N434" s="127">
        <v>34800</v>
      </c>
      <c r="O434" s="128">
        <v>18000</v>
      </c>
      <c r="P434" s="127">
        <v>1200</v>
      </c>
      <c r="Q434" s="127">
        <v>1920</v>
      </c>
      <c r="R434" s="124">
        <v>1600</v>
      </c>
      <c r="S434" s="124">
        <v>1040</v>
      </c>
      <c r="T434" s="124">
        <v>0</v>
      </c>
      <c r="U434" s="124">
        <v>0</v>
      </c>
      <c r="V434" s="124">
        <v>0</v>
      </c>
      <c r="W434" s="124">
        <v>2800</v>
      </c>
      <c r="X434" s="124">
        <v>0</v>
      </c>
      <c r="Y434" s="127">
        <v>13920</v>
      </c>
      <c r="Z434" s="128">
        <v>16760</v>
      </c>
    </row>
    <row r="435" spans="1:26" ht="20.100000000000001" customHeight="1">
      <c r="A435" s="92"/>
      <c r="B435" s="92"/>
      <c r="C435" s="93"/>
      <c r="D435" s="123" t="s">
        <v>1885</v>
      </c>
      <c r="E435" s="92" t="s">
        <v>1886</v>
      </c>
      <c r="F435" s="124">
        <v>113860</v>
      </c>
      <c r="G435" s="124">
        <v>2940</v>
      </c>
      <c r="H435" s="124">
        <v>840</v>
      </c>
      <c r="I435" s="124">
        <v>2100</v>
      </c>
      <c r="J435" s="124">
        <v>7210</v>
      </c>
      <c r="K435" s="127">
        <v>0</v>
      </c>
      <c r="L435" s="127">
        <v>0</v>
      </c>
      <c r="M435" s="124">
        <v>0</v>
      </c>
      <c r="N435" s="127">
        <v>0</v>
      </c>
      <c r="O435" s="128">
        <v>31500</v>
      </c>
      <c r="P435" s="127">
        <v>2100</v>
      </c>
      <c r="Q435" s="127">
        <v>3360</v>
      </c>
      <c r="R435" s="124">
        <v>2800</v>
      </c>
      <c r="S435" s="124">
        <v>1820</v>
      </c>
      <c r="T435" s="124">
        <v>0</v>
      </c>
      <c r="U435" s="124">
        <v>0</v>
      </c>
      <c r="V435" s="124">
        <v>0</v>
      </c>
      <c r="W435" s="124">
        <v>4900</v>
      </c>
      <c r="X435" s="124">
        <v>0</v>
      </c>
      <c r="Y435" s="127">
        <v>24960</v>
      </c>
      <c r="Z435" s="128">
        <v>29330</v>
      </c>
    </row>
    <row r="436" spans="1:26" ht="20.100000000000001" customHeight="1">
      <c r="A436" s="92" t="s">
        <v>1582</v>
      </c>
      <c r="B436" s="92" t="s">
        <v>1551</v>
      </c>
      <c r="C436" s="93" t="s">
        <v>1558</v>
      </c>
      <c r="D436" s="123" t="s">
        <v>1623</v>
      </c>
      <c r="E436" s="92" t="s">
        <v>765</v>
      </c>
      <c r="F436" s="124">
        <v>113860</v>
      </c>
      <c r="G436" s="124">
        <v>2940</v>
      </c>
      <c r="H436" s="124">
        <v>840</v>
      </c>
      <c r="I436" s="124">
        <v>2100</v>
      </c>
      <c r="J436" s="124">
        <v>7210</v>
      </c>
      <c r="K436" s="127">
        <v>0</v>
      </c>
      <c r="L436" s="127">
        <v>0</v>
      </c>
      <c r="M436" s="124">
        <v>0</v>
      </c>
      <c r="N436" s="127">
        <v>0</v>
      </c>
      <c r="O436" s="128">
        <v>31500</v>
      </c>
      <c r="P436" s="127">
        <v>2100</v>
      </c>
      <c r="Q436" s="127">
        <v>3360</v>
      </c>
      <c r="R436" s="124">
        <v>2800</v>
      </c>
      <c r="S436" s="124">
        <v>1820</v>
      </c>
      <c r="T436" s="124">
        <v>0</v>
      </c>
      <c r="U436" s="124">
        <v>0</v>
      </c>
      <c r="V436" s="124">
        <v>0</v>
      </c>
      <c r="W436" s="124">
        <v>4900</v>
      </c>
      <c r="X436" s="124">
        <v>0</v>
      </c>
      <c r="Y436" s="127">
        <v>24960</v>
      </c>
      <c r="Z436" s="128">
        <v>29330</v>
      </c>
    </row>
    <row r="437" spans="1:26" ht="20.100000000000001" customHeight="1">
      <c r="A437" s="92"/>
      <c r="B437" s="92"/>
      <c r="C437" s="93"/>
      <c r="D437" s="123" t="s">
        <v>1887</v>
      </c>
      <c r="E437" s="92" t="s">
        <v>1888</v>
      </c>
      <c r="F437" s="124">
        <v>66160</v>
      </c>
      <c r="G437" s="124">
        <v>1680</v>
      </c>
      <c r="H437" s="124">
        <v>480</v>
      </c>
      <c r="I437" s="124">
        <v>1200</v>
      </c>
      <c r="J437" s="124">
        <v>4120</v>
      </c>
      <c r="K437" s="127">
        <v>0</v>
      </c>
      <c r="L437" s="127">
        <v>0</v>
      </c>
      <c r="M437" s="124">
        <v>0</v>
      </c>
      <c r="N437" s="127">
        <v>0</v>
      </c>
      <c r="O437" s="128">
        <v>18000</v>
      </c>
      <c r="P437" s="127">
        <v>1200</v>
      </c>
      <c r="Q437" s="127">
        <v>1920</v>
      </c>
      <c r="R437" s="124">
        <v>1600</v>
      </c>
      <c r="S437" s="124">
        <v>1040</v>
      </c>
      <c r="T437" s="124">
        <v>0</v>
      </c>
      <c r="U437" s="124">
        <v>0</v>
      </c>
      <c r="V437" s="124">
        <v>0</v>
      </c>
      <c r="W437" s="124">
        <v>2800</v>
      </c>
      <c r="X437" s="124">
        <v>0</v>
      </c>
      <c r="Y437" s="127">
        <v>15360</v>
      </c>
      <c r="Z437" s="128">
        <v>16760</v>
      </c>
    </row>
    <row r="438" spans="1:26" ht="20.100000000000001" customHeight="1">
      <c r="A438" s="92" t="s">
        <v>1582</v>
      </c>
      <c r="B438" s="92" t="s">
        <v>1552</v>
      </c>
      <c r="C438" s="93" t="s">
        <v>1554</v>
      </c>
      <c r="D438" s="123" t="s">
        <v>1623</v>
      </c>
      <c r="E438" s="92" t="s">
        <v>771</v>
      </c>
      <c r="F438" s="124">
        <v>66160</v>
      </c>
      <c r="G438" s="124">
        <v>1680</v>
      </c>
      <c r="H438" s="124">
        <v>480</v>
      </c>
      <c r="I438" s="124">
        <v>1200</v>
      </c>
      <c r="J438" s="124">
        <v>4120</v>
      </c>
      <c r="K438" s="127">
        <v>0</v>
      </c>
      <c r="L438" s="127">
        <v>0</v>
      </c>
      <c r="M438" s="124">
        <v>0</v>
      </c>
      <c r="N438" s="127">
        <v>0</v>
      </c>
      <c r="O438" s="128">
        <v>18000</v>
      </c>
      <c r="P438" s="127">
        <v>1200</v>
      </c>
      <c r="Q438" s="127">
        <v>1920</v>
      </c>
      <c r="R438" s="124">
        <v>1600</v>
      </c>
      <c r="S438" s="124">
        <v>1040</v>
      </c>
      <c r="T438" s="124">
        <v>0</v>
      </c>
      <c r="U438" s="124">
        <v>0</v>
      </c>
      <c r="V438" s="124">
        <v>0</v>
      </c>
      <c r="W438" s="124">
        <v>2800</v>
      </c>
      <c r="X438" s="124">
        <v>0</v>
      </c>
      <c r="Y438" s="127">
        <v>15360</v>
      </c>
      <c r="Z438" s="128">
        <v>16760</v>
      </c>
    </row>
    <row r="439" spans="1:26" ht="20.100000000000001" customHeight="1">
      <c r="A439" s="92"/>
      <c r="B439" s="92"/>
      <c r="C439" s="93"/>
      <c r="D439" s="123" t="s">
        <v>1589</v>
      </c>
      <c r="E439" s="92" t="s">
        <v>1889</v>
      </c>
      <c r="F439" s="124">
        <v>135860</v>
      </c>
      <c r="G439" s="124">
        <v>2100</v>
      </c>
      <c r="H439" s="124">
        <v>600</v>
      </c>
      <c r="I439" s="124">
        <v>1500</v>
      </c>
      <c r="J439" s="124">
        <v>11150</v>
      </c>
      <c r="K439" s="127">
        <v>0</v>
      </c>
      <c r="L439" s="127">
        <v>0</v>
      </c>
      <c r="M439" s="124">
        <v>0</v>
      </c>
      <c r="N439" s="127">
        <v>41400</v>
      </c>
      <c r="O439" s="128">
        <v>22500</v>
      </c>
      <c r="P439" s="127">
        <v>1500</v>
      </c>
      <c r="Q439" s="127">
        <v>2400</v>
      </c>
      <c r="R439" s="124">
        <v>2000</v>
      </c>
      <c r="S439" s="124">
        <v>1300</v>
      </c>
      <c r="T439" s="124">
        <v>0</v>
      </c>
      <c r="U439" s="124">
        <v>0</v>
      </c>
      <c r="V439" s="124">
        <v>0</v>
      </c>
      <c r="W439" s="124">
        <v>3500</v>
      </c>
      <c r="X439" s="124">
        <v>0</v>
      </c>
      <c r="Y439" s="127">
        <v>24960</v>
      </c>
      <c r="Z439" s="128">
        <v>20950</v>
      </c>
    </row>
    <row r="440" spans="1:26" ht="20.100000000000001" customHeight="1">
      <c r="A440" s="92"/>
      <c r="B440" s="92"/>
      <c r="C440" s="93"/>
      <c r="D440" s="123" t="s">
        <v>1890</v>
      </c>
      <c r="E440" s="92" t="s">
        <v>1891</v>
      </c>
      <c r="F440" s="124">
        <v>135860</v>
      </c>
      <c r="G440" s="124">
        <v>2100</v>
      </c>
      <c r="H440" s="124">
        <v>600</v>
      </c>
      <c r="I440" s="124">
        <v>1500</v>
      </c>
      <c r="J440" s="124">
        <v>11150</v>
      </c>
      <c r="K440" s="127">
        <v>0</v>
      </c>
      <c r="L440" s="127">
        <v>0</v>
      </c>
      <c r="M440" s="124">
        <v>0</v>
      </c>
      <c r="N440" s="127">
        <v>41400</v>
      </c>
      <c r="O440" s="128">
        <v>22500</v>
      </c>
      <c r="P440" s="127">
        <v>1500</v>
      </c>
      <c r="Q440" s="127">
        <v>2400</v>
      </c>
      <c r="R440" s="124">
        <v>2000</v>
      </c>
      <c r="S440" s="124">
        <v>1300</v>
      </c>
      <c r="T440" s="124">
        <v>0</v>
      </c>
      <c r="U440" s="124">
        <v>0</v>
      </c>
      <c r="V440" s="124">
        <v>0</v>
      </c>
      <c r="W440" s="124">
        <v>3500</v>
      </c>
      <c r="X440" s="124">
        <v>0</v>
      </c>
      <c r="Y440" s="127">
        <v>24960</v>
      </c>
      <c r="Z440" s="128">
        <v>20950</v>
      </c>
    </row>
    <row r="441" spans="1:26" ht="20.100000000000001" customHeight="1">
      <c r="A441" s="92" t="s">
        <v>1549</v>
      </c>
      <c r="B441" s="92" t="s">
        <v>1561</v>
      </c>
      <c r="C441" s="93" t="s">
        <v>1550</v>
      </c>
      <c r="D441" s="123" t="s">
        <v>1623</v>
      </c>
      <c r="E441" s="92" t="s">
        <v>251</v>
      </c>
      <c r="F441" s="124">
        <v>135860</v>
      </c>
      <c r="G441" s="124">
        <v>2100</v>
      </c>
      <c r="H441" s="124">
        <v>600</v>
      </c>
      <c r="I441" s="124">
        <v>1500</v>
      </c>
      <c r="J441" s="124">
        <v>11150</v>
      </c>
      <c r="K441" s="127">
        <v>0</v>
      </c>
      <c r="L441" s="127">
        <v>0</v>
      </c>
      <c r="M441" s="124">
        <v>0</v>
      </c>
      <c r="N441" s="127">
        <v>41400</v>
      </c>
      <c r="O441" s="128">
        <v>22500</v>
      </c>
      <c r="P441" s="127">
        <v>1500</v>
      </c>
      <c r="Q441" s="127">
        <v>2400</v>
      </c>
      <c r="R441" s="124">
        <v>2000</v>
      </c>
      <c r="S441" s="124">
        <v>1300</v>
      </c>
      <c r="T441" s="124">
        <v>0</v>
      </c>
      <c r="U441" s="124">
        <v>0</v>
      </c>
      <c r="V441" s="124">
        <v>0</v>
      </c>
      <c r="W441" s="124">
        <v>3500</v>
      </c>
      <c r="X441" s="124">
        <v>0</v>
      </c>
      <c r="Y441" s="127">
        <v>24960</v>
      </c>
      <c r="Z441" s="128">
        <v>20950</v>
      </c>
    </row>
    <row r="442" spans="1:26" ht="20.100000000000001" customHeight="1">
      <c r="A442" s="92"/>
      <c r="B442" s="92"/>
      <c r="C442" s="93"/>
      <c r="D442" s="123" t="s">
        <v>1892</v>
      </c>
      <c r="E442" s="92" t="s">
        <v>1893</v>
      </c>
      <c r="F442" s="124">
        <v>395500</v>
      </c>
      <c r="G442" s="124">
        <v>10050</v>
      </c>
      <c r="H442" s="124">
        <v>1800</v>
      </c>
      <c r="I442" s="124">
        <v>6450</v>
      </c>
      <c r="J442" s="124">
        <v>30750</v>
      </c>
      <c r="K442" s="127">
        <v>0</v>
      </c>
      <c r="L442" s="127">
        <v>0</v>
      </c>
      <c r="M442" s="124">
        <v>28000</v>
      </c>
      <c r="N442" s="127">
        <v>118200</v>
      </c>
      <c r="O442" s="128">
        <v>69000</v>
      </c>
      <c r="P442" s="127">
        <v>4500</v>
      </c>
      <c r="Q442" s="127">
        <v>11700</v>
      </c>
      <c r="R442" s="124">
        <v>8100</v>
      </c>
      <c r="S442" s="124">
        <v>5400</v>
      </c>
      <c r="T442" s="124">
        <v>0</v>
      </c>
      <c r="U442" s="124">
        <v>0</v>
      </c>
      <c r="V442" s="124">
        <v>0</v>
      </c>
      <c r="W442" s="124">
        <v>10500</v>
      </c>
      <c r="X442" s="124">
        <v>0</v>
      </c>
      <c r="Y442" s="127">
        <v>28800</v>
      </c>
      <c r="Z442" s="128">
        <v>62250</v>
      </c>
    </row>
    <row r="443" spans="1:26" ht="20.100000000000001" customHeight="1">
      <c r="A443" s="92"/>
      <c r="B443" s="92"/>
      <c r="C443" s="93"/>
      <c r="D443" s="123" t="s">
        <v>1894</v>
      </c>
      <c r="E443" s="92" t="s">
        <v>1895</v>
      </c>
      <c r="F443" s="124">
        <v>395500</v>
      </c>
      <c r="G443" s="124">
        <v>10050</v>
      </c>
      <c r="H443" s="124">
        <v>1800</v>
      </c>
      <c r="I443" s="124">
        <v>6450</v>
      </c>
      <c r="J443" s="124">
        <v>30750</v>
      </c>
      <c r="K443" s="127">
        <v>0</v>
      </c>
      <c r="L443" s="127">
        <v>0</v>
      </c>
      <c r="M443" s="124">
        <v>28000</v>
      </c>
      <c r="N443" s="127">
        <v>118200</v>
      </c>
      <c r="O443" s="128">
        <v>69000</v>
      </c>
      <c r="P443" s="127">
        <v>4500</v>
      </c>
      <c r="Q443" s="127">
        <v>11700</v>
      </c>
      <c r="R443" s="124">
        <v>8100</v>
      </c>
      <c r="S443" s="124">
        <v>5400</v>
      </c>
      <c r="T443" s="124">
        <v>0</v>
      </c>
      <c r="U443" s="124">
        <v>0</v>
      </c>
      <c r="V443" s="124">
        <v>0</v>
      </c>
      <c r="W443" s="124">
        <v>10500</v>
      </c>
      <c r="X443" s="124">
        <v>0</v>
      </c>
      <c r="Y443" s="127">
        <v>28800</v>
      </c>
      <c r="Z443" s="128">
        <v>62250</v>
      </c>
    </row>
    <row r="444" spans="1:26" ht="20.100000000000001" customHeight="1">
      <c r="A444" s="92" t="s">
        <v>1597</v>
      </c>
      <c r="B444" s="92" t="s">
        <v>1550</v>
      </c>
      <c r="C444" s="93" t="s">
        <v>1550</v>
      </c>
      <c r="D444" s="123" t="s">
        <v>1623</v>
      </c>
      <c r="E444" s="92" t="s">
        <v>251</v>
      </c>
      <c r="F444" s="124">
        <v>395500</v>
      </c>
      <c r="G444" s="124">
        <v>10050</v>
      </c>
      <c r="H444" s="124">
        <v>1800</v>
      </c>
      <c r="I444" s="124">
        <v>6450</v>
      </c>
      <c r="J444" s="124">
        <v>30750</v>
      </c>
      <c r="K444" s="127">
        <v>0</v>
      </c>
      <c r="L444" s="127">
        <v>0</v>
      </c>
      <c r="M444" s="124">
        <v>28000</v>
      </c>
      <c r="N444" s="127">
        <v>118200</v>
      </c>
      <c r="O444" s="128">
        <v>69000</v>
      </c>
      <c r="P444" s="127">
        <v>4500</v>
      </c>
      <c r="Q444" s="127">
        <v>11700</v>
      </c>
      <c r="R444" s="124">
        <v>8100</v>
      </c>
      <c r="S444" s="124">
        <v>5400</v>
      </c>
      <c r="T444" s="124">
        <v>0</v>
      </c>
      <c r="U444" s="124">
        <v>0</v>
      </c>
      <c r="V444" s="124">
        <v>0</v>
      </c>
      <c r="W444" s="124">
        <v>10500</v>
      </c>
      <c r="X444" s="124">
        <v>0</v>
      </c>
      <c r="Y444" s="127">
        <v>28800</v>
      </c>
      <c r="Z444" s="128">
        <v>62250</v>
      </c>
    </row>
    <row r="445" spans="1:26" ht="20.100000000000001" customHeight="1">
      <c r="A445" s="92"/>
      <c r="B445" s="92"/>
      <c r="C445" s="93"/>
      <c r="D445" s="123" t="s">
        <v>1896</v>
      </c>
      <c r="E445" s="92" t="s">
        <v>1897</v>
      </c>
      <c r="F445" s="124">
        <v>1374900</v>
      </c>
      <c r="G445" s="124">
        <v>35460</v>
      </c>
      <c r="H445" s="124">
        <v>8010</v>
      </c>
      <c r="I445" s="124">
        <v>24150</v>
      </c>
      <c r="J445" s="124">
        <v>96690</v>
      </c>
      <c r="K445" s="127">
        <v>0</v>
      </c>
      <c r="L445" s="127">
        <v>0</v>
      </c>
      <c r="M445" s="124">
        <v>144000</v>
      </c>
      <c r="N445" s="127">
        <v>165000</v>
      </c>
      <c r="O445" s="128">
        <v>271500</v>
      </c>
      <c r="P445" s="127">
        <v>21900</v>
      </c>
      <c r="Q445" s="127">
        <v>34740</v>
      </c>
      <c r="R445" s="124">
        <v>27300</v>
      </c>
      <c r="S445" s="124">
        <v>17880</v>
      </c>
      <c r="T445" s="124">
        <v>0</v>
      </c>
      <c r="U445" s="124">
        <v>0</v>
      </c>
      <c r="V445" s="124">
        <v>0</v>
      </c>
      <c r="W445" s="124">
        <v>44100</v>
      </c>
      <c r="X445" s="124">
        <v>0</v>
      </c>
      <c r="Y445" s="127">
        <v>220800</v>
      </c>
      <c r="Z445" s="128">
        <v>263370</v>
      </c>
    </row>
    <row r="446" spans="1:26" ht="20.100000000000001" customHeight="1">
      <c r="A446" s="92"/>
      <c r="B446" s="92"/>
      <c r="C446" s="93"/>
      <c r="D446" s="123" t="s">
        <v>1898</v>
      </c>
      <c r="E446" s="92" t="s">
        <v>1899</v>
      </c>
      <c r="F446" s="124">
        <v>447140</v>
      </c>
      <c r="G446" s="124">
        <v>15300</v>
      </c>
      <c r="H446" s="124">
        <v>2250</v>
      </c>
      <c r="I446" s="124">
        <v>9750</v>
      </c>
      <c r="J446" s="124">
        <v>37650</v>
      </c>
      <c r="K446" s="127">
        <v>0</v>
      </c>
      <c r="L446" s="127">
        <v>0</v>
      </c>
      <c r="M446" s="124">
        <v>32000</v>
      </c>
      <c r="N446" s="127">
        <v>127800</v>
      </c>
      <c r="O446" s="128">
        <v>55500</v>
      </c>
      <c r="P446" s="127">
        <v>7500</v>
      </c>
      <c r="Q446" s="127">
        <v>11700</v>
      </c>
      <c r="R446" s="124">
        <v>8100</v>
      </c>
      <c r="S446" s="124">
        <v>5400</v>
      </c>
      <c r="T446" s="124">
        <v>0</v>
      </c>
      <c r="U446" s="124">
        <v>0</v>
      </c>
      <c r="V446" s="124">
        <v>0</v>
      </c>
      <c r="W446" s="124">
        <v>10500</v>
      </c>
      <c r="X446" s="124">
        <v>0</v>
      </c>
      <c r="Y446" s="127">
        <v>61440</v>
      </c>
      <c r="Z446" s="128">
        <v>62250</v>
      </c>
    </row>
    <row r="447" spans="1:26" ht="20.100000000000001" customHeight="1">
      <c r="A447" s="92" t="s">
        <v>1549</v>
      </c>
      <c r="B447" s="92" t="s">
        <v>1550</v>
      </c>
      <c r="C447" s="93" t="s">
        <v>1550</v>
      </c>
      <c r="D447" s="123" t="s">
        <v>1623</v>
      </c>
      <c r="E447" s="92" t="s">
        <v>251</v>
      </c>
      <c r="F447" s="124">
        <v>61440</v>
      </c>
      <c r="G447" s="124">
        <v>0</v>
      </c>
      <c r="H447" s="124">
        <v>0</v>
      </c>
      <c r="I447" s="124">
        <v>0</v>
      </c>
      <c r="J447" s="124">
        <v>0</v>
      </c>
      <c r="K447" s="127">
        <v>0</v>
      </c>
      <c r="L447" s="127">
        <v>0</v>
      </c>
      <c r="M447" s="124">
        <v>0</v>
      </c>
      <c r="N447" s="127">
        <v>0</v>
      </c>
      <c r="O447" s="128">
        <v>0</v>
      </c>
      <c r="P447" s="127">
        <v>0</v>
      </c>
      <c r="Q447" s="127">
        <v>0</v>
      </c>
      <c r="R447" s="124">
        <v>0</v>
      </c>
      <c r="S447" s="124">
        <v>0</v>
      </c>
      <c r="T447" s="124">
        <v>0</v>
      </c>
      <c r="U447" s="124">
        <v>0</v>
      </c>
      <c r="V447" s="124">
        <v>0</v>
      </c>
      <c r="W447" s="124">
        <v>0</v>
      </c>
      <c r="X447" s="124">
        <v>0</v>
      </c>
      <c r="Y447" s="127">
        <v>61440</v>
      </c>
      <c r="Z447" s="128">
        <v>0</v>
      </c>
    </row>
    <row r="448" spans="1:26" ht="20.100000000000001" customHeight="1">
      <c r="A448" s="92" t="s">
        <v>1598</v>
      </c>
      <c r="B448" s="92" t="s">
        <v>1550</v>
      </c>
      <c r="C448" s="93" t="s">
        <v>1550</v>
      </c>
      <c r="D448" s="123" t="s">
        <v>1623</v>
      </c>
      <c r="E448" s="92" t="s">
        <v>251</v>
      </c>
      <c r="F448" s="124">
        <v>385700</v>
      </c>
      <c r="G448" s="124">
        <v>15300</v>
      </c>
      <c r="H448" s="124">
        <v>2250</v>
      </c>
      <c r="I448" s="124">
        <v>9750</v>
      </c>
      <c r="J448" s="124">
        <v>37650</v>
      </c>
      <c r="K448" s="127">
        <v>0</v>
      </c>
      <c r="L448" s="127">
        <v>0</v>
      </c>
      <c r="M448" s="124">
        <v>32000</v>
      </c>
      <c r="N448" s="127">
        <v>127800</v>
      </c>
      <c r="O448" s="128">
        <v>55500</v>
      </c>
      <c r="P448" s="127">
        <v>7500</v>
      </c>
      <c r="Q448" s="127">
        <v>11700</v>
      </c>
      <c r="R448" s="124">
        <v>8100</v>
      </c>
      <c r="S448" s="124">
        <v>5400</v>
      </c>
      <c r="T448" s="124">
        <v>0</v>
      </c>
      <c r="U448" s="124">
        <v>0</v>
      </c>
      <c r="V448" s="124">
        <v>0</v>
      </c>
      <c r="W448" s="124">
        <v>10500</v>
      </c>
      <c r="X448" s="124">
        <v>0</v>
      </c>
      <c r="Y448" s="127">
        <v>0</v>
      </c>
      <c r="Z448" s="128">
        <v>62250</v>
      </c>
    </row>
    <row r="449" spans="1:26" ht="20.100000000000001" customHeight="1">
      <c r="A449" s="92"/>
      <c r="B449" s="92"/>
      <c r="C449" s="93"/>
      <c r="D449" s="123" t="s">
        <v>1900</v>
      </c>
      <c r="E449" s="92" t="s">
        <v>1901</v>
      </c>
      <c r="F449" s="124">
        <v>168500</v>
      </c>
      <c r="G449" s="124">
        <v>4620</v>
      </c>
      <c r="H449" s="124">
        <v>1320</v>
      </c>
      <c r="I449" s="124">
        <v>3300</v>
      </c>
      <c r="J449" s="124">
        <v>11330</v>
      </c>
      <c r="K449" s="127">
        <v>0</v>
      </c>
      <c r="L449" s="127">
        <v>0</v>
      </c>
      <c r="M449" s="124">
        <v>0</v>
      </c>
      <c r="N449" s="127">
        <v>0</v>
      </c>
      <c r="O449" s="128">
        <v>49500</v>
      </c>
      <c r="P449" s="127">
        <v>3300</v>
      </c>
      <c r="Q449" s="127">
        <v>5280</v>
      </c>
      <c r="R449" s="124">
        <v>4400</v>
      </c>
      <c r="S449" s="124">
        <v>2860</v>
      </c>
      <c r="T449" s="124">
        <v>0</v>
      </c>
      <c r="U449" s="124">
        <v>0</v>
      </c>
      <c r="V449" s="124">
        <v>0</v>
      </c>
      <c r="W449" s="124">
        <v>7700</v>
      </c>
      <c r="X449" s="124">
        <v>0</v>
      </c>
      <c r="Y449" s="127">
        <v>28800</v>
      </c>
      <c r="Z449" s="128">
        <v>46090</v>
      </c>
    </row>
    <row r="450" spans="1:26" ht="20.100000000000001" customHeight="1">
      <c r="A450" s="92" t="s">
        <v>1598</v>
      </c>
      <c r="B450" s="92" t="s">
        <v>1550</v>
      </c>
      <c r="C450" s="93" t="s">
        <v>1550</v>
      </c>
      <c r="D450" s="123" t="s">
        <v>1623</v>
      </c>
      <c r="E450" s="92" t="s">
        <v>251</v>
      </c>
      <c r="F450" s="124">
        <v>168500</v>
      </c>
      <c r="G450" s="124">
        <v>4620</v>
      </c>
      <c r="H450" s="124">
        <v>1320</v>
      </c>
      <c r="I450" s="124">
        <v>3300</v>
      </c>
      <c r="J450" s="124">
        <v>11330</v>
      </c>
      <c r="K450" s="127">
        <v>0</v>
      </c>
      <c r="L450" s="127">
        <v>0</v>
      </c>
      <c r="M450" s="124">
        <v>0</v>
      </c>
      <c r="N450" s="127">
        <v>0</v>
      </c>
      <c r="O450" s="128">
        <v>49500</v>
      </c>
      <c r="P450" s="127">
        <v>3300</v>
      </c>
      <c r="Q450" s="127">
        <v>5280</v>
      </c>
      <c r="R450" s="124">
        <v>4400</v>
      </c>
      <c r="S450" s="124">
        <v>2860</v>
      </c>
      <c r="T450" s="124">
        <v>0</v>
      </c>
      <c r="U450" s="124">
        <v>0</v>
      </c>
      <c r="V450" s="124">
        <v>0</v>
      </c>
      <c r="W450" s="124">
        <v>7700</v>
      </c>
      <c r="X450" s="124">
        <v>0</v>
      </c>
      <c r="Y450" s="127">
        <v>28800</v>
      </c>
      <c r="Z450" s="128">
        <v>46090</v>
      </c>
    </row>
    <row r="451" spans="1:26" ht="20.100000000000001" customHeight="1">
      <c r="A451" s="92"/>
      <c r="B451" s="92"/>
      <c r="C451" s="93"/>
      <c r="D451" s="123" t="s">
        <v>1902</v>
      </c>
      <c r="E451" s="92" t="s">
        <v>1903</v>
      </c>
      <c r="F451" s="124">
        <v>81740</v>
      </c>
      <c r="G451" s="124">
        <v>2100</v>
      </c>
      <c r="H451" s="124">
        <v>600</v>
      </c>
      <c r="I451" s="124">
        <v>1500</v>
      </c>
      <c r="J451" s="124">
        <v>9950</v>
      </c>
      <c r="K451" s="127">
        <v>0</v>
      </c>
      <c r="L451" s="127">
        <v>0</v>
      </c>
      <c r="M451" s="124">
        <v>0</v>
      </c>
      <c r="N451" s="127">
        <v>0</v>
      </c>
      <c r="O451" s="128">
        <v>22500</v>
      </c>
      <c r="P451" s="127">
        <v>1500</v>
      </c>
      <c r="Q451" s="127">
        <v>2400</v>
      </c>
      <c r="R451" s="124">
        <v>2000</v>
      </c>
      <c r="S451" s="124">
        <v>1300</v>
      </c>
      <c r="T451" s="124">
        <v>0</v>
      </c>
      <c r="U451" s="124">
        <v>0</v>
      </c>
      <c r="V451" s="124">
        <v>0</v>
      </c>
      <c r="W451" s="124">
        <v>3500</v>
      </c>
      <c r="X451" s="124">
        <v>0</v>
      </c>
      <c r="Y451" s="127">
        <v>13440</v>
      </c>
      <c r="Z451" s="128">
        <v>20950</v>
      </c>
    </row>
    <row r="452" spans="1:26" ht="20.100000000000001" customHeight="1">
      <c r="A452" s="92" t="s">
        <v>1598</v>
      </c>
      <c r="B452" s="92" t="s">
        <v>1554</v>
      </c>
      <c r="C452" s="93" t="s">
        <v>1550</v>
      </c>
      <c r="D452" s="123" t="s">
        <v>1623</v>
      </c>
      <c r="E452" s="92" t="s">
        <v>1602</v>
      </c>
      <c r="F452" s="124">
        <v>81740</v>
      </c>
      <c r="G452" s="124">
        <v>2100</v>
      </c>
      <c r="H452" s="124">
        <v>600</v>
      </c>
      <c r="I452" s="124">
        <v>1500</v>
      </c>
      <c r="J452" s="124">
        <v>9950</v>
      </c>
      <c r="K452" s="127">
        <v>0</v>
      </c>
      <c r="L452" s="127">
        <v>0</v>
      </c>
      <c r="M452" s="124">
        <v>0</v>
      </c>
      <c r="N452" s="127">
        <v>0</v>
      </c>
      <c r="O452" s="128">
        <v>22500</v>
      </c>
      <c r="P452" s="127">
        <v>1500</v>
      </c>
      <c r="Q452" s="127">
        <v>2400</v>
      </c>
      <c r="R452" s="124">
        <v>2000</v>
      </c>
      <c r="S452" s="124">
        <v>1300</v>
      </c>
      <c r="T452" s="124">
        <v>0</v>
      </c>
      <c r="U452" s="124">
        <v>0</v>
      </c>
      <c r="V452" s="124">
        <v>0</v>
      </c>
      <c r="W452" s="124">
        <v>3500</v>
      </c>
      <c r="X452" s="124">
        <v>0</v>
      </c>
      <c r="Y452" s="127">
        <v>13440</v>
      </c>
      <c r="Z452" s="128">
        <v>20950</v>
      </c>
    </row>
    <row r="453" spans="1:26" ht="20.100000000000001" customHeight="1">
      <c r="A453" s="92"/>
      <c r="B453" s="92"/>
      <c r="C453" s="93"/>
      <c r="D453" s="123" t="s">
        <v>1904</v>
      </c>
      <c r="E453" s="92" t="s">
        <v>1905</v>
      </c>
      <c r="F453" s="124">
        <v>129240</v>
      </c>
      <c r="G453" s="124">
        <v>2520</v>
      </c>
      <c r="H453" s="124">
        <v>720</v>
      </c>
      <c r="I453" s="124">
        <v>1800</v>
      </c>
      <c r="J453" s="124">
        <v>6180</v>
      </c>
      <c r="K453" s="127">
        <v>0</v>
      </c>
      <c r="L453" s="127">
        <v>0</v>
      </c>
      <c r="M453" s="124">
        <v>30000</v>
      </c>
      <c r="N453" s="127">
        <v>0</v>
      </c>
      <c r="O453" s="128">
        <v>27000</v>
      </c>
      <c r="P453" s="127">
        <v>1800</v>
      </c>
      <c r="Q453" s="127">
        <v>2880</v>
      </c>
      <c r="R453" s="124">
        <v>2400</v>
      </c>
      <c r="S453" s="124">
        <v>1560</v>
      </c>
      <c r="T453" s="124">
        <v>0</v>
      </c>
      <c r="U453" s="124">
        <v>0</v>
      </c>
      <c r="V453" s="124">
        <v>0</v>
      </c>
      <c r="W453" s="124">
        <v>4200</v>
      </c>
      <c r="X453" s="124">
        <v>0</v>
      </c>
      <c r="Y453" s="127">
        <v>23040</v>
      </c>
      <c r="Z453" s="128">
        <v>25140</v>
      </c>
    </row>
    <row r="454" spans="1:26" ht="20.100000000000001" customHeight="1">
      <c r="A454" s="92" t="s">
        <v>1598</v>
      </c>
      <c r="B454" s="92" t="s">
        <v>1550</v>
      </c>
      <c r="C454" s="93" t="s">
        <v>1572</v>
      </c>
      <c r="D454" s="123" t="s">
        <v>1623</v>
      </c>
      <c r="E454" s="92" t="s">
        <v>1059</v>
      </c>
      <c r="F454" s="124">
        <v>129240</v>
      </c>
      <c r="G454" s="124">
        <v>2520</v>
      </c>
      <c r="H454" s="124">
        <v>720</v>
      </c>
      <c r="I454" s="124">
        <v>1800</v>
      </c>
      <c r="J454" s="124">
        <v>6180</v>
      </c>
      <c r="K454" s="127">
        <v>0</v>
      </c>
      <c r="L454" s="127">
        <v>0</v>
      </c>
      <c r="M454" s="124">
        <v>30000</v>
      </c>
      <c r="N454" s="127">
        <v>0</v>
      </c>
      <c r="O454" s="128">
        <v>27000</v>
      </c>
      <c r="P454" s="127">
        <v>1800</v>
      </c>
      <c r="Q454" s="127">
        <v>2880</v>
      </c>
      <c r="R454" s="124">
        <v>2400</v>
      </c>
      <c r="S454" s="124">
        <v>1560</v>
      </c>
      <c r="T454" s="124">
        <v>0</v>
      </c>
      <c r="U454" s="124">
        <v>0</v>
      </c>
      <c r="V454" s="124">
        <v>0</v>
      </c>
      <c r="W454" s="124">
        <v>4200</v>
      </c>
      <c r="X454" s="124">
        <v>0</v>
      </c>
      <c r="Y454" s="127">
        <v>23040</v>
      </c>
      <c r="Z454" s="128">
        <v>25140</v>
      </c>
    </row>
    <row r="455" spans="1:26" ht="20.100000000000001" customHeight="1">
      <c r="A455" s="92"/>
      <c r="B455" s="92"/>
      <c r="C455" s="93"/>
      <c r="D455" s="123" t="s">
        <v>1906</v>
      </c>
      <c r="E455" s="92" t="s">
        <v>1907</v>
      </c>
      <c r="F455" s="124">
        <v>29240</v>
      </c>
      <c r="G455" s="124">
        <v>840</v>
      </c>
      <c r="H455" s="124">
        <v>240</v>
      </c>
      <c r="I455" s="124">
        <v>600</v>
      </c>
      <c r="J455" s="124">
        <v>2060</v>
      </c>
      <c r="K455" s="127">
        <v>0</v>
      </c>
      <c r="L455" s="127">
        <v>0</v>
      </c>
      <c r="M455" s="124">
        <v>0</v>
      </c>
      <c r="N455" s="127">
        <v>0</v>
      </c>
      <c r="O455" s="128">
        <v>9000</v>
      </c>
      <c r="P455" s="127">
        <v>600</v>
      </c>
      <c r="Q455" s="127">
        <v>960</v>
      </c>
      <c r="R455" s="124">
        <v>800</v>
      </c>
      <c r="S455" s="124">
        <v>520</v>
      </c>
      <c r="T455" s="124">
        <v>0</v>
      </c>
      <c r="U455" s="124">
        <v>0</v>
      </c>
      <c r="V455" s="124">
        <v>0</v>
      </c>
      <c r="W455" s="124">
        <v>1400</v>
      </c>
      <c r="X455" s="124">
        <v>0</v>
      </c>
      <c r="Y455" s="127">
        <v>3840</v>
      </c>
      <c r="Z455" s="128">
        <v>8380</v>
      </c>
    </row>
    <row r="456" spans="1:26" ht="20.100000000000001" customHeight="1">
      <c r="A456" s="92" t="s">
        <v>1598</v>
      </c>
      <c r="B456" s="92" t="s">
        <v>1550</v>
      </c>
      <c r="C456" s="93" t="s">
        <v>1550</v>
      </c>
      <c r="D456" s="123" t="s">
        <v>1623</v>
      </c>
      <c r="E456" s="92" t="s">
        <v>251</v>
      </c>
      <c r="F456" s="124">
        <v>29240</v>
      </c>
      <c r="G456" s="124">
        <v>840</v>
      </c>
      <c r="H456" s="124">
        <v>240</v>
      </c>
      <c r="I456" s="124">
        <v>600</v>
      </c>
      <c r="J456" s="124">
        <v>2060</v>
      </c>
      <c r="K456" s="127">
        <v>0</v>
      </c>
      <c r="L456" s="127">
        <v>0</v>
      </c>
      <c r="M456" s="124">
        <v>0</v>
      </c>
      <c r="N456" s="127">
        <v>0</v>
      </c>
      <c r="O456" s="128">
        <v>9000</v>
      </c>
      <c r="P456" s="127">
        <v>600</v>
      </c>
      <c r="Q456" s="127">
        <v>960</v>
      </c>
      <c r="R456" s="124">
        <v>800</v>
      </c>
      <c r="S456" s="124">
        <v>520</v>
      </c>
      <c r="T456" s="124">
        <v>0</v>
      </c>
      <c r="U456" s="124">
        <v>0</v>
      </c>
      <c r="V456" s="124">
        <v>0</v>
      </c>
      <c r="W456" s="124">
        <v>1400</v>
      </c>
      <c r="X456" s="124">
        <v>0</v>
      </c>
      <c r="Y456" s="127">
        <v>3840</v>
      </c>
      <c r="Z456" s="128">
        <v>8380</v>
      </c>
    </row>
    <row r="457" spans="1:26" ht="20.100000000000001" customHeight="1">
      <c r="A457" s="92"/>
      <c r="B457" s="92"/>
      <c r="C457" s="93"/>
      <c r="D457" s="123" t="s">
        <v>1908</v>
      </c>
      <c r="E457" s="92" t="s">
        <v>1909</v>
      </c>
      <c r="F457" s="124">
        <v>117020</v>
      </c>
      <c r="G457" s="124">
        <v>2100</v>
      </c>
      <c r="H457" s="124">
        <v>600</v>
      </c>
      <c r="I457" s="124">
        <v>1500</v>
      </c>
      <c r="J457" s="124">
        <v>9950</v>
      </c>
      <c r="K457" s="127">
        <v>0</v>
      </c>
      <c r="L457" s="127">
        <v>0</v>
      </c>
      <c r="M457" s="124">
        <v>0</v>
      </c>
      <c r="N457" s="127">
        <v>37200</v>
      </c>
      <c r="O457" s="128">
        <v>22500</v>
      </c>
      <c r="P457" s="127">
        <v>1500</v>
      </c>
      <c r="Q457" s="127">
        <v>2400</v>
      </c>
      <c r="R457" s="124">
        <v>2000</v>
      </c>
      <c r="S457" s="124">
        <v>1300</v>
      </c>
      <c r="T457" s="124">
        <v>0</v>
      </c>
      <c r="U457" s="124">
        <v>0</v>
      </c>
      <c r="V457" s="124">
        <v>0</v>
      </c>
      <c r="W457" s="124">
        <v>3500</v>
      </c>
      <c r="X457" s="124">
        <v>0</v>
      </c>
      <c r="Y457" s="127">
        <v>11520</v>
      </c>
      <c r="Z457" s="128">
        <v>20950</v>
      </c>
    </row>
    <row r="458" spans="1:26" ht="20.100000000000001" customHeight="1">
      <c r="A458" s="92" t="s">
        <v>1616</v>
      </c>
      <c r="B458" s="92" t="s">
        <v>1552</v>
      </c>
      <c r="C458" s="93" t="s">
        <v>1572</v>
      </c>
      <c r="D458" s="123" t="s">
        <v>1623</v>
      </c>
      <c r="E458" s="92" t="s">
        <v>1431</v>
      </c>
      <c r="F458" s="124">
        <v>117020</v>
      </c>
      <c r="G458" s="124">
        <v>2100</v>
      </c>
      <c r="H458" s="124">
        <v>600</v>
      </c>
      <c r="I458" s="124">
        <v>1500</v>
      </c>
      <c r="J458" s="124">
        <v>9950</v>
      </c>
      <c r="K458" s="127">
        <v>0</v>
      </c>
      <c r="L458" s="127">
        <v>0</v>
      </c>
      <c r="M458" s="124">
        <v>0</v>
      </c>
      <c r="N458" s="127">
        <v>37200</v>
      </c>
      <c r="O458" s="128">
        <v>22500</v>
      </c>
      <c r="P458" s="127">
        <v>1500</v>
      </c>
      <c r="Q458" s="127">
        <v>2400</v>
      </c>
      <c r="R458" s="124">
        <v>2000</v>
      </c>
      <c r="S458" s="124">
        <v>1300</v>
      </c>
      <c r="T458" s="124">
        <v>0</v>
      </c>
      <c r="U458" s="124">
        <v>0</v>
      </c>
      <c r="V458" s="124">
        <v>0</v>
      </c>
      <c r="W458" s="124">
        <v>3500</v>
      </c>
      <c r="X458" s="124">
        <v>0</v>
      </c>
      <c r="Y458" s="127">
        <v>11520</v>
      </c>
      <c r="Z458" s="128">
        <v>20950</v>
      </c>
    </row>
    <row r="459" spans="1:26" ht="20.100000000000001" customHeight="1">
      <c r="A459" s="92"/>
      <c r="B459" s="92"/>
      <c r="C459" s="93"/>
      <c r="D459" s="123" t="s">
        <v>1910</v>
      </c>
      <c r="E459" s="92" t="s">
        <v>1911</v>
      </c>
      <c r="F459" s="124">
        <v>402020</v>
      </c>
      <c r="G459" s="124">
        <v>7980</v>
      </c>
      <c r="H459" s="124">
        <v>2280</v>
      </c>
      <c r="I459" s="124">
        <v>5700</v>
      </c>
      <c r="J459" s="124">
        <v>19570</v>
      </c>
      <c r="K459" s="127">
        <v>0</v>
      </c>
      <c r="L459" s="127">
        <v>0</v>
      </c>
      <c r="M459" s="124">
        <v>82000</v>
      </c>
      <c r="N459" s="127">
        <v>0</v>
      </c>
      <c r="O459" s="128">
        <v>85500</v>
      </c>
      <c r="P459" s="127">
        <v>5700</v>
      </c>
      <c r="Q459" s="127">
        <v>9120</v>
      </c>
      <c r="R459" s="124">
        <v>7600</v>
      </c>
      <c r="S459" s="124">
        <v>4940</v>
      </c>
      <c r="T459" s="124">
        <v>0</v>
      </c>
      <c r="U459" s="124">
        <v>0</v>
      </c>
      <c r="V459" s="124">
        <v>0</v>
      </c>
      <c r="W459" s="124">
        <v>13300</v>
      </c>
      <c r="X459" s="124">
        <v>0</v>
      </c>
      <c r="Y459" s="127">
        <v>78720</v>
      </c>
      <c r="Z459" s="128">
        <v>79610</v>
      </c>
    </row>
    <row r="460" spans="1:26" ht="20.100000000000001" customHeight="1">
      <c r="A460" s="92" t="s">
        <v>1598</v>
      </c>
      <c r="B460" s="92" t="s">
        <v>1572</v>
      </c>
      <c r="C460" s="93" t="s">
        <v>1550</v>
      </c>
      <c r="D460" s="123" t="s">
        <v>1623</v>
      </c>
      <c r="E460" s="92" t="s">
        <v>1073</v>
      </c>
      <c r="F460" s="124">
        <v>402020</v>
      </c>
      <c r="G460" s="124">
        <v>7980</v>
      </c>
      <c r="H460" s="124">
        <v>2280</v>
      </c>
      <c r="I460" s="124">
        <v>5700</v>
      </c>
      <c r="J460" s="124">
        <v>19570</v>
      </c>
      <c r="K460" s="127">
        <v>0</v>
      </c>
      <c r="L460" s="127">
        <v>0</v>
      </c>
      <c r="M460" s="124">
        <v>82000</v>
      </c>
      <c r="N460" s="127">
        <v>0</v>
      </c>
      <c r="O460" s="128">
        <v>85500</v>
      </c>
      <c r="P460" s="127">
        <v>5700</v>
      </c>
      <c r="Q460" s="127">
        <v>9120</v>
      </c>
      <c r="R460" s="124">
        <v>7600</v>
      </c>
      <c r="S460" s="124">
        <v>4940</v>
      </c>
      <c r="T460" s="124">
        <v>0</v>
      </c>
      <c r="U460" s="124">
        <v>0</v>
      </c>
      <c r="V460" s="124">
        <v>0</v>
      </c>
      <c r="W460" s="124">
        <v>13300</v>
      </c>
      <c r="X460" s="124">
        <v>0</v>
      </c>
      <c r="Y460" s="127">
        <v>78720</v>
      </c>
      <c r="Z460" s="128">
        <v>79610</v>
      </c>
    </row>
    <row r="461" spans="1:26" ht="20.100000000000001" customHeight="1">
      <c r="A461" s="92"/>
      <c r="B461" s="92"/>
      <c r="C461" s="93"/>
      <c r="D461" s="123" t="s">
        <v>1912</v>
      </c>
      <c r="E461" s="92" t="s">
        <v>1913</v>
      </c>
      <c r="F461" s="124">
        <v>2304680</v>
      </c>
      <c r="G461" s="124">
        <v>31290</v>
      </c>
      <c r="H461" s="124">
        <v>7440</v>
      </c>
      <c r="I461" s="124">
        <v>21330</v>
      </c>
      <c r="J461" s="124">
        <v>88040</v>
      </c>
      <c r="K461" s="127">
        <v>0</v>
      </c>
      <c r="L461" s="127">
        <v>0</v>
      </c>
      <c r="M461" s="124">
        <v>61200</v>
      </c>
      <c r="N461" s="127">
        <v>168600</v>
      </c>
      <c r="O461" s="128">
        <v>281100</v>
      </c>
      <c r="P461" s="127">
        <v>18600</v>
      </c>
      <c r="Q461" s="127">
        <v>36060</v>
      </c>
      <c r="R461" s="124">
        <v>27740</v>
      </c>
      <c r="S461" s="124">
        <v>18220</v>
      </c>
      <c r="T461" s="124">
        <v>0</v>
      </c>
      <c r="U461" s="124">
        <v>0</v>
      </c>
      <c r="V461" s="124">
        <v>0</v>
      </c>
      <c r="W461" s="124">
        <v>43400</v>
      </c>
      <c r="X461" s="124">
        <v>0</v>
      </c>
      <c r="Y461" s="127">
        <v>1242720</v>
      </c>
      <c r="Z461" s="128">
        <v>258940</v>
      </c>
    </row>
    <row r="462" spans="1:26" ht="20.100000000000001" customHeight="1">
      <c r="A462" s="92"/>
      <c r="B462" s="92"/>
      <c r="C462" s="93"/>
      <c r="D462" s="123" t="s">
        <v>1914</v>
      </c>
      <c r="E462" s="92" t="s">
        <v>1915</v>
      </c>
      <c r="F462" s="124">
        <v>893340</v>
      </c>
      <c r="G462" s="124">
        <v>14070</v>
      </c>
      <c r="H462" s="124">
        <v>2520</v>
      </c>
      <c r="I462" s="124">
        <v>9030</v>
      </c>
      <c r="J462" s="124">
        <v>45810</v>
      </c>
      <c r="K462" s="127">
        <v>0</v>
      </c>
      <c r="L462" s="127">
        <v>0</v>
      </c>
      <c r="M462" s="124">
        <v>0</v>
      </c>
      <c r="N462" s="127">
        <v>168600</v>
      </c>
      <c r="O462" s="128">
        <v>96600</v>
      </c>
      <c r="P462" s="127">
        <v>6300</v>
      </c>
      <c r="Q462" s="127">
        <v>16380</v>
      </c>
      <c r="R462" s="124">
        <v>11340</v>
      </c>
      <c r="S462" s="124">
        <v>7560</v>
      </c>
      <c r="T462" s="124">
        <v>0</v>
      </c>
      <c r="U462" s="124">
        <v>0</v>
      </c>
      <c r="V462" s="124">
        <v>0</v>
      </c>
      <c r="W462" s="124">
        <v>14700</v>
      </c>
      <c r="X462" s="124">
        <v>0</v>
      </c>
      <c r="Y462" s="127">
        <v>413280</v>
      </c>
      <c r="Z462" s="128">
        <v>87150</v>
      </c>
    </row>
    <row r="463" spans="1:26" ht="20.100000000000001" customHeight="1">
      <c r="A463" s="92" t="s">
        <v>1598</v>
      </c>
      <c r="B463" s="92" t="s">
        <v>1550</v>
      </c>
      <c r="C463" s="93" t="s">
        <v>1550</v>
      </c>
      <c r="D463" s="123" t="s">
        <v>1623</v>
      </c>
      <c r="E463" s="92" t="s">
        <v>251</v>
      </c>
      <c r="F463" s="124">
        <v>893340</v>
      </c>
      <c r="G463" s="124">
        <v>14070</v>
      </c>
      <c r="H463" s="124">
        <v>2520</v>
      </c>
      <c r="I463" s="124">
        <v>9030</v>
      </c>
      <c r="J463" s="124">
        <v>45810</v>
      </c>
      <c r="K463" s="127">
        <v>0</v>
      </c>
      <c r="L463" s="127">
        <v>0</v>
      </c>
      <c r="M463" s="124">
        <v>0</v>
      </c>
      <c r="N463" s="127">
        <v>168600</v>
      </c>
      <c r="O463" s="128">
        <v>96600</v>
      </c>
      <c r="P463" s="127">
        <v>6300</v>
      </c>
      <c r="Q463" s="127">
        <v>16380</v>
      </c>
      <c r="R463" s="124">
        <v>11340</v>
      </c>
      <c r="S463" s="124">
        <v>7560</v>
      </c>
      <c r="T463" s="124">
        <v>0</v>
      </c>
      <c r="U463" s="124">
        <v>0</v>
      </c>
      <c r="V463" s="124">
        <v>0</v>
      </c>
      <c r="W463" s="124">
        <v>14700</v>
      </c>
      <c r="X463" s="124">
        <v>0</v>
      </c>
      <c r="Y463" s="127">
        <v>413280</v>
      </c>
      <c r="Z463" s="128">
        <v>87150</v>
      </c>
    </row>
    <row r="464" spans="1:26" ht="20.100000000000001" customHeight="1">
      <c r="A464" s="92"/>
      <c r="B464" s="92"/>
      <c r="C464" s="93"/>
      <c r="D464" s="123" t="s">
        <v>1916</v>
      </c>
      <c r="E464" s="92" t="s">
        <v>1917</v>
      </c>
      <c r="F464" s="124">
        <v>1165540</v>
      </c>
      <c r="G464" s="124">
        <v>13020</v>
      </c>
      <c r="H464" s="124">
        <v>3720</v>
      </c>
      <c r="I464" s="124">
        <v>9300</v>
      </c>
      <c r="J464" s="124">
        <v>31930</v>
      </c>
      <c r="K464" s="127">
        <v>0</v>
      </c>
      <c r="L464" s="127">
        <v>0</v>
      </c>
      <c r="M464" s="124">
        <v>0</v>
      </c>
      <c r="N464" s="127">
        <v>0</v>
      </c>
      <c r="O464" s="128">
        <v>139500</v>
      </c>
      <c r="P464" s="127">
        <v>9300</v>
      </c>
      <c r="Q464" s="127">
        <v>14880</v>
      </c>
      <c r="R464" s="124">
        <v>12400</v>
      </c>
      <c r="S464" s="124">
        <v>8060</v>
      </c>
      <c r="T464" s="124">
        <v>0</v>
      </c>
      <c r="U464" s="124">
        <v>0</v>
      </c>
      <c r="V464" s="124">
        <v>0</v>
      </c>
      <c r="W464" s="124">
        <v>21700</v>
      </c>
      <c r="X464" s="124">
        <v>0</v>
      </c>
      <c r="Y464" s="127">
        <v>771840</v>
      </c>
      <c r="Z464" s="128">
        <v>129890</v>
      </c>
    </row>
    <row r="465" spans="1:26" ht="20.100000000000001" customHeight="1">
      <c r="A465" s="92" t="s">
        <v>1598</v>
      </c>
      <c r="B465" s="92" t="s">
        <v>1558</v>
      </c>
      <c r="C465" s="93" t="s">
        <v>1550</v>
      </c>
      <c r="D465" s="123" t="s">
        <v>1623</v>
      </c>
      <c r="E465" s="92" t="s">
        <v>1600</v>
      </c>
      <c r="F465" s="124">
        <v>1165540</v>
      </c>
      <c r="G465" s="124">
        <v>13020</v>
      </c>
      <c r="H465" s="124">
        <v>3720</v>
      </c>
      <c r="I465" s="124">
        <v>9300</v>
      </c>
      <c r="J465" s="124">
        <v>31930</v>
      </c>
      <c r="K465" s="127">
        <v>0</v>
      </c>
      <c r="L465" s="127">
        <v>0</v>
      </c>
      <c r="M465" s="124">
        <v>0</v>
      </c>
      <c r="N465" s="127">
        <v>0</v>
      </c>
      <c r="O465" s="128">
        <v>139500</v>
      </c>
      <c r="P465" s="127">
        <v>9300</v>
      </c>
      <c r="Q465" s="127">
        <v>14880</v>
      </c>
      <c r="R465" s="124">
        <v>12400</v>
      </c>
      <c r="S465" s="124">
        <v>8060</v>
      </c>
      <c r="T465" s="124">
        <v>0</v>
      </c>
      <c r="U465" s="124">
        <v>0</v>
      </c>
      <c r="V465" s="124">
        <v>0</v>
      </c>
      <c r="W465" s="124">
        <v>21700</v>
      </c>
      <c r="X465" s="124">
        <v>0</v>
      </c>
      <c r="Y465" s="127">
        <v>771840</v>
      </c>
      <c r="Z465" s="128">
        <v>129890</v>
      </c>
    </row>
    <row r="466" spans="1:26" ht="20.100000000000001" customHeight="1">
      <c r="A466" s="92"/>
      <c r="B466" s="92"/>
      <c r="C466" s="93"/>
      <c r="D466" s="123" t="s">
        <v>1918</v>
      </c>
      <c r="E466" s="92" t="s">
        <v>1919</v>
      </c>
      <c r="F466" s="124">
        <v>245800</v>
      </c>
      <c r="G466" s="124">
        <v>4200</v>
      </c>
      <c r="H466" s="124">
        <v>1200</v>
      </c>
      <c r="I466" s="124">
        <v>3000</v>
      </c>
      <c r="J466" s="124">
        <v>10300</v>
      </c>
      <c r="K466" s="127">
        <v>0</v>
      </c>
      <c r="L466" s="127">
        <v>0</v>
      </c>
      <c r="M466" s="124">
        <v>61200</v>
      </c>
      <c r="N466" s="127">
        <v>0</v>
      </c>
      <c r="O466" s="128">
        <v>45000</v>
      </c>
      <c r="P466" s="127">
        <v>3000</v>
      </c>
      <c r="Q466" s="127">
        <v>4800</v>
      </c>
      <c r="R466" s="124">
        <v>4000</v>
      </c>
      <c r="S466" s="124">
        <v>2600</v>
      </c>
      <c r="T466" s="124">
        <v>0</v>
      </c>
      <c r="U466" s="124">
        <v>0</v>
      </c>
      <c r="V466" s="124">
        <v>0</v>
      </c>
      <c r="W466" s="124">
        <v>7000</v>
      </c>
      <c r="X466" s="124">
        <v>0</v>
      </c>
      <c r="Y466" s="127">
        <v>57600</v>
      </c>
      <c r="Z466" s="128">
        <v>41900</v>
      </c>
    </row>
    <row r="467" spans="1:26" ht="20.100000000000001" customHeight="1">
      <c r="A467" s="92" t="s">
        <v>1598</v>
      </c>
      <c r="B467" s="92" t="s">
        <v>1558</v>
      </c>
      <c r="C467" s="93" t="s">
        <v>1550</v>
      </c>
      <c r="D467" s="123" t="s">
        <v>1623</v>
      </c>
      <c r="E467" s="92" t="s">
        <v>1600</v>
      </c>
      <c r="F467" s="124">
        <v>245800</v>
      </c>
      <c r="G467" s="124">
        <v>4200</v>
      </c>
      <c r="H467" s="124">
        <v>1200</v>
      </c>
      <c r="I467" s="124">
        <v>3000</v>
      </c>
      <c r="J467" s="124">
        <v>10300</v>
      </c>
      <c r="K467" s="127">
        <v>0</v>
      </c>
      <c r="L467" s="127">
        <v>0</v>
      </c>
      <c r="M467" s="124">
        <v>61200</v>
      </c>
      <c r="N467" s="127">
        <v>0</v>
      </c>
      <c r="O467" s="128">
        <v>45000</v>
      </c>
      <c r="P467" s="127">
        <v>3000</v>
      </c>
      <c r="Q467" s="127">
        <v>4800</v>
      </c>
      <c r="R467" s="124">
        <v>4000</v>
      </c>
      <c r="S467" s="124">
        <v>2600</v>
      </c>
      <c r="T467" s="124">
        <v>0</v>
      </c>
      <c r="U467" s="124">
        <v>0</v>
      </c>
      <c r="V467" s="124">
        <v>0</v>
      </c>
      <c r="W467" s="124">
        <v>7000</v>
      </c>
      <c r="X467" s="124">
        <v>0</v>
      </c>
      <c r="Y467" s="127">
        <v>57600</v>
      </c>
      <c r="Z467" s="128">
        <v>41900</v>
      </c>
    </row>
    <row r="468" spans="1:26" ht="20.100000000000001" customHeight="1">
      <c r="A468" s="92"/>
      <c r="B468" s="92"/>
      <c r="C468" s="93"/>
      <c r="D468" s="123" t="s">
        <v>1920</v>
      </c>
      <c r="E468" s="92" t="s">
        <v>1921</v>
      </c>
      <c r="F468" s="124">
        <v>2459100</v>
      </c>
      <c r="G468" s="124">
        <v>81140</v>
      </c>
      <c r="H468" s="124">
        <v>13650</v>
      </c>
      <c r="I468" s="124">
        <v>51950</v>
      </c>
      <c r="J468" s="124">
        <v>194730</v>
      </c>
      <c r="K468" s="127">
        <v>0</v>
      </c>
      <c r="L468" s="127">
        <v>0</v>
      </c>
      <c r="M468" s="124">
        <v>0</v>
      </c>
      <c r="N468" s="127">
        <v>615600</v>
      </c>
      <c r="O468" s="128">
        <v>427900</v>
      </c>
      <c r="P468" s="127">
        <v>37500</v>
      </c>
      <c r="Q468" s="127">
        <v>83460</v>
      </c>
      <c r="R468" s="124">
        <v>57780</v>
      </c>
      <c r="S468" s="124">
        <v>38520</v>
      </c>
      <c r="T468" s="124">
        <v>0</v>
      </c>
      <c r="U468" s="124">
        <v>0</v>
      </c>
      <c r="V468" s="124">
        <v>0</v>
      </c>
      <c r="W468" s="124">
        <v>74900</v>
      </c>
      <c r="X468" s="124">
        <v>0</v>
      </c>
      <c r="Y468" s="127">
        <v>337920</v>
      </c>
      <c r="Z468" s="128">
        <v>444050</v>
      </c>
    </row>
    <row r="469" spans="1:26" ht="20.100000000000001" customHeight="1">
      <c r="A469" s="92"/>
      <c r="B469" s="92"/>
      <c r="C469" s="93"/>
      <c r="D469" s="123" t="s">
        <v>1922</v>
      </c>
      <c r="E469" s="92" t="s">
        <v>1923</v>
      </c>
      <c r="F469" s="124">
        <v>727980</v>
      </c>
      <c r="G469" s="124">
        <v>27540</v>
      </c>
      <c r="H469" s="124">
        <v>4050</v>
      </c>
      <c r="I469" s="124">
        <v>17550</v>
      </c>
      <c r="J469" s="124">
        <v>60570</v>
      </c>
      <c r="K469" s="127">
        <v>0</v>
      </c>
      <c r="L469" s="127">
        <v>0</v>
      </c>
      <c r="M469" s="124">
        <v>0</v>
      </c>
      <c r="N469" s="127">
        <v>217200</v>
      </c>
      <c r="O469" s="128">
        <v>99900</v>
      </c>
      <c r="P469" s="127">
        <v>13500</v>
      </c>
      <c r="Q469" s="127">
        <v>21060</v>
      </c>
      <c r="R469" s="124">
        <v>14580</v>
      </c>
      <c r="S469" s="124">
        <v>9720</v>
      </c>
      <c r="T469" s="124">
        <v>0</v>
      </c>
      <c r="U469" s="124">
        <v>0</v>
      </c>
      <c r="V469" s="124">
        <v>0</v>
      </c>
      <c r="W469" s="124">
        <v>18900</v>
      </c>
      <c r="X469" s="124">
        <v>0</v>
      </c>
      <c r="Y469" s="127">
        <v>111360</v>
      </c>
      <c r="Z469" s="128">
        <v>112050</v>
      </c>
    </row>
    <row r="470" spans="1:26" ht="20.100000000000001" customHeight="1">
      <c r="A470" s="92" t="s">
        <v>1589</v>
      </c>
      <c r="B470" s="92" t="s">
        <v>1550</v>
      </c>
      <c r="C470" s="93" t="s">
        <v>1550</v>
      </c>
      <c r="D470" s="123" t="s">
        <v>1623</v>
      </c>
      <c r="E470" s="92" t="s">
        <v>251</v>
      </c>
      <c r="F470" s="124">
        <v>727980</v>
      </c>
      <c r="G470" s="124">
        <v>27540</v>
      </c>
      <c r="H470" s="124">
        <v>4050</v>
      </c>
      <c r="I470" s="124">
        <v>17550</v>
      </c>
      <c r="J470" s="124">
        <v>60570</v>
      </c>
      <c r="K470" s="127">
        <v>0</v>
      </c>
      <c r="L470" s="127">
        <v>0</v>
      </c>
      <c r="M470" s="124">
        <v>0</v>
      </c>
      <c r="N470" s="127">
        <v>217200</v>
      </c>
      <c r="O470" s="128">
        <v>99900</v>
      </c>
      <c r="P470" s="127">
        <v>13500</v>
      </c>
      <c r="Q470" s="127">
        <v>21060</v>
      </c>
      <c r="R470" s="124">
        <v>14580</v>
      </c>
      <c r="S470" s="124">
        <v>9720</v>
      </c>
      <c r="T470" s="124">
        <v>0</v>
      </c>
      <c r="U470" s="124">
        <v>0</v>
      </c>
      <c r="V470" s="124">
        <v>0</v>
      </c>
      <c r="W470" s="124">
        <v>18900</v>
      </c>
      <c r="X470" s="124">
        <v>0</v>
      </c>
      <c r="Y470" s="127">
        <v>111360</v>
      </c>
      <c r="Z470" s="128">
        <v>112050</v>
      </c>
    </row>
    <row r="471" spans="1:26" ht="20.100000000000001" customHeight="1">
      <c r="A471" s="92"/>
      <c r="B471" s="92"/>
      <c r="C471" s="93"/>
      <c r="D471" s="123" t="s">
        <v>1924</v>
      </c>
      <c r="E471" s="92" t="s">
        <v>1925</v>
      </c>
      <c r="F471" s="124">
        <v>1447440</v>
      </c>
      <c r="G471" s="124">
        <v>46230</v>
      </c>
      <c r="H471" s="124">
        <v>8280</v>
      </c>
      <c r="I471" s="124">
        <v>29670</v>
      </c>
      <c r="J471" s="124">
        <v>111450</v>
      </c>
      <c r="K471" s="127">
        <v>0</v>
      </c>
      <c r="L471" s="127">
        <v>0</v>
      </c>
      <c r="M471" s="124">
        <v>0</v>
      </c>
      <c r="N471" s="127">
        <v>311400</v>
      </c>
      <c r="O471" s="128">
        <v>282900</v>
      </c>
      <c r="P471" s="127">
        <v>20700</v>
      </c>
      <c r="Q471" s="127">
        <v>53820</v>
      </c>
      <c r="R471" s="124">
        <v>37260</v>
      </c>
      <c r="S471" s="124">
        <v>24840</v>
      </c>
      <c r="T471" s="124">
        <v>0</v>
      </c>
      <c r="U471" s="124">
        <v>0</v>
      </c>
      <c r="V471" s="124">
        <v>0</v>
      </c>
      <c r="W471" s="124">
        <v>48300</v>
      </c>
      <c r="X471" s="124">
        <v>0</v>
      </c>
      <c r="Y471" s="127">
        <v>186240</v>
      </c>
      <c r="Z471" s="128">
        <v>286350</v>
      </c>
    </row>
    <row r="472" spans="1:26" ht="20.100000000000001" customHeight="1">
      <c r="A472" s="92" t="s">
        <v>1589</v>
      </c>
      <c r="B472" s="92" t="s">
        <v>1550</v>
      </c>
      <c r="C472" s="93" t="s">
        <v>1585</v>
      </c>
      <c r="D472" s="123" t="s">
        <v>1623</v>
      </c>
      <c r="E472" s="92" t="s">
        <v>801</v>
      </c>
      <c r="F472" s="124">
        <v>1447440</v>
      </c>
      <c r="G472" s="124">
        <v>46230</v>
      </c>
      <c r="H472" s="124">
        <v>8280</v>
      </c>
      <c r="I472" s="124">
        <v>29670</v>
      </c>
      <c r="J472" s="124">
        <v>111450</v>
      </c>
      <c r="K472" s="127">
        <v>0</v>
      </c>
      <c r="L472" s="127">
        <v>0</v>
      </c>
      <c r="M472" s="124">
        <v>0</v>
      </c>
      <c r="N472" s="127">
        <v>311400</v>
      </c>
      <c r="O472" s="128">
        <v>282900</v>
      </c>
      <c r="P472" s="127">
        <v>20700</v>
      </c>
      <c r="Q472" s="127">
        <v>53820</v>
      </c>
      <c r="R472" s="124">
        <v>37260</v>
      </c>
      <c r="S472" s="124">
        <v>24840</v>
      </c>
      <c r="T472" s="124">
        <v>0</v>
      </c>
      <c r="U472" s="124">
        <v>0</v>
      </c>
      <c r="V472" s="124">
        <v>0</v>
      </c>
      <c r="W472" s="124">
        <v>48300</v>
      </c>
      <c r="X472" s="124">
        <v>0</v>
      </c>
      <c r="Y472" s="127">
        <v>186240</v>
      </c>
      <c r="Z472" s="128">
        <v>286350</v>
      </c>
    </row>
    <row r="473" spans="1:26" ht="20.100000000000001" customHeight="1">
      <c r="A473" s="92"/>
      <c r="B473" s="92"/>
      <c r="C473" s="93"/>
      <c r="D473" s="123" t="s">
        <v>1926</v>
      </c>
      <c r="E473" s="92" t="s">
        <v>1927</v>
      </c>
      <c r="F473" s="124">
        <v>283680</v>
      </c>
      <c r="G473" s="124">
        <v>7370</v>
      </c>
      <c r="H473" s="124">
        <v>1320</v>
      </c>
      <c r="I473" s="124">
        <v>4730</v>
      </c>
      <c r="J473" s="124">
        <v>22710</v>
      </c>
      <c r="K473" s="127">
        <v>0</v>
      </c>
      <c r="L473" s="127">
        <v>0</v>
      </c>
      <c r="M473" s="124">
        <v>0</v>
      </c>
      <c r="N473" s="127">
        <v>87000</v>
      </c>
      <c r="O473" s="128">
        <v>45100</v>
      </c>
      <c r="P473" s="127">
        <v>3300</v>
      </c>
      <c r="Q473" s="127">
        <v>8580</v>
      </c>
      <c r="R473" s="124">
        <v>5940</v>
      </c>
      <c r="S473" s="124">
        <v>3960</v>
      </c>
      <c r="T473" s="124">
        <v>0</v>
      </c>
      <c r="U473" s="124">
        <v>0</v>
      </c>
      <c r="V473" s="124">
        <v>0</v>
      </c>
      <c r="W473" s="124">
        <v>7700</v>
      </c>
      <c r="X473" s="124">
        <v>0</v>
      </c>
      <c r="Y473" s="127">
        <v>40320</v>
      </c>
      <c r="Z473" s="128">
        <v>45650</v>
      </c>
    </row>
    <row r="474" spans="1:26" ht="20.100000000000001" customHeight="1">
      <c r="A474" s="92" t="s">
        <v>1589</v>
      </c>
      <c r="B474" s="92" t="s">
        <v>1550</v>
      </c>
      <c r="C474" s="93" t="s">
        <v>1585</v>
      </c>
      <c r="D474" s="123" t="s">
        <v>1623</v>
      </c>
      <c r="E474" s="92" t="s">
        <v>801</v>
      </c>
      <c r="F474" s="124">
        <v>283680</v>
      </c>
      <c r="G474" s="124">
        <v>7370</v>
      </c>
      <c r="H474" s="124">
        <v>1320</v>
      </c>
      <c r="I474" s="124">
        <v>4730</v>
      </c>
      <c r="J474" s="124">
        <v>22710</v>
      </c>
      <c r="K474" s="127">
        <v>0</v>
      </c>
      <c r="L474" s="127">
        <v>0</v>
      </c>
      <c r="M474" s="124">
        <v>0</v>
      </c>
      <c r="N474" s="127">
        <v>87000</v>
      </c>
      <c r="O474" s="128">
        <v>45100</v>
      </c>
      <c r="P474" s="127">
        <v>3300</v>
      </c>
      <c r="Q474" s="127">
        <v>8580</v>
      </c>
      <c r="R474" s="124">
        <v>5940</v>
      </c>
      <c r="S474" s="124">
        <v>3960</v>
      </c>
      <c r="T474" s="124">
        <v>0</v>
      </c>
      <c r="U474" s="124">
        <v>0</v>
      </c>
      <c r="V474" s="124">
        <v>0</v>
      </c>
      <c r="W474" s="124">
        <v>7700</v>
      </c>
      <c r="X474" s="124">
        <v>0</v>
      </c>
      <c r="Y474" s="127">
        <v>40320</v>
      </c>
      <c r="Z474" s="128">
        <v>45650</v>
      </c>
    </row>
    <row r="475" spans="1:26" ht="20.100000000000001" customHeight="1">
      <c r="A475" s="92"/>
      <c r="B475" s="92"/>
      <c r="C475" s="93"/>
      <c r="D475" s="123" t="s">
        <v>1928</v>
      </c>
      <c r="E475" s="92" t="s">
        <v>1929</v>
      </c>
      <c r="F475" s="124">
        <v>588832</v>
      </c>
      <c r="G475" s="124">
        <v>17010</v>
      </c>
      <c r="H475" s="124">
        <v>3360</v>
      </c>
      <c r="I475" s="124">
        <v>11130</v>
      </c>
      <c r="J475" s="124">
        <v>43060</v>
      </c>
      <c r="K475" s="127">
        <v>0</v>
      </c>
      <c r="L475" s="127">
        <v>0</v>
      </c>
      <c r="M475" s="124">
        <v>0</v>
      </c>
      <c r="N475" s="127">
        <v>92832</v>
      </c>
      <c r="O475" s="128">
        <v>128100</v>
      </c>
      <c r="P475" s="127">
        <v>8400</v>
      </c>
      <c r="Q475" s="127">
        <v>19740</v>
      </c>
      <c r="R475" s="124">
        <v>14140</v>
      </c>
      <c r="S475" s="124">
        <v>9380</v>
      </c>
      <c r="T475" s="124">
        <v>0</v>
      </c>
      <c r="U475" s="124">
        <v>0</v>
      </c>
      <c r="V475" s="124">
        <v>0</v>
      </c>
      <c r="W475" s="124">
        <v>19600</v>
      </c>
      <c r="X475" s="124">
        <v>0</v>
      </c>
      <c r="Y475" s="127">
        <v>105600</v>
      </c>
      <c r="Z475" s="128">
        <v>116480</v>
      </c>
    </row>
    <row r="476" spans="1:26" ht="20.100000000000001" customHeight="1">
      <c r="A476" s="92"/>
      <c r="B476" s="92"/>
      <c r="C476" s="93"/>
      <c r="D476" s="123" t="s">
        <v>1930</v>
      </c>
      <c r="E476" s="92" t="s">
        <v>1931</v>
      </c>
      <c r="F476" s="124">
        <v>467292</v>
      </c>
      <c r="G476" s="124">
        <v>14070</v>
      </c>
      <c r="H476" s="124">
        <v>2520</v>
      </c>
      <c r="I476" s="124">
        <v>9030</v>
      </c>
      <c r="J476" s="124">
        <v>35850</v>
      </c>
      <c r="K476" s="127">
        <v>0</v>
      </c>
      <c r="L476" s="127">
        <v>0</v>
      </c>
      <c r="M476" s="124">
        <v>0</v>
      </c>
      <c r="N476" s="127">
        <v>92832</v>
      </c>
      <c r="O476" s="128">
        <v>96600</v>
      </c>
      <c r="P476" s="127">
        <v>6300</v>
      </c>
      <c r="Q476" s="127">
        <v>16380</v>
      </c>
      <c r="R476" s="124">
        <v>11340</v>
      </c>
      <c r="S476" s="124">
        <v>7560</v>
      </c>
      <c r="T476" s="124">
        <v>0</v>
      </c>
      <c r="U476" s="124">
        <v>0</v>
      </c>
      <c r="V476" s="124">
        <v>0</v>
      </c>
      <c r="W476" s="124">
        <v>14700</v>
      </c>
      <c r="X476" s="124">
        <v>0</v>
      </c>
      <c r="Y476" s="127">
        <v>72960</v>
      </c>
      <c r="Z476" s="128">
        <v>87150</v>
      </c>
    </row>
    <row r="477" spans="1:26" ht="20.100000000000001" customHeight="1">
      <c r="A477" s="92" t="s">
        <v>1589</v>
      </c>
      <c r="B477" s="92" t="s">
        <v>1551</v>
      </c>
      <c r="C477" s="93" t="s">
        <v>1550</v>
      </c>
      <c r="D477" s="123" t="s">
        <v>1623</v>
      </c>
      <c r="E477" s="92" t="s">
        <v>251</v>
      </c>
      <c r="F477" s="124">
        <v>467292</v>
      </c>
      <c r="G477" s="124">
        <v>14070</v>
      </c>
      <c r="H477" s="124">
        <v>2520</v>
      </c>
      <c r="I477" s="124">
        <v>9030</v>
      </c>
      <c r="J477" s="124">
        <v>35850</v>
      </c>
      <c r="K477" s="127">
        <v>0</v>
      </c>
      <c r="L477" s="127">
        <v>0</v>
      </c>
      <c r="M477" s="124">
        <v>0</v>
      </c>
      <c r="N477" s="127">
        <v>92832</v>
      </c>
      <c r="O477" s="128">
        <v>96600</v>
      </c>
      <c r="P477" s="127">
        <v>6300</v>
      </c>
      <c r="Q477" s="127">
        <v>16380</v>
      </c>
      <c r="R477" s="124">
        <v>11340</v>
      </c>
      <c r="S477" s="124">
        <v>7560</v>
      </c>
      <c r="T477" s="124">
        <v>0</v>
      </c>
      <c r="U477" s="124">
        <v>0</v>
      </c>
      <c r="V477" s="124">
        <v>0</v>
      </c>
      <c r="W477" s="124">
        <v>14700</v>
      </c>
      <c r="X477" s="124">
        <v>0</v>
      </c>
      <c r="Y477" s="127">
        <v>72960</v>
      </c>
      <c r="Z477" s="128">
        <v>87150</v>
      </c>
    </row>
    <row r="478" spans="1:26" ht="20.100000000000001" customHeight="1">
      <c r="A478" s="92"/>
      <c r="B478" s="92"/>
      <c r="C478" s="93"/>
      <c r="D478" s="123" t="s">
        <v>1932</v>
      </c>
      <c r="E478" s="92" t="s">
        <v>1933</v>
      </c>
      <c r="F478" s="124">
        <v>121540</v>
      </c>
      <c r="G478" s="124">
        <v>2940</v>
      </c>
      <c r="H478" s="124">
        <v>840</v>
      </c>
      <c r="I478" s="124">
        <v>2100</v>
      </c>
      <c r="J478" s="124">
        <v>7210</v>
      </c>
      <c r="K478" s="127">
        <v>0</v>
      </c>
      <c r="L478" s="127">
        <v>0</v>
      </c>
      <c r="M478" s="124">
        <v>0</v>
      </c>
      <c r="N478" s="127">
        <v>0</v>
      </c>
      <c r="O478" s="128">
        <v>31500</v>
      </c>
      <c r="P478" s="127">
        <v>2100</v>
      </c>
      <c r="Q478" s="127">
        <v>3360</v>
      </c>
      <c r="R478" s="124">
        <v>2800</v>
      </c>
      <c r="S478" s="124">
        <v>1820</v>
      </c>
      <c r="T478" s="124">
        <v>0</v>
      </c>
      <c r="U478" s="124">
        <v>0</v>
      </c>
      <c r="V478" s="124">
        <v>0</v>
      </c>
      <c r="W478" s="124">
        <v>4900</v>
      </c>
      <c r="X478" s="124">
        <v>0</v>
      </c>
      <c r="Y478" s="127">
        <v>32640</v>
      </c>
      <c r="Z478" s="128">
        <v>29330</v>
      </c>
    </row>
    <row r="479" spans="1:26" ht="20.100000000000001" customHeight="1">
      <c r="A479" s="92" t="s">
        <v>1589</v>
      </c>
      <c r="B479" s="92" t="s">
        <v>1586</v>
      </c>
      <c r="C479" s="93" t="s">
        <v>1558</v>
      </c>
      <c r="D479" s="123" t="s">
        <v>1623</v>
      </c>
      <c r="E479" s="92" t="s">
        <v>867</v>
      </c>
      <c r="F479" s="124">
        <v>121540</v>
      </c>
      <c r="G479" s="124">
        <v>2940</v>
      </c>
      <c r="H479" s="124">
        <v>840</v>
      </c>
      <c r="I479" s="124">
        <v>2100</v>
      </c>
      <c r="J479" s="124">
        <v>7210</v>
      </c>
      <c r="K479" s="127">
        <v>0</v>
      </c>
      <c r="L479" s="127">
        <v>0</v>
      </c>
      <c r="M479" s="124">
        <v>0</v>
      </c>
      <c r="N479" s="127">
        <v>0</v>
      </c>
      <c r="O479" s="128">
        <v>31500</v>
      </c>
      <c r="P479" s="127">
        <v>2100</v>
      </c>
      <c r="Q479" s="127">
        <v>3360</v>
      </c>
      <c r="R479" s="124">
        <v>2800</v>
      </c>
      <c r="S479" s="124">
        <v>1820</v>
      </c>
      <c r="T479" s="124">
        <v>0</v>
      </c>
      <c r="U479" s="124">
        <v>0</v>
      </c>
      <c r="V479" s="124">
        <v>0</v>
      </c>
      <c r="W479" s="124">
        <v>4900</v>
      </c>
      <c r="X479" s="124">
        <v>0</v>
      </c>
      <c r="Y479" s="127">
        <v>32640</v>
      </c>
      <c r="Z479" s="128">
        <v>29330</v>
      </c>
    </row>
    <row r="480" spans="1:26" ht="20.100000000000001" customHeight="1">
      <c r="A480" s="92"/>
      <c r="B480" s="92"/>
      <c r="C480" s="93"/>
      <c r="D480" s="123" t="s">
        <v>1934</v>
      </c>
      <c r="E480" s="92" t="s">
        <v>1935</v>
      </c>
      <c r="F480" s="124">
        <v>213760</v>
      </c>
      <c r="G480" s="124">
        <v>4690</v>
      </c>
      <c r="H480" s="124">
        <v>840</v>
      </c>
      <c r="I480" s="124">
        <v>3010</v>
      </c>
      <c r="J480" s="124">
        <v>17070</v>
      </c>
      <c r="K480" s="127">
        <v>0</v>
      </c>
      <c r="L480" s="127">
        <v>0</v>
      </c>
      <c r="M480" s="124">
        <v>28000</v>
      </c>
      <c r="N480" s="127">
        <v>60600</v>
      </c>
      <c r="O480" s="128">
        <v>28700</v>
      </c>
      <c r="P480" s="127">
        <v>2100</v>
      </c>
      <c r="Q480" s="127">
        <v>5460</v>
      </c>
      <c r="R480" s="124">
        <v>3780</v>
      </c>
      <c r="S480" s="124">
        <v>2520</v>
      </c>
      <c r="T480" s="124">
        <v>0</v>
      </c>
      <c r="U480" s="124">
        <v>0</v>
      </c>
      <c r="V480" s="124">
        <v>0</v>
      </c>
      <c r="W480" s="124">
        <v>4900</v>
      </c>
      <c r="X480" s="124">
        <v>0</v>
      </c>
      <c r="Y480" s="127">
        <v>23040</v>
      </c>
      <c r="Z480" s="128">
        <v>29050</v>
      </c>
    </row>
    <row r="481" spans="1:26" ht="20.100000000000001" customHeight="1">
      <c r="A481" s="92"/>
      <c r="B481" s="92"/>
      <c r="C481" s="93"/>
      <c r="D481" s="123" t="s">
        <v>1936</v>
      </c>
      <c r="E481" s="92" t="s">
        <v>1937</v>
      </c>
      <c r="F481" s="124">
        <v>213760</v>
      </c>
      <c r="G481" s="124">
        <v>4690</v>
      </c>
      <c r="H481" s="124">
        <v>840</v>
      </c>
      <c r="I481" s="124">
        <v>3010</v>
      </c>
      <c r="J481" s="124">
        <v>17070</v>
      </c>
      <c r="K481" s="127">
        <v>0</v>
      </c>
      <c r="L481" s="127">
        <v>0</v>
      </c>
      <c r="M481" s="124">
        <v>28000</v>
      </c>
      <c r="N481" s="127">
        <v>60600</v>
      </c>
      <c r="O481" s="128">
        <v>28700</v>
      </c>
      <c r="P481" s="127">
        <v>2100</v>
      </c>
      <c r="Q481" s="127">
        <v>5460</v>
      </c>
      <c r="R481" s="124">
        <v>3780</v>
      </c>
      <c r="S481" s="124">
        <v>2520</v>
      </c>
      <c r="T481" s="124">
        <v>0</v>
      </c>
      <c r="U481" s="124">
        <v>0</v>
      </c>
      <c r="V481" s="124">
        <v>0</v>
      </c>
      <c r="W481" s="124">
        <v>4900</v>
      </c>
      <c r="X481" s="124">
        <v>0</v>
      </c>
      <c r="Y481" s="127">
        <v>23040</v>
      </c>
      <c r="Z481" s="128">
        <v>29050</v>
      </c>
    </row>
    <row r="482" spans="1:26" ht="20.100000000000001" customHeight="1">
      <c r="A482" s="92" t="s">
        <v>1589</v>
      </c>
      <c r="B482" s="92" t="s">
        <v>1550</v>
      </c>
      <c r="C482" s="93" t="s">
        <v>1550</v>
      </c>
      <c r="D482" s="123" t="s">
        <v>1623</v>
      </c>
      <c r="E482" s="92" t="s">
        <v>251</v>
      </c>
      <c r="F482" s="124">
        <v>23040</v>
      </c>
      <c r="G482" s="124">
        <v>0</v>
      </c>
      <c r="H482" s="124">
        <v>0</v>
      </c>
      <c r="I482" s="124">
        <v>0</v>
      </c>
      <c r="J482" s="124">
        <v>0</v>
      </c>
      <c r="K482" s="127">
        <v>0</v>
      </c>
      <c r="L482" s="127">
        <v>0</v>
      </c>
      <c r="M482" s="124">
        <v>0</v>
      </c>
      <c r="N482" s="127">
        <v>0</v>
      </c>
      <c r="O482" s="128">
        <v>0</v>
      </c>
      <c r="P482" s="127">
        <v>0</v>
      </c>
      <c r="Q482" s="127">
        <v>0</v>
      </c>
      <c r="R482" s="124">
        <v>0</v>
      </c>
      <c r="S482" s="124">
        <v>0</v>
      </c>
      <c r="T482" s="124">
        <v>0</v>
      </c>
      <c r="U482" s="124">
        <v>0</v>
      </c>
      <c r="V482" s="124">
        <v>0</v>
      </c>
      <c r="W482" s="124">
        <v>0</v>
      </c>
      <c r="X482" s="124">
        <v>0</v>
      </c>
      <c r="Y482" s="127">
        <v>23040</v>
      </c>
      <c r="Z482" s="128">
        <v>0</v>
      </c>
    </row>
    <row r="483" spans="1:26" ht="20.100000000000001" customHeight="1">
      <c r="A483" s="92" t="s">
        <v>1589</v>
      </c>
      <c r="B483" s="92" t="s">
        <v>1559</v>
      </c>
      <c r="C483" s="93" t="s">
        <v>1550</v>
      </c>
      <c r="D483" s="123" t="s">
        <v>1623</v>
      </c>
      <c r="E483" s="92" t="s">
        <v>251</v>
      </c>
      <c r="F483" s="124">
        <v>70320</v>
      </c>
      <c r="G483" s="124">
        <v>0</v>
      </c>
      <c r="H483" s="124">
        <v>0</v>
      </c>
      <c r="I483" s="124">
        <v>0</v>
      </c>
      <c r="J483" s="124">
        <v>9720</v>
      </c>
      <c r="K483" s="127">
        <v>0</v>
      </c>
      <c r="L483" s="127">
        <v>0</v>
      </c>
      <c r="M483" s="124">
        <v>0</v>
      </c>
      <c r="N483" s="127">
        <v>60600</v>
      </c>
      <c r="O483" s="128">
        <v>0</v>
      </c>
      <c r="P483" s="127">
        <v>0</v>
      </c>
      <c r="Q483" s="127">
        <v>0</v>
      </c>
      <c r="R483" s="124">
        <v>0</v>
      </c>
      <c r="S483" s="124">
        <v>0</v>
      </c>
      <c r="T483" s="124">
        <v>0</v>
      </c>
      <c r="U483" s="124">
        <v>0</v>
      </c>
      <c r="V483" s="124">
        <v>0</v>
      </c>
      <c r="W483" s="124">
        <v>0</v>
      </c>
      <c r="X483" s="124">
        <v>0</v>
      </c>
      <c r="Y483" s="127">
        <v>0</v>
      </c>
      <c r="Z483" s="128">
        <v>0</v>
      </c>
    </row>
    <row r="484" spans="1:26" ht="20.100000000000001" customHeight="1">
      <c r="A484" s="92" t="s">
        <v>1589</v>
      </c>
      <c r="B484" s="92" t="s">
        <v>1559</v>
      </c>
      <c r="C484" s="93" t="s">
        <v>1551</v>
      </c>
      <c r="D484" s="123" t="s">
        <v>1623</v>
      </c>
      <c r="E484" s="92" t="s">
        <v>252</v>
      </c>
      <c r="F484" s="124">
        <v>120400</v>
      </c>
      <c r="G484" s="124">
        <v>4690</v>
      </c>
      <c r="H484" s="124">
        <v>840</v>
      </c>
      <c r="I484" s="124">
        <v>3010</v>
      </c>
      <c r="J484" s="124">
        <v>7350</v>
      </c>
      <c r="K484" s="127">
        <v>0</v>
      </c>
      <c r="L484" s="127">
        <v>0</v>
      </c>
      <c r="M484" s="124">
        <v>28000</v>
      </c>
      <c r="N484" s="127">
        <v>0</v>
      </c>
      <c r="O484" s="128">
        <v>28700</v>
      </c>
      <c r="P484" s="127">
        <v>2100</v>
      </c>
      <c r="Q484" s="127">
        <v>5460</v>
      </c>
      <c r="R484" s="124">
        <v>3780</v>
      </c>
      <c r="S484" s="124">
        <v>2520</v>
      </c>
      <c r="T484" s="124">
        <v>0</v>
      </c>
      <c r="U484" s="124">
        <v>0</v>
      </c>
      <c r="V484" s="124">
        <v>0</v>
      </c>
      <c r="W484" s="124">
        <v>4900</v>
      </c>
      <c r="X484" s="124">
        <v>0</v>
      </c>
      <c r="Y484" s="127">
        <v>0</v>
      </c>
      <c r="Z484" s="128">
        <v>29050</v>
      </c>
    </row>
    <row r="485" spans="1:26" ht="20.100000000000001" customHeight="1">
      <c r="A485" s="92"/>
      <c r="B485" s="92"/>
      <c r="C485" s="93"/>
      <c r="D485" s="123" t="s">
        <v>1938</v>
      </c>
      <c r="E485" s="92" t="s">
        <v>1939</v>
      </c>
      <c r="F485" s="124">
        <v>4488208</v>
      </c>
      <c r="G485" s="124">
        <v>54870</v>
      </c>
      <c r="H485" s="124">
        <v>13320</v>
      </c>
      <c r="I485" s="124">
        <v>37590</v>
      </c>
      <c r="J485" s="124">
        <v>153270</v>
      </c>
      <c r="K485" s="127">
        <v>0</v>
      </c>
      <c r="L485" s="127">
        <v>0</v>
      </c>
      <c r="M485" s="124">
        <v>200000</v>
      </c>
      <c r="N485" s="127">
        <v>268800</v>
      </c>
      <c r="O485" s="128">
        <v>497300</v>
      </c>
      <c r="P485" s="127">
        <v>33300</v>
      </c>
      <c r="Q485" s="127">
        <v>63180</v>
      </c>
      <c r="R485" s="124">
        <v>49020</v>
      </c>
      <c r="S485" s="124">
        <v>32160</v>
      </c>
      <c r="T485" s="124">
        <v>0</v>
      </c>
      <c r="U485" s="124">
        <v>0</v>
      </c>
      <c r="V485" s="124">
        <v>0</v>
      </c>
      <c r="W485" s="124">
        <v>77700</v>
      </c>
      <c r="X485" s="124">
        <v>0</v>
      </c>
      <c r="Y485" s="127">
        <v>2528928</v>
      </c>
      <c r="Z485" s="128">
        <v>478770</v>
      </c>
    </row>
    <row r="486" spans="1:26" ht="20.100000000000001" customHeight="1">
      <c r="A486" s="92"/>
      <c r="B486" s="92"/>
      <c r="C486" s="93"/>
      <c r="D486" s="123" t="s">
        <v>1940</v>
      </c>
      <c r="E486" s="92" t="s">
        <v>1941</v>
      </c>
      <c r="F486" s="124">
        <v>602480</v>
      </c>
      <c r="G486" s="124">
        <v>14740</v>
      </c>
      <c r="H486" s="124">
        <v>2640</v>
      </c>
      <c r="I486" s="124">
        <v>9460</v>
      </c>
      <c r="J486" s="124">
        <v>50220</v>
      </c>
      <c r="K486" s="127">
        <v>0</v>
      </c>
      <c r="L486" s="127">
        <v>0</v>
      </c>
      <c r="M486" s="124">
        <v>0</v>
      </c>
      <c r="N486" s="127">
        <v>181800</v>
      </c>
      <c r="O486" s="128">
        <v>101200</v>
      </c>
      <c r="P486" s="127">
        <v>6600</v>
      </c>
      <c r="Q486" s="127">
        <v>17160</v>
      </c>
      <c r="R486" s="124">
        <v>11880</v>
      </c>
      <c r="S486" s="124">
        <v>7920</v>
      </c>
      <c r="T486" s="124">
        <v>0</v>
      </c>
      <c r="U486" s="124">
        <v>0</v>
      </c>
      <c r="V486" s="124">
        <v>0</v>
      </c>
      <c r="W486" s="124">
        <v>15400</v>
      </c>
      <c r="X486" s="124">
        <v>0</v>
      </c>
      <c r="Y486" s="127">
        <v>92160</v>
      </c>
      <c r="Z486" s="128">
        <v>91300</v>
      </c>
    </row>
    <row r="487" spans="1:26" ht="20.100000000000001" customHeight="1">
      <c r="A487" s="92" t="s">
        <v>1591</v>
      </c>
      <c r="B487" s="92" t="s">
        <v>1550</v>
      </c>
      <c r="C487" s="93" t="s">
        <v>1550</v>
      </c>
      <c r="D487" s="123" t="s">
        <v>1787</v>
      </c>
      <c r="E487" s="92" t="s">
        <v>251</v>
      </c>
      <c r="F487" s="124">
        <v>602480</v>
      </c>
      <c r="G487" s="124">
        <v>14740</v>
      </c>
      <c r="H487" s="124">
        <v>2640</v>
      </c>
      <c r="I487" s="124">
        <v>9460</v>
      </c>
      <c r="J487" s="124">
        <v>50220</v>
      </c>
      <c r="K487" s="127">
        <v>0</v>
      </c>
      <c r="L487" s="127">
        <v>0</v>
      </c>
      <c r="M487" s="124">
        <v>0</v>
      </c>
      <c r="N487" s="127">
        <v>181800</v>
      </c>
      <c r="O487" s="128">
        <v>101200</v>
      </c>
      <c r="P487" s="127">
        <v>6600</v>
      </c>
      <c r="Q487" s="127">
        <v>17160</v>
      </c>
      <c r="R487" s="124">
        <v>11880</v>
      </c>
      <c r="S487" s="124">
        <v>7920</v>
      </c>
      <c r="T487" s="124">
        <v>0</v>
      </c>
      <c r="U487" s="124">
        <v>0</v>
      </c>
      <c r="V487" s="124">
        <v>0</v>
      </c>
      <c r="W487" s="124">
        <v>15400</v>
      </c>
      <c r="X487" s="124">
        <v>0</v>
      </c>
      <c r="Y487" s="127">
        <v>92160</v>
      </c>
      <c r="Z487" s="128">
        <v>91300</v>
      </c>
    </row>
    <row r="488" spans="1:26" ht="20.100000000000001" customHeight="1">
      <c r="A488" s="92"/>
      <c r="B488" s="92"/>
      <c r="C488" s="93"/>
      <c r="D488" s="123" t="s">
        <v>1942</v>
      </c>
      <c r="E488" s="92" t="s">
        <v>1943</v>
      </c>
      <c r="F488" s="124">
        <v>272760</v>
      </c>
      <c r="G488" s="124">
        <v>7560</v>
      </c>
      <c r="H488" s="124">
        <v>2160</v>
      </c>
      <c r="I488" s="124">
        <v>5400</v>
      </c>
      <c r="J488" s="124">
        <v>18540</v>
      </c>
      <c r="K488" s="127">
        <v>0</v>
      </c>
      <c r="L488" s="127">
        <v>0</v>
      </c>
      <c r="M488" s="124">
        <v>0</v>
      </c>
      <c r="N488" s="127">
        <v>0</v>
      </c>
      <c r="O488" s="128">
        <v>81000</v>
      </c>
      <c r="P488" s="127">
        <v>5400</v>
      </c>
      <c r="Q488" s="127">
        <v>8640</v>
      </c>
      <c r="R488" s="124">
        <v>7200</v>
      </c>
      <c r="S488" s="124">
        <v>4680</v>
      </c>
      <c r="T488" s="124">
        <v>0</v>
      </c>
      <c r="U488" s="124">
        <v>0</v>
      </c>
      <c r="V488" s="124">
        <v>0</v>
      </c>
      <c r="W488" s="124">
        <v>12600</v>
      </c>
      <c r="X488" s="124">
        <v>0</v>
      </c>
      <c r="Y488" s="127">
        <v>44160</v>
      </c>
      <c r="Z488" s="128">
        <v>75420</v>
      </c>
    </row>
    <row r="489" spans="1:26" ht="20.100000000000001" customHeight="1">
      <c r="A489" s="92" t="s">
        <v>1591</v>
      </c>
      <c r="B489" s="92" t="s">
        <v>1550</v>
      </c>
      <c r="C489" s="93" t="s">
        <v>1572</v>
      </c>
      <c r="D489" s="123" t="s">
        <v>1787</v>
      </c>
      <c r="E489" s="92" t="s">
        <v>1594</v>
      </c>
      <c r="F489" s="124">
        <v>272760</v>
      </c>
      <c r="G489" s="124">
        <v>7560</v>
      </c>
      <c r="H489" s="124">
        <v>2160</v>
      </c>
      <c r="I489" s="124">
        <v>5400</v>
      </c>
      <c r="J489" s="124">
        <v>18540</v>
      </c>
      <c r="K489" s="127">
        <v>0</v>
      </c>
      <c r="L489" s="127">
        <v>0</v>
      </c>
      <c r="M489" s="124">
        <v>0</v>
      </c>
      <c r="N489" s="127">
        <v>0</v>
      </c>
      <c r="O489" s="128">
        <v>81000</v>
      </c>
      <c r="P489" s="127">
        <v>5400</v>
      </c>
      <c r="Q489" s="127">
        <v>8640</v>
      </c>
      <c r="R489" s="124">
        <v>7200</v>
      </c>
      <c r="S489" s="124">
        <v>4680</v>
      </c>
      <c r="T489" s="124">
        <v>0</v>
      </c>
      <c r="U489" s="124">
        <v>0</v>
      </c>
      <c r="V489" s="124">
        <v>0</v>
      </c>
      <c r="W489" s="124">
        <v>12600</v>
      </c>
      <c r="X489" s="124">
        <v>0</v>
      </c>
      <c r="Y489" s="127">
        <v>44160</v>
      </c>
      <c r="Z489" s="128">
        <v>75420</v>
      </c>
    </row>
    <row r="490" spans="1:26" ht="20.100000000000001" customHeight="1">
      <c r="A490" s="92"/>
      <c r="B490" s="92"/>
      <c r="C490" s="93"/>
      <c r="D490" s="123" t="s">
        <v>1944</v>
      </c>
      <c r="E490" s="92" t="s">
        <v>1945</v>
      </c>
      <c r="F490" s="124">
        <v>562560</v>
      </c>
      <c r="G490" s="124">
        <v>0</v>
      </c>
      <c r="H490" s="124">
        <v>0</v>
      </c>
      <c r="I490" s="124">
        <v>0</v>
      </c>
      <c r="J490" s="124">
        <v>0</v>
      </c>
      <c r="K490" s="127">
        <v>0</v>
      </c>
      <c r="L490" s="127">
        <v>0</v>
      </c>
      <c r="M490" s="124">
        <v>0</v>
      </c>
      <c r="N490" s="127">
        <v>0</v>
      </c>
      <c r="O490" s="128">
        <v>0</v>
      </c>
      <c r="P490" s="127">
        <v>0</v>
      </c>
      <c r="Q490" s="127">
        <v>0</v>
      </c>
      <c r="R490" s="124">
        <v>0</v>
      </c>
      <c r="S490" s="124">
        <v>0</v>
      </c>
      <c r="T490" s="124">
        <v>0</v>
      </c>
      <c r="U490" s="124">
        <v>0</v>
      </c>
      <c r="V490" s="124">
        <v>0</v>
      </c>
      <c r="W490" s="124">
        <v>0</v>
      </c>
      <c r="X490" s="124">
        <v>0</v>
      </c>
      <c r="Y490" s="127">
        <v>562560</v>
      </c>
      <c r="Z490" s="128">
        <v>0</v>
      </c>
    </row>
    <row r="491" spans="1:26" ht="20.100000000000001" customHeight="1">
      <c r="A491" s="92" t="s">
        <v>1591</v>
      </c>
      <c r="B491" s="92" t="s">
        <v>1551</v>
      </c>
      <c r="C491" s="93" t="s">
        <v>1550</v>
      </c>
      <c r="D491" s="123" t="s">
        <v>1623</v>
      </c>
      <c r="E491" s="92" t="s">
        <v>913</v>
      </c>
      <c r="F491" s="124">
        <v>562560</v>
      </c>
      <c r="G491" s="124">
        <v>0</v>
      </c>
      <c r="H491" s="124">
        <v>0</v>
      </c>
      <c r="I491" s="124">
        <v>0</v>
      </c>
      <c r="J491" s="124">
        <v>0</v>
      </c>
      <c r="K491" s="127">
        <v>0</v>
      </c>
      <c r="L491" s="127">
        <v>0</v>
      </c>
      <c r="M491" s="124">
        <v>0</v>
      </c>
      <c r="N491" s="127">
        <v>0</v>
      </c>
      <c r="O491" s="128">
        <v>0</v>
      </c>
      <c r="P491" s="127">
        <v>0</v>
      </c>
      <c r="Q491" s="127">
        <v>0</v>
      </c>
      <c r="R491" s="124">
        <v>0</v>
      </c>
      <c r="S491" s="124">
        <v>0</v>
      </c>
      <c r="T491" s="124">
        <v>0</v>
      </c>
      <c r="U491" s="124">
        <v>0</v>
      </c>
      <c r="V491" s="124">
        <v>0</v>
      </c>
      <c r="W491" s="124">
        <v>0</v>
      </c>
      <c r="X491" s="124">
        <v>0</v>
      </c>
      <c r="Y491" s="127">
        <v>562560</v>
      </c>
      <c r="Z491" s="128">
        <v>0</v>
      </c>
    </row>
    <row r="492" spans="1:26" ht="20.100000000000001" customHeight="1">
      <c r="A492" s="92"/>
      <c r="B492" s="92"/>
      <c r="C492" s="93"/>
      <c r="D492" s="123" t="s">
        <v>1946</v>
      </c>
      <c r="E492" s="92" t="s">
        <v>1947</v>
      </c>
      <c r="F492" s="124">
        <v>366912</v>
      </c>
      <c r="G492" s="124">
        <v>0</v>
      </c>
      <c r="H492" s="124">
        <v>0</v>
      </c>
      <c r="I492" s="124">
        <v>0</v>
      </c>
      <c r="J492" s="124">
        <v>0</v>
      </c>
      <c r="K492" s="127">
        <v>0</v>
      </c>
      <c r="L492" s="127">
        <v>0</v>
      </c>
      <c r="M492" s="124">
        <v>0</v>
      </c>
      <c r="N492" s="127">
        <v>0</v>
      </c>
      <c r="O492" s="128">
        <v>0</v>
      </c>
      <c r="P492" s="127">
        <v>0</v>
      </c>
      <c r="Q492" s="127">
        <v>0</v>
      </c>
      <c r="R492" s="124">
        <v>0</v>
      </c>
      <c r="S492" s="124">
        <v>0</v>
      </c>
      <c r="T492" s="124">
        <v>0</v>
      </c>
      <c r="U492" s="124">
        <v>0</v>
      </c>
      <c r="V492" s="124">
        <v>0</v>
      </c>
      <c r="W492" s="124">
        <v>0</v>
      </c>
      <c r="X492" s="124">
        <v>0</v>
      </c>
      <c r="Y492" s="127">
        <v>366912</v>
      </c>
      <c r="Z492" s="128">
        <v>0</v>
      </c>
    </row>
    <row r="493" spans="1:26" ht="20.100000000000001" customHeight="1">
      <c r="A493" s="92" t="s">
        <v>1591</v>
      </c>
      <c r="B493" s="92" t="s">
        <v>1551</v>
      </c>
      <c r="C493" s="93" t="s">
        <v>1551</v>
      </c>
      <c r="D493" s="123" t="s">
        <v>1623</v>
      </c>
      <c r="E493" s="92" t="s">
        <v>1595</v>
      </c>
      <c r="F493" s="124">
        <v>366912</v>
      </c>
      <c r="G493" s="124">
        <v>0</v>
      </c>
      <c r="H493" s="124">
        <v>0</v>
      </c>
      <c r="I493" s="124">
        <v>0</v>
      </c>
      <c r="J493" s="124">
        <v>0</v>
      </c>
      <c r="K493" s="127">
        <v>0</v>
      </c>
      <c r="L493" s="127">
        <v>0</v>
      </c>
      <c r="M493" s="124">
        <v>0</v>
      </c>
      <c r="N493" s="127">
        <v>0</v>
      </c>
      <c r="O493" s="128">
        <v>0</v>
      </c>
      <c r="P493" s="127">
        <v>0</v>
      </c>
      <c r="Q493" s="127">
        <v>0</v>
      </c>
      <c r="R493" s="124">
        <v>0</v>
      </c>
      <c r="S493" s="124">
        <v>0</v>
      </c>
      <c r="T493" s="124">
        <v>0</v>
      </c>
      <c r="U493" s="124">
        <v>0</v>
      </c>
      <c r="V493" s="124">
        <v>0</v>
      </c>
      <c r="W493" s="124">
        <v>0</v>
      </c>
      <c r="X493" s="124">
        <v>0</v>
      </c>
      <c r="Y493" s="127">
        <v>366912</v>
      </c>
      <c r="Z493" s="128">
        <v>0</v>
      </c>
    </row>
    <row r="494" spans="1:26" ht="20.100000000000001" customHeight="1">
      <c r="A494" s="92"/>
      <c r="B494" s="92"/>
      <c r="C494" s="93"/>
      <c r="D494" s="123" t="s">
        <v>1948</v>
      </c>
      <c r="E494" s="92" t="s">
        <v>1949</v>
      </c>
      <c r="F494" s="124">
        <v>867100</v>
      </c>
      <c r="G494" s="124">
        <v>18900</v>
      </c>
      <c r="H494" s="124">
        <v>5400</v>
      </c>
      <c r="I494" s="124">
        <v>13500</v>
      </c>
      <c r="J494" s="124">
        <v>46350</v>
      </c>
      <c r="K494" s="127">
        <v>0</v>
      </c>
      <c r="L494" s="127">
        <v>0</v>
      </c>
      <c r="M494" s="124">
        <v>142000</v>
      </c>
      <c r="N494" s="127">
        <v>0</v>
      </c>
      <c r="O494" s="128">
        <v>202500</v>
      </c>
      <c r="P494" s="127">
        <v>13500</v>
      </c>
      <c r="Q494" s="127">
        <v>21600</v>
      </c>
      <c r="R494" s="124">
        <v>18000</v>
      </c>
      <c r="S494" s="124">
        <v>11700</v>
      </c>
      <c r="T494" s="124">
        <v>0</v>
      </c>
      <c r="U494" s="124">
        <v>0</v>
      </c>
      <c r="V494" s="124">
        <v>0</v>
      </c>
      <c r="W494" s="124">
        <v>31500</v>
      </c>
      <c r="X494" s="124">
        <v>0</v>
      </c>
      <c r="Y494" s="127">
        <v>153600</v>
      </c>
      <c r="Z494" s="128">
        <v>188550</v>
      </c>
    </row>
    <row r="495" spans="1:26" ht="20.100000000000001" customHeight="1">
      <c r="A495" s="92" t="s">
        <v>1591</v>
      </c>
      <c r="B495" s="92" t="s">
        <v>1557</v>
      </c>
      <c r="C495" s="93" t="s">
        <v>1550</v>
      </c>
      <c r="D495" s="123" t="s">
        <v>1623</v>
      </c>
      <c r="E495" s="92" t="s">
        <v>930</v>
      </c>
      <c r="F495" s="124">
        <v>867100</v>
      </c>
      <c r="G495" s="124">
        <v>18900</v>
      </c>
      <c r="H495" s="124">
        <v>5400</v>
      </c>
      <c r="I495" s="124">
        <v>13500</v>
      </c>
      <c r="J495" s="124">
        <v>46350</v>
      </c>
      <c r="K495" s="127">
        <v>0</v>
      </c>
      <c r="L495" s="127">
        <v>0</v>
      </c>
      <c r="M495" s="124">
        <v>142000</v>
      </c>
      <c r="N495" s="127">
        <v>0</v>
      </c>
      <c r="O495" s="128">
        <v>202500</v>
      </c>
      <c r="P495" s="127">
        <v>13500</v>
      </c>
      <c r="Q495" s="127">
        <v>21600</v>
      </c>
      <c r="R495" s="124">
        <v>18000</v>
      </c>
      <c r="S495" s="124">
        <v>11700</v>
      </c>
      <c r="T495" s="124">
        <v>0</v>
      </c>
      <c r="U495" s="124">
        <v>0</v>
      </c>
      <c r="V495" s="124">
        <v>0</v>
      </c>
      <c r="W495" s="124">
        <v>31500</v>
      </c>
      <c r="X495" s="124">
        <v>0</v>
      </c>
      <c r="Y495" s="127">
        <v>153600</v>
      </c>
      <c r="Z495" s="128">
        <v>188550</v>
      </c>
    </row>
    <row r="496" spans="1:26" ht="20.100000000000001" customHeight="1">
      <c r="A496" s="92"/>
      <c r="B496" s="92"/>
      <c r="C496" s="93"/>
      <c r="D496" s="123" t="s">
        <v>1950</v>
      </c>
      <c r="E496" s="92" t="s">
        <v>1951</v>
      </c>
      <c r="F496" s="124">
        <v>313240</v>
      </c>
      <c r="G496" s="124">
        <v>7370</v>
      </c>
      <c r="H496" s="124">
        <v>1320</v>
      </c>
      <c r="I496" s="124">
        <v>4730</v>
      </c>
      <c r="J496" s="124">
        <v>22710</v>
      </c>
      <c r="K496" s="127">
        <v>0</v>
      </c>
      <c r="L496" s="127">
        <v>0</v>
      </c>
      <c r="M496" s="124">
        <v>28000</v>
      </c>
      <c r="N496" s="127">
        <v>87000</v>
      </c>
      <c r="O496" s="128">
        <v>45100</v>
      </c>
      <c r="P496" s="127">
        <v>3300</v>
      </c>
      <c r="Q496" s="127">
        <v>8580</v>
      </c>
      <c r="R496" s="124">
        <v>5940</v>
      </c>
      <c r="S496" s="124">
        <v>3960</v>
      </c>
      <c r="T496" s="124">
        <v>0</v>
      </c>
      <c r="U496" s="124">
        <v>0</v>
      </c>
      <c r="V496" s="124">
        <v>0</v>
      </c>
      <c r="W496" s="124">
        <v>7700</v>
      </c>
      <c r="X496" s="124">
        <v>0</v>
      </c>
      <c r="Y496" s="127">
        <v>26880</v>
      </c>
      <c r="Z496" s="128">
        <v>60650</v>
      </c>
    </row>
    <row r="497" spans="1:26" ht="20.100000000000001" customHeight="1">
      <c r="A497" s="92" t="s">
        <v>1591</v>
      </c>
      <c r="B497" s="92" t="s">
        <v>1557</v>
      </c>
      <c r="C497" s="93" t="s">
        <v>1551</v>
      </c>
      <c r="D497" s="123" t="s">
        <v>1623</v>
      </c>
      <c r="E497" s="92" t="s">
        <v>931</v>
      </c>
      <c r="F497" s="124">
        <v>313240</v>
      </c>
      <c r="G497" s="124">
        <v>7370</v>
      </c>
      <c r="H497" s="124">
        <v>1320</v>
      </c>
      <c r="I497" s="124">
        <v>4730</v>
      </c>
      <c r="J497" s="124">
        <v>22710</v>
      </c>
      <c r="K497" s="127">
        <v>0</v>
      </c>
      <c r="L497" s="127">
        <v>0</v>
      </c>
      <c r="M497" s="124">
        <v>28000</v>
      </c>
      <c r="N497" s="127">
        <v>87000</v>
      </c>
      <c r="O497" s="128">
        <v>45100</v>
      </c>
      <c r="P497" s="127">
        <v>3300</v>
      </c>
      <c r="Q497" s="127">
        <v>8580</v>
      </c>
      <c r="R497" s="124">
        <v>5940</v>
      </c>
      <c r="S497" s="124">
        <v>3960</v>
      </c>
      <c r="T497" s="124">
        <v>0</v>
      </c>
      <c r="U497" s="124">
        <v>0</v>
      </c>
      <c r="V497" s="124">
        <v>0</v>
      </c>
      <c r="W497" s="124">
        <v>7700</v>
      </c>
      <c r="X497" s="124">
        <v>0</v>
      </c>
      <c r="Y497" s="127">
        <v>26880</v>
      </c>
      <c r="Z497" s="128">
        <v>60650</v>
      </c>
    </row>
    <row r="498" spans="1:26" ht="20.100000000000001" customHeight="1">
      <c r="A498" s="92"/>
      <c r="B498" s="92"/>
      <c r="C498" s="93"/>
      <c r="D498" s="123" t="s">
        <v>1952</v>
      </c>
      <c r="E498" s="92" t="s">
        <v>1953</v>
      </c>
      <c r="F498" s="124">
        <v>170496</v>
      </c>
      <c r="G498" s="124">
        <v>0</v>
      </c>
      <c r="H498" s="124">
        <v>0</v>
      </c>
      <c r="I498" s="124">
        <v>0</v>
      </c>
      <c r="J498" s="124">
        <v>0</v>
      </c>
      <c r="K498" s="127">
        <v>0</v>
      </c>
      <c r="L498" s="127">
        <v>0</v>
      </c>
      <c r="M498" s="124">
        <v>0</v>
      </c>
      <c r="N498" s="127">
        <v>0</v>
      </c>
      <c r="O498" s="128">
        <v>0</v>
      </c>
      <c r="P498" s="127">
        <v>0</v>
      </c>
      <c r="Q498" s="127">
        <v>0</v>
      </c>
      <c r="R498" s="124">
        <v>0</v>
      </c>
      <c r="S498" s="124">
        <v>0</v>
      </c>
      <c r="T498" s="124">
        <v>0</v>
      </c>
      <c r="U498" s="124">
        <v>0</v>
      </c>
      <c r="V498" s="124">
        <v>0</v>
      </c>
      <c r="W498" s="124">
        <v>0</v>
      </c>
      <c r="X498" s="124">
        <v>0</v>
      </c>
      <c r="Y498" s="127">
        <v>170496</v>
      </c>
      <c r="Z498" s="128">
        <v>0</v>
      </c>
    </row>
    <row r="499" spans="1:26" ht="20.100000000000001" customHeight="1">
      <c r="A499" s="92" t="s">
        <v>1591</v>
      </c>
      <c r="B499" s="92" t="s">
        <v>1557</v>
      </c>
      <c r="C499" s="93" t="s">
        <v>1552</v>
      </c>
      <c r="D499" s="123" t="s">
        <v>1623</v>
      </c>
      <c r="E499" s="92" t="s">
        <v>932</v>
      </c>
      <c r="F499" s="124">
        <v>170496</v>
      </c>
      <c r="G499" s="124">
        <v>0</v>
      </c>
      <c r="H499" s="124">
        <v>0</v>
      </c>
      <c r="I499" s="124">
        <v>0</v>
      </c>
      <c r="J499" s="124">
        <v>0</v>
      </c>
      <c r="K499" s="127">
        <v>0</v>
      </c>
      <c r="L499" s="127">
        <v>0</v>
      </c>
      <c r="M499" s="124">
        <v>0</v>
      </c>
      <c r="N499" s="127">
        <v>0</v>
      </c>
      <c r="O499" s="128">
        <v>0</v>
      </c>
      <c r="P499" s="127">
        <v>0</v>
      </c>
      <c r="Q499" s="127">
        <v>0</v>
      </c>
      <c r="R499" s="124">
        <v>0</v>
      </c>
      <c r="S499" s="124">
        <v>0</v>
      </c>
      <c r="T499" s="124">
        <v>0</v>
      </c>
      <c r="U499" s="124">
        <v>0</v>
      </c>
      <c r="V499" s="124">
        <v>0</v>
      </c>
      <c r="W499" s="124">
        <v>0</v>
      </c>
      <c r="X499" s="124">
        <v>0</v>
      </c>
      <c r="Y499" s="127">
        <v>170496</v>
      </c>
      <c r="Z499" s="128">
        <v>0</v>
      </c>
    </row>
    <row r="500" spans="1:26" ht="20.100000000000001" customHeight="1">
      <c r="A500" s="92"/>
      <c r="B500" s="92"/>
      <c r="C500" s="93"/>
      <c r="D500" s="123" t="s">
        <v>1954</v>
      </c>
      <c r="E500" s="92" t="s">
        <v>1955</v>
      </c>
      <c r="F500" s="124">
        <v>113280</v>
      </c>
      <c r="G500" s="124">
        <v>0</v>
      </c>
      <c r="H500" s="124">
        <v>0</v>
      </c>
      <c r="I500" s="124">
        <v>0</v>
      </c>
      <c r="J500" s="124">
        <v>0</v>
      </c>
      <c r="K500" s="127">
        <v>0</v>
      </c>
      <c r="L500" s="127">
        <v>0</v>
      </c>
      <c r="M500" s="124">
        <v>0</v>
      </c>
      <c r="N500" s="127">
        <v>0</v>
      </c>
      <c r="O500" s="128">
        <v>0</v>
      </c>
      <c r="P500" s="127">
        <v>0</v>
      </c>
      <c r="Q500" s="127">
        <v>0</v>
      </c>
      <c r="R500" s="124">
        <v>0</v>
      </c>
      <c r="S500" s="124">
        <v>0</v>
      </c>
      <c r="T500" s="124">
        <v>0</v>
      </c>
      <c r="U500" s="124">
        <v>0</v>
      </c>
      <c r="V500" s="124">
        <v>0</v>
      </c>
      <c r="W500" s="124">
        <v>0</v>
      </c>
      <c r="X500" s="124">
        <v>0</v>
      </c>
      <c r="Y500" s="127">
        <v>113280</v>
      </c>
      <c r="Z500" s="128">
        <v>0</v>
      </c>
    </row>
    <row r="501" spans="1:26" ht="20.100000000000001" customHeight="1">
      <c r="A501" s="92" t="s">
        <v>1591</v>
      </c>
      <c r="B501" s="92" t="s">
        <v>1552</v>
      </c>
      <c r="C501" s="93" t="s">
        <v>1551</v>
      </c>
      <c r="D501" s="123" t="s">
        <v>1787</v>
      </c>
      <c r="E501" s="92" t="s">
        <v>927</v>
      </c>
      <c r="F501" s="124">
        <v>113280</v>
      </c>
      <c r="G501" s="124">
        <v>0</v>
      </c>
      <c r="H501" s="124">
        <v>0</v>
      </c>
      <c r="I501" s="124">
        <v>0</v>
      </c>
      <c r="J501" s="124">
        <v>0</v>
      </c>
      <c r="K501" s="127">
        <v>0</v>
      </c>
      <c r="L501" s="127">
        <v>0</v>
      </c>
      <c r="M501" s="124">
        <v>0</v>
      </c>
      <c r="N501" s="127">
        <v>0</v>
      </c>
      <c r="O501" s="128">
        <v>0</v>
      </c>
      <c r="P501" s="127">
        <v>0</v>
      </c>
      <c r="Q501" s="127">
        <v>0</v>
      </c>
      <c r="R501" s="124">
        <v>0</v>
      </c>
      <c r="S501" s="124">
        <v>0</v>
      </c>
      <c r="T501" s="124">
        <v>0</v>
      </c>
      <c r="U501" s="124">
        <v>0</v>
      </c>
      <c r="V501" s="124">
        <v>0</v>
      </c>
      <c r="W501" s="124">
        <v>0</v>
      </c>
      <c r="X501" s="124">
        <v>0</v>
      </c>
      <c r="Y501" s="127">
        <v>113280</v>
      </c>
      <c r="Z501" s="128">
        <v>0</v>
      </c>
    </row>
    <row r="502" spans="1:26" ht="20.100000000000001" customHeight="1">
      <c r="A502" s="92"/>
      <c r="B502" s="92"/>
      <c r="C502" s="93"/>
      <c r="D502" s="123" t="s">
        <v>1956</v>
      </c>
      <c r="E502" s="92" t="s">
        <v>1957</v>
      </c>
      <c r="F502" s="124">
        <v>92160</v>
      </c>
      <c r="G502" s="124">
        <v>0</v>
      </c>
      <c r="H502" s="124">
        <v>0</v>
      </c>
      <c r="I502" s="124">
        <v>0</v>
      </c>
      <c r="J502" s="124">
        <v>0</v>
      </c>
      <c r="K502" s="127">
        <v>0</v>
      </c>
      <c r="L502" s="127">
        <v>0</v>
      </c>
      <c r="M502" s="124">
        <v>0</v>
      </c>
      <c r="N502" s="127">
        <v>0</v>
      </c>
      <c r="O502" s="128">
        <v>0</v>
      </c>
      <c r="P502" s="127">
        <v>0</v>
      </c>
      <c r="Q502" s="127">
        <v>0</v>
      </c>
      <c r="R502" s="124">
        <v>0</v>
      </c>
      <c r="S502" s="124">
        <v>0</v>
      </c>
      <c r="T502" s="124">
        <v>0</v>
      </c>
      <c r="U502" s="124">
        <v>0</v>
      </c>
      <c r="V502" s="124">
        <v>0</v>
      </c>
      <c r="W502" s="124">
        <v>0</v>
      </c>
      <c r="X502" s="124">
        <v>0</v>
      </c>
      <c r="Y502" s="127">
        <v>92160</v>
      </c>
      <c r="Z502" s="128">
        <v>0</v>
      </c>
    </row>
    <row r="503" spans="1:26" ht="20.100000000000001" customHeight="1">
      <c r="A503" s="92" t="s">
        <v>1591</v>
      </c>
      <c r="B503" s="92" t="s">
        <v>1552</v>
      </c>
      <c r="C503" s="93" t="s">
        <v>1551</v>
      </c>
      <c r="D503" s="123" t="s">
        <v>1787</v>
      </c>
      <c r="E503" s="92" t="s">
        <v>927</v>
      </c>
      <c r="F503" s="124">
        <v>92160</v>
      </c>
      <c r="G503" s="124">
        <v>0</v>
      </c>
      <c r="H503" s="124">
        <v>0</v>
      </c>
      <c r="I503" s="124">
        <v>0</v>
      </c>
      <c r="J503" s="124">
        <v>0</v>
      </c>
      <c r="K503" s="127">
        <v>0</v>
      </c>
      <c r="L503" s="127">
        <v>0</v>
      </c>
      <c r="M503" s="124">
        <v>0</v>
      </c>
      <c r="N503" s="127">
        <v>0</v>
      </c>
      <c r="O503" s="128">
        <v>0</v>
      </c>
      <c r="P503" s="127">
        <v>0</v>
      </c>
      <c r="Q503" s="127">
        <v>0</v>
      </c>
      <c r="R503" s="124">
        <v>0</v>
      </c>
      <c r="S503" s="124">
        <v>0</v>
      </c>
      <c r="T503" s="124">
        <v>0</v>
      </c>
      <c r="U503" s="124">
        <v>0</v>
      </c>
      <c r="V503" s="124">
        <v>0</v>
      </c>
      <c r="W503" s="124">
        <v>0</v>
      </c>
      <c r="X503" s="124">
        <v>0</v>
      </c>
      <c r="Y503" s="127">
        <v>92160</v>
      </c>
      <c r="Z503" s="128">
        <v>0</v>
      </c>
    </row>
    <row r="504" spans="1:26" ht="20.100000000000001" customHeight="1">
      <c r="A504" s="92"/>
      <c r="B504" s="92"/>
      <c r="C504" s="93"/>
      <c r="D504" s="123" t="s">
        <v>1958</v>
      </c>
      <c r="E504" s="92" t="s">
        <v>1959</v>
      </c>
      <c r="F504" s="124">
        <v>61440</v>
      </c>
      <c r="G504" s="124">
        <v>0</v>
      </c>
      <c r="H504" s="124">
        <v>0</v>
      </c>
      <c r="I504" s="124">
        <v>0</v>
      </c>
      <c r="J504" s="124">
        <v>0</v>
      </c>
      <c r="K504" s="127">
        <v>0</v>
      </c>
      <c r="L504" s="127">
        <v>0</v>
      </c>
      <c r="M504" s="124">
        <v>0</v>
      </c>
      <c r="N504" s="127">
        <v>0</v>
      </c>
      <c r="O504" s="128">
        <v>0</v>
      </c>
      <c r="P504" s="127">
        <v>0</v>
      </c>
      <c r="Q504" s="127">
        <v>0</v>
      </c>
      <c r="R504" s="124">
        <v>0</v>
      </c>
      <c r="S504" s="124">
        <v>0</v>
      </c>
      <c r="T504" s="124">
        <v>0</v>
      </c>
      <c r="U504" s="124">
        <v>0</v>
      </c>
      <c r="V504" s="124">
        <v>0</v>
      </c>
      <c r="W504" s="124">
        <v>0</v>
      </c>
      <c r="X504" s="124">
        <v>0</v>
      </c>
      <c r="Y504" s="127">
        <v>61440</v>
      </c>
      <c r="Z504" s="128">
        <v>0</v>
      </c>
    </row>
    <row r="505" spans="1:26" ht="20.100000000000001" customHeight="1">
      <c r="A505" s="92" t="s">
        <v>1591</v>
      </c>
      <c r="B505" s="92" t="s">
        <v>1552</v>
      </c>
      <c r="C505" s="93" t="s">
        <v>1551</v>
      </c>
      <c r="D505" s="123" t="s">
        <v>1787</v>
      </c>
      <c r="E505" s="92" t="s">
        <v>927</v>
      </c>
      <c r="F505" s="124">
        <v>61440</v>
      </c>
      <c r="G505" s="124">
        <v>0</v>
      </c>
      <c r="H505" s="124">
        <v>0</v>
      </c>
      <c r="I505" s="124">
        <v>0</v>
      </c>
      <c r="J505" s="124">
        <v>0</v>
      </c>
      <c r="K505" s="127">
        <v>0</v>
      </c>
      <c r="L505" s="127">
        <v>0</v>
      </c>
      <c r="M505" s="124">
        <v>0</v>
      </c>
      <c r="N505" s="127">
        <v>0</v>
      </c>
      <c r="O505" s="128">
        <v>0</v>
      </c>
      <c r="P505" s="127">
        <v>0</v>
      </c>
      <c r="Q505" s="127">
        <v>0</v>
      </c>
      <c r="R505" s="124">
        <v>0</v>
      </c>
      <c r="S505" s="124">
        <v>0</v>
      </c>
      <c r="T505" s="124">
        <v>0</v>
      </c>
      <c r="U505" s="124">
        <v>0</v>
      </c>
      <c r="V505" s="124">
        <v>0</v>
      </c>
      <c r="W505" s="124">
        <v>0</v>
      </c>
      <c r="X505" s="124">
        <v>0</v>
      </c>
      <c r="Y505" s="127">
        <v>61440</v>
      </c>
      <c r="Z505" s="128">
        <v>0</v>
      </c>
    </row>
    <row r="506" spans="1:26" ht="20.100000000000001" customHeight="1">
      <c r="A506" s="92"/>
      <c r="B506" s="92"/>
      <c r="C506" s="93"/>
      <c r="D506" s="123" t="s">
        <v>1960</v>
      </c>
      <c r="E506" s="92" t="s">
        <v>1961</v>
      </c>
      <c r="F506" s="124">
        <v>59520</v>
      </c>
      <c r="G506" s="124">
        <v>0</v>
      </c>
      <c r="H506" s="124">
        <v>0</v>
      </c>
      <c r="I506" s="124">
        <v>0</v>
      </c>
      <c r="J506" s="124">
        <v>0</v>
      </c>
      <c r="K506" s="127">
        <v>0</v>
      </c>
      <c r="L506" s="127">
        <v>0</v>
      </c>
      <c r="M506" s="124">
        <v>0</v>
      </c>
      <c r="N506" s="127">
        <v>0</v>
      </c>
      <c r="O506" s="128">
        <v>0</v>
      </c>
      <c r="P506" s="127">
        <v>0</v>
      </c>
      <c r="Q506" s="127">
        <v>0</v>
      </c>
      <c r="R506" s="124">
        <v>0</v>
      </c>
      <c r="S506" s="124">
        <v>0</v>
      </c>
      <c r="T506" s="124">
        <v>0</v>
      </c>
      <c r="U506" s="124">
        <v>0</v>
      </c>
      <c r="V506" s="124">
        <v>0</v>
      </c>
      <c r="W506" s="124">
        <v>0</v>
      </c>
      <c r="X506" s="124">
        <v>0</v>
      </c>
      <c r="Y506" s="127">
        <v>59520</v>
      </c>
      <c r="Z506" s="128">
        <v>0</v>
      </c>
    </row>
    <row r="507" spans="1:26" ht="20.100000000000001" customHeight="1">
      <c r="A507" s="92" t="s">
        <v>1591</v>
      </c>
      <c r="B507" s="92" t="s">
        <v>1552</v>
      </c>
      <c r="C507" s="93" t="s">
        <v>1551</v>
      </c>
      <c r="D507" s="123" t="s">
        <v>1787</v>
      </c>
      <c r="E507" s="92" t="s">
        <v>927</v>
      </c>
      <c r="F507" s="124">
        <v>59520</v>
      </c>
      <c r="G507" s="124">
        <v>0</v>
      </c>
      <c r="H507" s="124">
        <v>0</v>
      </c>
      <c r="I507" s="124">
        <v>0</v>
      </c>
      <c r="J507" s="124">
        <v>0</v>
      </c>
      <c r="K507" s="127">
        <v>0</v>
      </c>
      <c r="L507" s="127">
        <v>0</v>
      </c>
      <c r="M507" s="124">
        <v>0</v>
      </c>
      <c r="N507" s="127">
        <v>0</v>
      </c>
      <c r="O507" s="128">
        <v>0</v>
      </c>
      <c r="P507" s="127">
        <v>0</v>
      </c>
      <c r="Q507" s="127">
        <v>0</v>
      </c>
      <c r="R507" s="124">
        <v>0</v>
      </c>
      <c r="S507" s="124">
        <v>0</v>
      </c>
      <c r="T507" s="124">
        <v>0</v>
      </c>
      <c r="U507" s="124">
        <v>0</v>
      </c>
      <c r="V507" s="124">
        <v>0</v>
      </c>
      <c r="W507" s="124">
        <v>0</v>
      </c>
      <c r="X507" s="124">
        <v>0</v>
      </c>
      <c r="Y507" s="127">
        <v>59520</v>
      </c>
      <c r="Z507" s="128">
        <v>0</v>
      </c>
    </row>
    <row r="508" spans="1:26" ht="20.100000000000001" customHeight="1">
      <c r="A508" s="92"/>
      <c r="B508" s="92"/>
      <c r="C508" s="93"/>
      <c r="D508" s="123" t="s">
        <v>1962</v>
      </c>
      <c r="E508" s="92" t="s">
        <v>1963</v>
      </c>
      <c r="F508" s="124">
        <v>63360</v>
      </c>
      <c r="G508" s="124">
        <v>0</v>
      </c>
      <c r="H508" s="124">
        <v>0</v>
      </c>
      <c r="I508" s="124">
        <v>0</v>
      </c>
      <c r="J508" s="124">
        <v>0</v>
      </c>
      <c r="K508" s="127">
        <v>0</v>
      </c>
      <c r="L508" s="127">
        <v>0</v>
      </c>
      <c r="M508" s="124">
        <v>0</v>
      </c>
      <c r="N508" s="127">
        <v>0</v>
      </c>
      <c r="O508" s="128">
        <v>0</v>
      </c>
      <c r="P508" s="127">
        <v>0</v>
      </c>
      <c r="Q508" s="127">
        <v>0</v>
      </c>
      <c r="R508" s="124">
        <v>0</v>
      </c>
      <c r="S508" s="124">
        <v>0</v>
      </c>
      <c r="T508" s="124">
        <v>0</v>
      </c>
      <c r="U508" s="124">
        <v>0</v>
      </c>
      <c r="V508" s="124">
        <v>0</v>
      </c>
      <c r="W508" s="124">
        <v>0</v>
      </c>
      <c r="X508" s="124">
        <v>0</v>
      </c>
      <c r="Y508" s="127">
        <v>63360</v>
      </c>
      <c r="Z508" s="128">
        <v>0</v>
      </c>
    </row>
    <row r="509" spans="1:26" ht="20.100000000000001" customHeight="1">
      <c r="A509" s="92" t="s">
        <v>1591</v>
      </c>
      <c r="B509" s="92" t="s">
        <v>1552</v>
      </c>
      <c r="C509" s="93" t="s">
        <v>1551</v>
      </c>
      <c r="D509" s="123" t="s">
        <v>1787</v>
      </c>
      <c r="E509" s="92" t="s">
        <v>927</v>
      </c>
      <c r="F509" s="124">
        <v>63360</v>
      </c>
      <c r="G509" s="124">
        <v>0</v>
      </c>
      <c r="H509" s="124">
        <v>0</v>
      </c>
      <c r="I509" s="124">
        <v>0</v>
      </c>
      <c r="J509" s="124">
        <v>0</v>
      </c>
      <c r="K509" s="127">
        <v>0</v>
      </c>
      <c r="L509" s="127">
        <v>0</v>
      </c>
      <c r="M509" s="124">
        <v>0</v>
      </c>
      <c r="N509" s="127">
        <v>0</v>
      </c>
      <c r="O509" s="128">
        <v>0</v>
      </c>
      <c r="P509" s="127">
        <v>0</v>
      </c>
      <c r="Q509" s="127">
        <v>0</v>
      </c>
      <c r="R509" s="124">
        <v>0</v>
      </c>
      <c r="S509" s="124">
        <v>0</v>
      </c>
      <c r="T509" s="124">
        <v>0</v>
      </c>
      <c r="U509" s="124">
        <v>0</v>
      </c>
      <c r="V509" s="124">
        <v>0</v>
      </c>
      <c r="W509" s="124">
        <v>0</v>
      </c>
      <c r="X509" s="124">
        <v>0</v>
      </c>
      <c r="Y509" s="127">
        <v>63360</v>
      </c>
      <c r="Z509" s="128">
        <v>0</v>
      </c>
    </row>
    <row r="510" spans="1:26" ht="20.100000000000001" customHeight="1">
      <c r="A510" s="92"/>
      <c r="B510" s="92"/>
      <c r="C510" s="93"/>
      <c r="D510" s="123" t="s">
        <v>1964</v>
      </c>
      <c r="E510" s="92" t="s">
        <v>1965</v>
      </c>
      <c r="F510" s="124">
        <v>48000</v>
      </c>
      <c r="G510" s="124">
        <v>0</v>
      </c>
      <c r="H510" s="124">
        <v>0</v>
      </c>
      <c r="I510" s="124">
        <v>0</v>
      </c>
      <c r="J510" s="124">
        <v>0</v>
      </c>
      <c r="K510" s="127">
        <v>0</v>
      </c>
      <c r="L510" s="127">
        <v>0</v>
      </c>
      <c r="M510" s="124">
        <v>0</v>
      </c>
      <c r="N510" s="127">
        <v>0</v>
      </c>
      <c r="O510" s="128">
        <v>0</v>
      </c>
      <c r="P510" s="127">
        <v>0</v>
      </c>
      <c r="Q510" s="127">
        <v>0</v>
      </c>
      <c r="R510" s="124">
        <v>0</v>
      </c>
      <c r="S510" s="124">
        <v>0</v>
      </c>
      <c r="T510" s="124">
        <v>0</v>
      </c>
      <c r="U510" s="124">
        <v>0</v>
      </c>
      <c r="V510" s="124">
        <v>0</v>
      </c>
      <c r="W510" s="124">
        <v>0</v>
      </c>
      <c r="X510" s="124">
        <v>0</v>
      </c>
      <c r="Y510" s="127">
        <v>48000</v>
      </c>
      <c r="Z510" s="128">
        <v>0</v>
      </c>
    </row>
    <row r="511" spans="1:26" ht="20.100000000000001" customHeight="1">
      <c r="A511" s="92" t="s">
        <v>1591</v>
      </c>
      <c r="B511" s="92" t="s">
        <v>1552</v>
      </c>
      <c r="C511" s="93" t="s">
        <v>1551</v>
      </c>
      <c r="D511" s="123" t="s">
        <v>1787</v>
      </c>
      <c r="E511" s="92" t="s">
        <v>927</v>
      </c>
      <c r="F511" s="124">
        <v>48000</v>
      </c>
      <c r="G511" s="124">
        <v>0</v>
      </c>
      <c r="H511" s="124">
        <v>0</v>
      </c>
      <c r="I511" s="124">
        <v>0</v>
      </c>
      <c r="J511" s="124">
        <v>0</v>
      </c>
      <c r="K511" s="127">
        <v>0</v>
      </c>
      <c r="L511" s="127">
        <v>0</v>
      </c>
      <c r="M511" s="124">
        <v>0</v>
      </c>
      <c r="N511" s="127">
        <v>0</v>
      </c>
      <c r="O511" s="128">
        <v>0</v>
      </c>
      <c r="P511" s="127">
        <v>0</v>
      </c>
      <c r="Q511" s="127">
        <v>0</v>
      </c>
      <c r="R511" s="124">
        <v>0</v>
      </c>
      <c r="S511" s="124">
        <v>0</v>
      </c>
      <c r="T511" s="124">
        <v>0</v>
      </c>
      <c r="U511" s="124">
        <v>0</v>
      </c>
      <c r="V511" s="124">
        <v>0</v>
      </c>
      <c r="W511" s="124">
        <v>0</v>
      </c>
      <c r="X511" s="124">
        <v>0</v>
      </c>
      <c r="Y511" s="127">
        <v>48000</v>
      </c>
      <c r="Z511" s="128">
        <v>0</v>
      </c>
    </row>
    <row r="512" spans="1:26" ht="20.100000000000001" customHeight="1">
      <c r="A512" s="92"/>
      <c r="B512" s="92"/>
      <c r="C512" s="93"/>
      <c r="D512" s="123" t="s">
        <v>1966</v>
      </c>
      <c r="E512" s="92" t="s">
        <v>1967</v>
      </c>
      <c r="F512" s="124">
        <v>53760</v>
      </c>
      <c r="G512" s="124">
        <v>0</v>
      </c>
      <c r="H512" s="124">
        <v>0</v>
      </c>
      <c r="I512" s="124">
        <v>0</v>
      </c>
      <c r="J512" s="124">
        <v>0</v>
      </c>
      <c r="K512" s="127">
        <v>0</v>
      </c>
      <c r="L512" s="127">
        <v>0</v>
      </c>
      <c r="M512" s="124">
        <v>0</v>
      </c>
      <c r="N512" s="127">
        <v>0</v>
      </c>
      <c r="O512" s="128">
        <v>0</v>
      </c>
      <c r="P512" s="127">
        <v>0</v>
      </c>
      <c r="Q512" s="127">
        <v>0</v>
      </c>
      <c r="R512" s="124">
        <v>0</v>
      </c>
      <c r="S512" s="124">
        <v>0</v>
      </c>
      <c r="T512" s="124">
        <v>0</v>
      </c>
      <c r="U512" s="124">
        <v>0</v>
      </c>
      <c r="V512" s="124">
        <v>0</v>
      </c>
      <c r="W512" s="124">
        <v>0</v>
      </c>
      <c r="X512" s="124">
        <v>0</v>
      </c>
      <c r="Y512" s="127">
        <v>53760</v>
      </c>
      <c r="Z512" s="128">
        <v>0</v>
      </c>
    </row>
    <row r="513" spans="1:26" ht="20.100000000000001" customHeight="1">
      <c r="A513" s="92" t="s">
        <v>1591</v>
      </c>
      <c r="B513" s="92" t="s">
        <v>1552</v>
      </c>
      <c r="C513" s="93" t="s">
        <v>1551</v>
      </c>
      <c r="D513" s="123" t="s">
        <v>1787</v>
      </c>
      <c r="E513" s="92" t="s">
        <v>927</v>
      </c>
      <c r="F513" s="124">
        <v>53760</v>
      </c>
      <c r="G513" s="124">
        <v>0</v>
      </c>
      <c r="H513" s="124">
        <v>0</v>
      </c>
      <c r="I513" s="124">
        <v>0</v>
      </c>
      <c r="J513" s="124">
        <v>0</v>
      </c>
      <c r="K513" s="127">
        <v>0</v>
      </c>
      <c r="L513" s="127">
        <v>0</v>
      </c>
      <c r="M513" s="124">
        <v>0</v>
      </c>
      <c r="N513" s="127">
        <v>0</v>
      </c>
      <c r="O513" s="128">
        <v>0</v>
      </c>
      <c r="P513" s="127">
        <v>0</v>
      </c>
      <c r="Q513" s="127">
        <v>0</v>
      </c>
      <c r="R513" s="124">
        <v>0</v>
      </c>
      <c r="S513" s="124">
        <v>0</v>
      </c>
      <c r="T513" s="124">
        <v>0</v>
      </c>
      <c r="U513" s="124">
        <v>0</v>
      </c>
      <c r="V513" s="124">
        <v>0</v>
      </c>
      <c r="W513" s="124">
        <v>0</v>
      </c>
      <c r="X513" s="124">
        <v>0</v>
      </c>
      <c r="Y513" s="127">
        <v>53760</v>
      </c>
      <c r="Z513" s="128">
        <v>0</v>
      </c>
    </row>
    <row r="514" spans="1:26" ht="20.100000000000001" customHeight="1">
      <c r="A514" s="92"/>
      <c r="B514" s="92"/>
      <c r="C514" s="93"/>
      <c r="D514" s="123" t="s">
        <v>1968</v>
      </c>
      <c r="E514" s="92" t="s">
        <v>1969</v>
      </c>
      <c r="F514" s="124">
        <v>51840</v>
      </c>
      <c r="G514" s="124">
        <v>0</v>
      </c>
      <c r="H514" s="124">
        <v>0</v>
      </c>
      <c r="I514" s="124">
        <v>0</v>
      </c>
      <c r="J514" s="124">
        <v>0</v>
      </c>
      <c r="K514" s="127">
        <v>0</v>
      </c>
      <c r="L514" s="127">
        <v>0</v>
      </c>
      <c r="M514" s="124">
        <v>0</v>
      </c>
      <c r="N514" s="127">
        <v>0</v>
      </c>
      <c r="O514" s="128">
        <v>0</v>
      </c>
      <c r="P514" s="127">
        <v>0</v>
      </c>
      <c r="Q514" s="127">
        <v>0</v>
      </c>
      <c r="R514" s="124">
        <v>0</v>
      </c>
      <c r="S514" s="124">
        <v>0</v>
      </c>
      <c r="T514" s="124">
        <v>0</v>
      </c>
      <c r="U514" s="124">
        <v>0</v>
      </c>
      <c r="V514" s="124">
        <v>0</v>
      </c>
      <c r="W514" s="124">
        <v>0</v>
      </c>
      <c r="X514" s="124">
        <v>0</v>
      </c>
      <c r="Y514" s="127">
        <v>51840</v>
      </c>
      <c r="Z514" s="128">
        <v>0</v>
      </c>
    </row>
    <row r="515" spans="1:26" ht="20.100000000000001" customHeight="1">
      <c r="A515" s="92" t="s">
        <v>1591</v>
      </c>
      <c r="B515" s="92" t="s">
        <v>1552</v>
      </c>
      <c r="C515" s="93" t="s">
        <v>1551</v>
      </c>
      <c r="D515" s="123" t="s">
        <v>1787</v>
      </c>
      <c r="E515" s="92" t="s">
        <v>927</v>
      </c>
      <c r="F515" s="124">
        <v>51840</v>
      </c>
      <c r="G515" s="124">
        <v>0</v>
      </c>
      <c r="H515" s="124">
        <v>0</v>
      </c>
      <c r="I515" s="124">
        <v>0</v>
      </c>
      <c r="J515" s="124">
        <v>0</v>
      </c>
      <c r="K515" s="127">
        <v>0</v>
      </c>
      <c r="L515" s="127">
        <v>0</v>
      </c>
      <c r="M515" s="124">
        <v>0</v>
      </c>
      <c r="N515" s="127">
        <v>0</v>
      </c>
      <c r="O515" s="128">
        <v>0</v>
      </c>
      <c r="P515" s="127">
        <v>0</v>
      </c>
      <c r="Q515" s="127">
        <v>0</v>
      </c>
      <c r="R515" s="124">
        <v>0</v>
      </c>
      <c r="S515" s="124">
        <v>0</v>
      </c>
      <c r="T515" s="124">
        <v>0</v>
      </c>
      <c r="U515" s="124">
        <v>0</v>
      </c>
      <c r="V515" s="124">
        <v>0</v>
      </c>
      <c r="W515" s="124">
        <v>0</v>
      </c>
      <c r="X515" s="124">
        <v>0</v>
      </c>
      <c r="Y515" s="127">
        <v>51840</v>
      </c>
      <c r="Z515" s="128">
        <v>0</v>
      </c>
    </row>
    <row r="516" spans="1:26" ht="20.100000000000001" customHeight="1">
      <c r="A516" s="92"/>
      <c r="B516" s="92"/>
      <c r="C516" s="93"/>
      <c r="D516" s="123" t="s">
        <v>1970</v>
      </c>
      <c r="E516" s="92" t="s">
        <v>1971</v>
      </c>
      <c r="F516" s="124">
        <v>53760</v>
      </c>
      <c r="G516" s="124">
        <v>0</v>
      </c>
      <c r="H516" s="124">
        <v>0</v>
      </c>
      <c r="I516" s="124">
        <v>0</v>
      </c>
      <c r="J516" s="124">
        <v>0</v>
      </c>
      <c r="K516" s="127">
        <v>0</v>
      </c>
      <c r="L516" s="127">
        <v>0</v>
      </c>
      <c r="M516" s="124">
        <v>0</v>
      </c>
      <c r="N516" s="127">
        <v>0</v>
      </c>
      <c r="O516" s="128">
        <v>0</v>
      </c>
      <c r="P516" s="127">
        <v>0</v>
      </c>
      <c r="Q516" s="127">
        <v>0</v>
      </c>
      <c r="R516" s="124">
        <v>0</v>
      </c>
      <c r="S516" s="124">
        <v>0</v>
      </c>
      <c r="T516" s="124">
        <v>0</v>
      </c>
      <c r="U516" s="124">
        <v>0</v>
      </c>
      <c r="V516" s="124">
        <v>0</v>
      </c>
      <c r="W516" s="124">
        <v>0</v>
      </c>
      <c r="X516" s="124">
        <v>0</v>
      </c>
      <c r="Y516" s="127">
        <v>53760</v>
      </c>
      <c r="Z516" s="128">
        <v>0</v>
      </c>
    </row>
    <row r="517" spans="1:26" ht="20.100000000000001" customHeight="1">
      <c r="A517" s="92" t="s">
        <v>1591</v>
      </c>
      <c r="B517" s="92" t="s">
        <v>1552</v>
      </c>
      <c r="C517" s="93" t="s">
        <v>1551</v>
      </c>
      <c r="D517" s="123" t="s">
        <v>1787</v>
      </c>
      <c r="E517" s="92" t="s">
        <v>927</v>
      </c>
      <c r="F517" s="124">
        <v>53760</v>
      </c>
      <c r="G517" s="124">
        <v>0</v>
      </c>
      <c r="H517" s="124">
        <v>0</v>
      </c>
      <c r="I517" s="124">
        <v>0</v>
      </c>
      <c r="J517" s="124">
        <v>0</v>
      </c>
      <c r="K517" s="127">
        <v>0</v>
      </c>
      <c r="L517" s="127">
        <v>0</v>
      </c>
      <c r="M517" s="124">
        <v>0</v>
      </c>
      <c r="N517" s="127">
        <v>0</v>
      </c>
      <c r="O517" s="128">
        <v>0</v>
      </c>
      <c r="P517" s="127">
        <v>0</v>
      </c>
      <c r="Q517" s="127">
        <v>0</v>
      </c>
      <c r="R517" s="124">
        <v>0</v>
      </c>
      <c r="S517" s="124">
        <v>0</v>
      </c>
      <c r="T517" s="124">
        <v>0</v>
      </c>
      <c r="U517" s="124">
        <v>0</v>
      </c>
      <c r="V517" s="124">
        <v>0</v>
      </c>
      <c r="W517" s="124">
        <v>0</v>
      </c>
      <c r="X517" s="124">
        <v>0</v>
      </c>
      <c r="Y517" s="127">
        <v>53760</v>
      </c>
      <c r="Z517" s="128">
        <v>0</v>
      </c>
    </row>
    <row r="518" spans="1:26" ht="20.100000000000001" customHeight="1">
      <c r="A518" s="92"/>
      <c r="B518" s="92"/>
      <c r="C518" s="93"/>
      <c r="D518" s="123" t="s">
        <v>1972</v>
      </c>
      <c r="E518" s="92" t="s">
        <v>1973</v>
      </c>
      <c r="F518" s="124">
        <v>38400</v>
      </c>
      <c r="G518" s="124">
        <v>0</v>
      </c>
      <c r="H518" s="124">
        <v>0</v>
      </c>
      <c r="I518" s="124">
        <v>0</v>
      </c>
      <c r="J518" s="124">
        <v>0</v>
      </c>
      <c r="K518" s="127">
        <v>0</v>
      </c>
      <c r="L518" s="127">
        <v>0</v>
      </c>
      <c r="M518" s="124">
        <v>0</v>
      </c>
      <c r="N518" s="127">
        <v>0</v>
      </c>
      <c r="O518" s="128">
        <v>0</v>
      </c>
      <c r="P518" s="127">
        <v>0</v>
      </c>
      <c r="Q518" s="127">
        <v>0</v>
      </c>
      <c r="R518" s="124">
        <v>0</v>
      </c>
      <c r="S518" s="124">
        <v>0</v>
      </c>
      <c r="T518" s="124">
        <v>0</v>
      </c>
      <c r="U518" s="124">
        <v>0</v>
      </c>
      <c r="V518" s="124">
        <v>0</v>
      </c>
      <c r="W518" s="124">
        <v>0</v>
      </c>
      <c r="X518" s="124">
        <v>0</v>
      </c>
      <c r="Y518" s="127">
        <v>38400</v>
      </c>
      <c r="Z518" s="128">
        <v>0</v>
      </c>
    </row>
    <row r="519" spans="1:26" ht="20.100000000000001" customHeight="1">
      <c r="A519" s="92" t="s">
        <v>1591</v>
      </c>
      <c r="B519" s="92" t="s">
        <v>1552</v>
      </c>
      <c r="C519" s="93" t="s">
        <v>1551</v>
      </c>
      <c r="D519" s="123" t="s">
        <v>1787</v>
      </c>
      <c r="E519" s="92" t="s">
        <v>927</v>
      </c>
      <c r="F519" s="124">
        <v>38400</v>
      </c>
      <c r="G519" s="124">
        <v>0</v>
      </c>
      <c r="H519" s="124">
        <v>0</v>
      </c>
      <c r="I519" s="124">
        <v>0</v>
      </c>
      <c r="J519" s="124">
        <v>0</v>
      </c>
      <c r="K519" s="127">
        <v>0</v>
      </c>
      <c r="L519" s="127">
        <v>0</v>
      </c>
      <c r="M519" s="124">
        <v>0</v>
      </c>
      <c r="N519" s="127">
        <v>0</v>
      </c>
      <c r="O519" s="128">
        <v>0</v>
      </c>
      <c r="P519" s="127">
        <v>0</v>
      </c>
      <c r="Q519" s="127">
        <v>0</v>
      </c>
      <c r="R519" s="124">
        <v>0</v>
      </c>
      <c r="S519" s="124">
        <v>0</v>
      </c>
      <c r="T519" s="124">
        <v>0</v>
      </c>
      <c r="U519" s="124">
        <v>0</v>
      </c>
      <c r="V519" s="124">
        <v>0</v>
      </c>
      <c r="W519" s="124">
        <v>0</v>
      </c>
      <c r="X519" s="124">
        <v>0</v>
      </c>
      <c r="Y519" s="127">
        <v>38400</v>
      </c>
      <c r="Z519" s="128">
        <v>0</v>
      </c>
    </row>
    <row r="520" spans="1:26" ht="20.100000000000001" customHeight="1">
      <c r="A520" s="92"/>
      <c r="B520" s="92"/>
      <c r="C520" s="93"/>
      <c r="D520" s="123" t="s">
        <v>1974</v>
      </c>
      <c r="E520" s="92" t="s">
        <v>1975</v>
      </c>
      <c r="F520" s="124">
        <v>34560</v>
      </c>
      <c r="G520" s="124">
        <v>0</v>
      </c>
      <c r="H520" s="124">
        <v>0</v>
      </c>
      <c r="I520" s="124">
        <v>0</v>
      </c>
      <c r="J520" s="124">
        <v>0</v>
      </c>
      <c r="K520" s="127">
        <v>0</v>
      </c>
      <c r="L520" s="127">
        <v>0</v>
      </c>
      <c r="M520" s="124">
        <v>0</v>
      </c>
      <c r="N520" s="127">
        <v>0</v>
      </c>
      <c r="O520" s="128">
        <v>0</v>
      </c>
      <c r="P520" s="127">
        <v>0</v>
      </c>
      <c r="Q520" s="127">
        <v>0</v>
      </c>
      <c r="R520" s="124">
        <v>0</v>
      </c>
      <c r="S520" s="124">
        <v>0</v>
      </c>
      <c r="T520" s="124">
        <v>0</v>
      </c>
      <c r="U520" s="124">
        <v>0</v>
      </c>
      <c r="V520" s="124">
        <v>0</v>
      </c>
      <c r="W520" s="124">
        <v>0</v>
      </c>
      <c r="X520" s="124">
        <v>0</v>
      </c>
      <c r="Y520" s="127">
        <v>34560</v>
      </c>
      <c r="Z520" s="128">
        <v>0</v>
      </c>
    </row>
    <row r="521" spans="1:26" ht="20.100000000000001" customHeight="1">
      <c r="A521" s="92" t="s">
        <v>1591</v>
      </c>
      <c r="B521" s="92" t="s">
        <v>1552</v>
      </c>
      <c r="C521" s="93" t="s">
        <v>1551</v>
      </c>
      <c r="D521" s="123" t="s">
        <v>1787</v>
      </c>
      <c r="E521" s="92" t="s">
        <v>927</v>
      </c>
      <c r="F521" s="124">
        <v>34560</v>
      </c>
      <c r="G521" s="124">
        <v>0</v>
      </c>
      <c r="H521" s="124">
        <v>0</v>
      </c>
      <c r="I521" s="124">
        <v>0</v>
      </c>
      <c r="J521" s="124">
        <v>0</v>
      </c>
      <c r="K521" s="127">
        <v>0</v>
      </c>
      <c r="L521" s="127">
        <v>0</v>
      </c>
      <c r="M521" s="124">
        <v>0</v>
      </c>
      <c r="N521" s="127">
        <v>0</v>
      </c>
      <c r="O521" s="128">
        <v>0</v>
      </c>
      <c r="P521" s="127">
        <v>0</v>
      </c>
      <c r="Q521" s="127">
        <v>0</v>
      </c>
      <c r="R521" s="124">
        <v>0</v>
      </c>
      <c r="S521" s="124">
        <v>0</v>
      </c>
      <c r="T521" s="124">
        <v>0</v>
      </c>
      <c r="U521" s="124">
        <v>0</v>
      </c>
      <c r="V521" s="124">
        <v>0</v>
      </c>
      <c r="W521" s="124">
        <v>0</v>
      </c>
      <c r="X521" s="124">
        <v>0</v>
      </c>
      <c r="Y521" s="127">
        <v>34560</v>
      </c>
      <c r="Z521" s="128">
        <v>0</v>
      </c>
    </row>
    <row r="522" spans="1:26" ht="20.100000000000001" customHeight="1">
      <c r="A522" s="92"/>
      <c r="B522" s="92"/>
      <c r="C522" s="93"/>
      <c r="D522" s="123" t="s">
        <v>1976</v>
      </c>
      <c r="E522" s="92" t="s">
        <v>1977</v>
      </c>
      <c r="F522" s="124">
        <v>48000</v>
      </c>
      <c r="G522" s="124">
        <v>0</v>
      </c>
      <c r="H522" s="124">
        <v>0</v>
      </c>
      <c r="I522" s="124">
        <v>0</v>
      </c>
      <c r="J522" s="124">
        <v>0</v>
      </c>
      <c r="K522" s="127">
        <v>0</v>
      </c>
      <c r="L522" s="127">
        <v>0</v>
      </c>
      <c r="M522" s="124">
        <v>0</v>
      </c>
      <c r="N522" s="127">
        <v>0</v>
      </c>
      <c r="O522" s="128">
        <v>0</v>
      </c>
      <c r="P522" s="127">
        <v>0</v>
      </c>
      <c r="Q522" s="127">
        <v>0</v>
      </c>
      <c r="R522" s="124">
        <v>0</v>
      </c>
      <c r="S522" s="124">
        <v>0</v>
      </c>
      <c r="T522" s="124">
        <v>0</v>
      </c>
      <c r="U522" s="124">
        <v>0</v>
      </c>
      <c r="V522" s="124">
        <v>0</v>
      </c>
      <c r="W522" s="124">
        <v>0</v>
      </c>
      <c r="X522" s="124">
        <v>0</v>
      </c>
      <c r="Y522" s="127">
        <v>48000</v>
      </c>
      <c r="Z522" s="128">
        <v>0</v>
      </c>
    </row>
    <row r="523" spans="1:26" ht="20.100000000000001" customHeight="1">
      <c r="A523" s="92" t="s">
        <v>1591</v>
      </c>
      <c r="B523" s="92" t="s">
        <v>1552</v>
      </c>
      <c r="C523" s="93" t="s">
        <v>1551</v>
      </c>
      <c r="D523" s="123" t="s">
        <v>1787</v>
      </c>
      <c r="E523" s="92" t="s">
        <v>927</v>
      </c>
      <c r="F523" s="124">
        <v>48000</v>
      </c>
      <c r="G523" s="124">
        <v>0</v>
      </c>
      <c r="H523" s="124">
        <v>0</v>
      </c>
      <c r="I523" s="124">
        <v>0</v>
      </c>
      <c r="J523" s="124">
        <v>0</v>
      </c>
      <c r="K523" s="127">
        <v>0</v>
      </c>
      <c r="L523" s="127">
        <v>0</v>
      </c>
      <c r="M523" s="124">
        <v>0</v>
      </c>
      <c r="N523" s="127">
        <v>0</v>
      </c>
      <c r="O523" s="128">
        <v>0</v>
      </c>
      <c r="P523" s="127">
        <v>0</v>
      </c>
      <c r="Q523" s="127">
        <v>0</v>
      </c>
      <c r="R523" s="124">
        <v>0</v>
      </c>
      <c r="S523" s="124">
        <v>0</v>
      </c>
      <c r="T523" s="124">
        <v>0</v>
      </c>
      <c r="U523" s="124">
        <v>0</v>
      </c>
      <c r="V523" s="124">
        <v>0</v>
      </c>
      <c r="W523" s="124">
        <v>0</v>
      </c>
      <c r="X523" s="124">
        <v>0</v>
      </c>
      <c r="Y523" s="127">
        <v>48000</v>
      </c>
      <c r="Z523" s="128">
        <v>0</v>
      </c>
    </row>
    <row r="524" spans="1:26" ht="20.100000000000001" customHeight="1">
      <c r="A524" s="92"/>
      <c r="B524" s="92"/>
      <c r="C524" s="93"/>
      <c r="D524" s="123" t="s">
        <v>1978</v>
      </c>
      <c r="E524" s="92" t="s">
        <v>1979</v>
      </c>
      <c r="F524" s="124">
        <v>48000</v>
      </c>
      <c r="G524" s="124">
        <v>0</v>
      </c>
      <c r="H524" s="124">
        <v>0</v>
      </c>
      <c r="I524" s="124">
        <v>0</v>
      </c>
      <c r="J524" s="124">
        <v>0</v>
      </c>
      <c r="K524" s="127">
        <v>0</v>
      </c>
      <c r="L524" s="127">
        <v>0</v>
      </c>
      <c r="M524" s="124">
        <v>0</v>
      </c>
      <c r="N524" s="127">
        <v>0</v>
      </c>
      <c r="O524" s="128">
        <v>0</v>
      </c>
      <c r="P524" s="127">
        <v>0</v>
      </c>
      <c r="Q524" s="127">
        <v>0</v>
      </c>
      <c r="R524" s="124">
        <v>0</v>
      </c>
      <c r="S524" s="124">
        <v>0</v>
      </c>
      <c r="T524" s="124">
        <v>0</v>
      </c>
      <c r="U524" s="124">
        <v>0</v>
      </c>
      <c r="V524" s="124">
        <v>0</v>
      </c>
      <c r="W524" s="124">
        <v>0</v>
      </c>
      <c r="X524" s="124">
        <v>0</v>
      </c>
      <c r="Y524" s="127">
        <v>48000</v>
      </c>
      <c r="Z524" s="128">
        <v>0</v>
      </c>
    </row>
    <row r="525" spans="1:26" ht="20.100000000000001" customHeight="1">
      <c r="A525" s="92" t="s">
        <v>1591</v>
      </c>
      <c r="B525" s="92" t="s">
        <v>1552</v>
      </c>
      <c r="C525" s="93" t="s">
        <v>1551</v>
      </c>
      <c r="D525" s="123" t="s">
        <v>1787</v>
      </c>
      <c r="E525" s="92" t="s">
        <v>927</v>
      </c>
      <c r="F525" s="124">
        <v>48000</v>
      </c>
      <c r="G525" s="124">
        <v>0</v>
      </c>
      <c r="H525" s="124">
        <v>0</v>
      </c>
      <c r="I525" s="124">
        <v>0</v>
      </c>
      <c r="J525" s="124">
        <v>0</v>
      </c>
      <c r="K525" s="127">
        <v>0</v>
      </c>
      <c r="L525" s="127">
        <v>0</v>
      </c>
      <c r="M525" s="124">
        <v>0</v>
      </c>
      <c r="N525" s="127">
        <v>0</v>
      </c>
      <c r="O525" s="128">
        <v>0</v>
      </c>
      <c r="P525" s="127">
        <v>0</v>
      </c>
      <c r="Q525" s="127">
        <v>0</v>
      </c>
      <c r="R525" s="124">
        <v>0</v>
      </c>
      <c r="S525" s="124">
        <v>0</v>
      </c>
      <c r="T525" s="124">
        <v>0</v>
      </c>
      <c r="U525" s="124">
        <v>0</v>
      </c>
      <c r="V525" s="124">
        <v>0</v>
      </c>
      <c r="W525" s="124">
        <v>0</v>
      </c>
      <c r="X525" s="124">
        <v>0</v>
      </c>
      <c r="Y525" s="127">
        <v>48000</v>
      </c>
      <c r="Z525" s="128">
        <v>0</v>
      </c>
    </row>
    <row r="526" spans="1:26" ht="20.100000000000001" customHeight="1">
      <c r="A526" s="92"/>
      <c r="B526" s="92"/>
      <c r="C526" s="93"/>
      <c r="D526" s="123" t="s">
        <v>1980</v>
      </c>
      <c r="E526" s="92" t="s">
        <v>1981</v>
      </c>
      <c r="F526" s="124">
        <v>44160</v>
      </c>
      <c r="G526" s="124">
        <v>0</v>
      </c>
      <c r="H526" s="124">
        <v>0</v>
      </c>
      <c r="I526" s="124">
        <v>0</v>
      </c>
      <c r="J526" s="124">
        <v>0</v>
      </c>
      <c r="K526" s="127">
        <v>0</v>
      </c>
      <c r="L526" s="127">
        <v>0</v>
      </c>
      <c r="M526" s="124">
        <v>0</v>
      </c>
      <c r="N526" s="127">
        <v>0</v>
      </c>
      <c r="O526" s="128">
        <v>0</v>
      </c>
      <c r="P526" s="127">
        <v>0</v>
      </c>
      <c r="Q526" s="127">
        <v>0</v>
      </c>
      <c r="R526" s="124">
        <v>0</v>
      </c>
      <c r="S526" s="124">
        <v>0</v>
      </c>
      <c r="T526" s="124">
        <v>0</v>
      </c>
      <c r="U526" s="124">
        <v>0</v>
      </c>
      <c r="V526" s="124">
        <v>0</v>
      </c>
      <c r="W526" s="124">
        <v>0</v>
      </c>
      <c r="X526" s="124">
        <v>0</v>
      </c>
      <c r="Y526" s="127">
        <v>44160</v>
      </c>
      <c r="Z526" s="128">
        <v>0</v>
      </c>
    </row>
    <row r="527" spans="1:26" ht="20.100000000000001" customHeight="1">
      <c r="A527" s="92" t="s">
        <v>1591</v>
      </c>
      <c r="B527" s="92" t="s">
        <v>1552</v>
      </c>
      <c r="C527" s="93" t="s">
        <v>1551</v>
      </c>
      <c r="D527" s="123" t="s">
        <v>1787</v>
      </c>
      <c r="E527" s="92" t="s">
        <v>927</v>
      </c>
      <c r="F527" s="124">
        <v>44160</v>
      </c>
      <c r="G527" s="124">
        <v>0</v>
      </c>
      <c r="H527" s="124">
        <v>0</v>
      </c>
      <c r="I527" s="124">
        <v>0</v>
      </c>
      <c r="J527" s="124">
        <v>0</v>
      </c>
      <c r="K527" s="127">
        <v>0</v>
      </c>
      <c r="L527" s="127">
        <v>0</v>
      </c>
      <c r="M527" s="124">
        <v>0</v>
      </c>
      <c r="N527" s="127">
        <v>0</v>
      </c>
      <c r="O527" s="128">
        <v>0</v>
      </c>
      <c r="P527" s="127">
        <v>0</v>
      </c>
      <c r="Q527" s="127">
        <v>0</v>
      </c>
      <c r="R527" s="124">
        <v>0</v>
      </c>
      <c r="S527" s="124">
        <v>0</v>
      </c>
      <c r="T527" s="124">
        <v>0</v>
      </c>
      <c r="U527" s="124">
        <v>0</v>
      </c>
      <c r="V527" s="124">
        <v>0</v>
      </c>
      <c r="W527" s="124">
        <v>0</v>
      </c>
      <c r="X527" s="124">
        <v>0</v>
      </c>
      <c r="Y527" s="127">
        <v>44160</v>
      </c>
      <c r="Z527" s="128">
        <v>0</v>
      </c>
    </row>
    <row r="528" spans="1:26" ht="20.100000000000001" customHeight="1">
      <c r="A528" s="92"/>
      <c r="B528" s="92"/>
      <c r="C528" s="93"/>
      <c r="D528" s="123" t="s">
        <v>1982</v>
      </c>
      <c r="E528" s="92" t="s">
        <v>1983</v>
      </c>
      <c r="F528" s="124">
        <v>46080</v>
      </c>
      <c r="G528" s="124">
        <v>0</v>
      </c>
      <c r="H528" s="124">
        <v>0</v>
      </c>
      <c r="I528" s="124">
        <v>0</v>
      </c>
      <c r="J528" s="124">
        <v>0</v>
      </c>
      <c r="K528" s="127">
        <v>0</v>
      </c>
      <c r="L528" s="127">
        <v>0</v>
      </c>
      <c r="M528" s="124">
        <v>0</v>
      </c>
      <c r="N528" s="127">
        <v>0</v>
      </c>
      <c r="O528" s="128">
        <v>0</v>
      </c>
      <c r="P528" s="127">
        <v>0</v>
      </c>
      <c r="Q528" s="127">
        <v>0</v>
      </c>
      <c r="R528" s="124">
        <v>0</v>
      </c>
      <c r="S528" s="124">
        <v>0</v>
      </c>
      <c r="T528" s="124">
        <v>0</v>
      </c>
      <c r="U528" s="124">
        <v>0</v>
      </c>
      <c r="V528" s="124">
        <v>0</v>
      </c>
      <c r="W528" s="124">
        <v>0</v>
      </c>
      <c r="X528" s="124">
        <v>0</v>
      </c>
      <c r="Y528" s="127">
        <v>46080</v>
      </c>
      <c r="Z528" s="128">
        <v>0</v>
      </c>
    </row>
    <row r="529" spans="1:26" ht="20.100000000000001" customHeight="1">
      <c r="A529" s="92" t="s">
        <v>1591</v>
      </c>
      <c r="B529" s="92" t="s">
        <v>1552</v>
      </c>
      <c r="C529" s="93" t="s">
        <v>1551</v>
      </c>
      <c r="D529" s="123" t="s">
        <v>1787</v>
      </c>
      <c r="E529" s="92" t="s">
        <v>927</v>
      </c>
      <c r="F529" s="124">
        <v>46080</v>
      </c>
      <c r="G529" s="124">
        <v>0</v>
      </c>
      <c r="H529" s="124">
        <v>0</v>
      </c>
      <c r="I529" s="124">
        <v>0</v>
      </c>
      <c r="J529" s="124">
        <v>0</v>
      </c>
      <c r="K529" s="127">
        <v>0</v>
      </c>
      <c r="L529" s="127">
        <v>0</v>
      </c>
      <c r="M529" s="124">
        <v>0</v>
      </c>
      <c r="N529" s="127">
        <v>0</v>
      </c>
      <c r="O529" s="128">
        <v>0</v>
      </c>
      <c r="P529" s="127">
        <v>0</v>
      </c>
      <c r="Q529" s="127">
        <v>0</v>
      </c>
      <c r="R529" s="124">
        <v>0</v>
      </c>
      <c r="S529" s="124">
        <v>0</v>
      </c>
      <c r="T529" s="124">
        <v>0</v>
      </c>
      <c r="U529" s="124">
        <v>0</v>
      </c>
      <c r="V529" s="124">
        <v>0</v>
      </c>
      <c r="W529" s="124">
        <v>0</v>
      </c>
      <c r="X529" s="124">
        <v>0</v>
      </c>
      <c r="Y529" s="127">
        <v>46080</v>
      </c>
      <c r="Z529" s="128">
        <v>0</v>
      </c>
    </row>
    <row r="530" spans="1:26" ht="20.100000000000001" customHeight="1">
      <c r="A530" s="92"/>
      <c r="B530" s="92"/>
      <c r="C530" s="93"/>
      <c r="D530" s="123" t="s">
        <v>1984</v>
      </c>
      <c r="E530" s="92" t="s">
        <v>1985</v>
      </c>
      <c r="F530" s="124">
        <v>4320</v>
      </c>
      <c r="G530" s="124">
        <v>0</v>
      </c>
      <c r="H530" s="124">
        <v>0</v>
      </c>
      <c r="I530" s="124">
        <v>0</v>
      </c>
      <c r="J530" s="124">
        <v>0</v>
      </c>
      <c r="K530" s="127">
        <v>0</v>
      </c>
      <c r="L530" s="127">
        <v>0</v>
      </c>
      <c r="M530" s="124">
        <v>0</v>
      </c>
      <c r="N530" s="127">
        <v>0</v>
      </c>
      <c r="O530" s="128">
        <v>0</v>
      </c>
      <c r="P530" s="127">
        <v>0</v>
      </c>
      <c r="Q530" s="127">
        <v>0</v>
      </c>
      <c r="R530" s="124">
        <v>0</v>
      </c>
      <c r="S530" s="124">
        <v>0</v>
      </c>
      <c r="T530" s="124">
        <v>0</v>
      </c>
      <c r="U530" s="124">
        <v>0</v>
      </c>
      <c r="V530" s="124">
        <v>0</v>
      </c>
      <c r="W530" s="124">
        <v>0</v>
      </c>
      <c r="X530" s="124">
        <v>0</v>
      </c>
      <c r="Y530" s="127">
        <v>4320</v>
      </c>
      <c r="Z530" s="128">
        <v>0</v>
      </c>
    </row>
    <row r="531" spans="1:26" ht="20.100000000000001" customHeight="1">
      <c r="A531" s="92" t="s">
        <v>1591</v>
      </c>
      <c r="B531" s="92" t="s">
        <v>1552</v>
      </c>
      <c r="C531" s="93" t="s">
        <v>1551</v>
      </c>
      <c r="D531" s="123" t="s">
        <v>1787</v>
      </c>
      <c r="E531" s="92" t="s">
        <v>927</v>
      </c>
      <c r="F531" s="124">
        <v>4320</v>
      </c>
      <c r="G531" s="124">
        <v>0</v>
      </c>
      <c r="H531" s="124">
        <v>0</v>
      </c>
      <c r="I531" s="124">
        <v>0</v>
      </c>
      <c r="J531" s="124">
        <v>0</v>
      </c>
      <c r="K531" s="127">
        <v>0</v>
      </c>
      <c r="L531" s="127">
        <v>0</v>
      </c>
      <c r="M531" s="124">
        <v>0</v>
      </c>
      <c r="N531" s="127">
        <v>0</v>
      </c>
      <c r="O531" s="128">
        <v>0</v>
      </c>
      <c r="P531" s="127">
        <v>0</v>
      </c>
      <c r="Q531" s="127">
        <v>0</v>
      </c>
      <c r="R531" s="124">
        <v>0</v>
      </c>
      <c r="S531" s="124">
        <v>0</v>
      </c>
      <c r="T531" s="124">
        <v>0</v>
      </c>
      <c r="U531" s="124">
        <v>0</v>
      </c>
      <c r="V531" s="124">
        <v>0</v>
      </c>
      <c r="W531" s="124">
        <v>0</v>
      </c>
      <c r="X531" s="124">
        <v>0</v>
      </c>
      <c r="Y531" s="127">
        <v>4320</v>
      </c>
      <c r="Z531" s="128">
        <v>0</v>
      </c>
    </row>
    <row r="532" spans="1:26" ht="20.100000000000001" customHeight="1">
      <c r="A532" s="92"/>
      <c r="B532" s="92"/>
      <c r="C532" s="93"/>
      <c r="D532" s="123" t="s">
        <v>1986</v>
      </c>
      <c r="E532" s="92" t="s">
        <v>1987</v>
      </c>
      <c r="F532" s="124">
        <v>46080</v>
      </c>
      <c r="G532" s="124">
        <v>0</v>
      </c>
      <c r="H532" s="124">
        <v>0</v>
      </c>
      <c r="I532" s="124">
        <v>0</v>
      </c>
      <c r="J532" s="124">
        <v>0</v>
      </c>
      <c r="K532" s="127">
        <v>0</v>
      </c>
      <c r="L532" s="127">
        <v>0</v>
      </c>
      <c r="M532" s="124">
        <v>0</v>
      </c>
      <c r="N532" s="127">
        <v>0</v>
      </c>
      <c r="O532" s="128">
        <v>0</v>
      </c>
      <c r="P532" s="127">
        <v>0</v>
      </c>
      <c r="Q532" s="127">
        <v>0</v>
      </c>
      <c r="R532" s="124">
        <v>0</v>
      </c>
      <c r="S532" s="124">
        <v>0</v>
      </c>
      <c r="T532" s="124">
        <v>0</v>
      </c>
      <c r="U532" s="124">
        <v>0</v>
      </c>
      <c r="V532" s="124">
        <v>0</v>
      </c>
      <c r="W532" s="124">
        <v>0</v>
      </c>
      <c r="X532" s="124">
        <v>0</v>
      </c>
      <c r="Y532" s="127">
        <v>46080</v>
      </c>
      <c r="Z532" s="128">
        <v>0</v>
      </c>
    </row>
    <row r="533" spans="1:26" ht="20.100000000000001" customHeight="1">
      <c r="A533" s="92" t="s">
        <v>1591</v>
      </c>
      <c r="B533" s="92" t="s">
        <v>1552</v>
      </c>
      <c r="C533" s="93" t="s">
        <v>1551</v>
      </c>
      <c r="D533" s="123" t="s">
        <v>1787</v>
      </c>
      <c r="E533" s="92" t="s">
        <v>927</v>
      </c>
      <c r="F533" s="124">
        <v>46080</v>
      </c>
      <c r="G533" s="124">
        <v>0</v>
      </c>
      <c r="H533" s="124">
        <v>0</v>
      </c>
      <c r="I533" s="124">
        <v>0</v>
      </c>
      <c r="J533" s="124">
        <v>0</v>
      </c>
      <c r="K533" s="127">
        <v>0</v>
      </c>
      <c r="L533" s="127">
        <v>0</v>
      </c>
      <c r="M533" s="124">
        <v>0</v>
      </c>
      <c r="N533" s="127">
        <v>0</v>
      </c>
      <c r="O533" s="128">
        <v>0</v>
      </c>
      <c r="P533" s="127">
        <v>0</v>
      </c>
      <c r="Q533" s="127">
        <v>0</v>
      </c>
      <c r="R533" s="124">
        <v>0</v>
      </c>
      <c r="S533" s="124">
        <v>0</v>
      </c>
      <c r="T533" s="124">
        <v>0</v>
      </c>
      <c r="U533" s="124">
        <v>0</v>
      </c>
      <c r="V533" s="124">
        <v>0</v>
      </c>
      <c r="W533" s="124">
        <v>0</v>
      </c>
      <c r="X533" s="124">
        <v>0</v>
      </c>
      <c r="Y533" s="127">
        <v>46080</v>
      </c>
      <c r="Z533" s="128">
        <v>0</v>
      </c>
    </row>
    <row r="534" spans="1:26" ht="20.100000000000001" customHeight="1">
      <c r="A534" s="92"/>
      <c r="B534" s="92"/>
      <c r="C534" s="93"/>
      <c r="D534" s="123" t="s">
        <v>1988</v>
      </c>
      <c r="E534" s="92" t="s">
        <v>1989</v>
      </c>
      <c r="F534" s="124">
        <v>76800</v>
      </c>
      <c r="G534" s="124">
        <v>0</v>
      </c>
      <c r="H534" s="124">
        <v>0</v>
      </c>
      <c r="I534" s="124">
        <v>0</v>
      </c>
      <c r="J534" s="124">
        <v>0</v>
      </c>
      <c r="K534" s="127">
        <v>0</v>
      </c>
      <c r="L534" s="127">
        <v>0</v>
      </c>
      <c r="M534" s="124">
        <v>0</v>
      </c>
      <c r="N534" s="127">
        <v>0</v>
      </c>
      <c r="O534" s="128">
        <v>0</v>
      </c>
      <c r="P534" s="127">
        <v>0</v>
      </c>
      <c r="Q534" s="127">
        <v>0</v>
      </c>
      <c r="R534" s="124">
        <v>0</v>
      </c>
      <c r="S534" s="124">
        <v>0</v>
      </c>
      <c r="T534" s="124">
        <v>0</v>
      </c>
      <c r="U534" s="124">
        <v>0</v>
      </c>
      <c r="V534" s="124">
        <v>0</v>
      </c>
      <c r="W534" s="124">
        <v>0</v>
      </c>
      <c r="X534" s="124">
        <v>0</v>
      </c>
      <c r="Y534" s="127">
        <v>76800</v>
      </c>
      <c r="Z534" s="128">
        <v>0</v>
      </c>
    </row>
    <row r="535" spans="1:26" ht="20.100000000000001" customHeight="1">
      <c r="A535" s="92" t="s">
        <v>1591</v>
      </c>
      <c r="B535" s="92" t="s">
        <v>1552</v>
      </c>
      <c r="C535" s="93" t="s">
        <v>1551</v>
      </c>
      <c r="D535" s="123" t="s">
        <v>1787</v>
      </c>
      <c r="E535" s="92" t="s">
        <v>927</v>
      </c>
      <c r="F535" s="124">
        <v>76800</v>
      </c>
      <c r="G535" s="124">
        <v>0</v>
      </c>
      <c r="H535" s="124">
        <v>0</v>
      </c>
      <c r="I535" s="124">
        <v>0</v>
      </c>
      <c r="J535" s="124">
        <v>0</v>
      </c>
      <c r="K535" s="127">
        <v>0</v>
      </c>
      <c r="L535" s="127">
        <v>0</v>
      </c>
      <c r="M535" s="124">
        <v>0</v>
      </c>
      <c r="N535" s="127">
        <v>0</v>
      </c>
      <c r="O535" s="128">
        <v>0</v>
      </c>
      <c r="P535" s="127">
        <v>0</v>
      </c>
      <c r="Q535" s="127">
        <v>0</v>
      </c>
      <c r="R535" s="124">
        <v>0</v>
      </c>
      <c r="S535" s="124">
        <v>0</v>
      </c>
      <c r="T535" s="124">
        <v>0</v>
      </c>
      <c r="U535" s="124">
        <v>0</v>
      </c>
      <c r="V535" s="124">
        <v>0</v>
      </c>
      <c r="W535" s="124">
        <v>0</v>
      </c>
      <c r="X535" s="124">
        <v>0</v>
      </c>
      <c r="Y535" s="127">
        <v>76800</v>
      </c>
      <c r="Z535" s="128">
        <v>0</v>
      </c>
    </row>
    <row r="536" spans="1:26" ht="20.100000000000001" customHeight="1">
      <c r="A536" s="92"/>
      <c r="B536" s="92"/>
      <c r="C536" s="93"/>
      <c r="D536" s="123" t="s">
        <v>1990</v>
      </c>
      <c r="E536" s="92" t="s">
        <v>1991</v>
      </c>
      <c r="F536" s="124">
        <v>53760</v>
      </c>
      <c r="G536" s="124">
        <v>0</v>
      </c>
      <c r="H536" s="124">
        <v>0</v>
      </c>
      <c r="I536" s="124">
        <v>0</v>
      </c>
      <c r="J536" s="124">
        <v>0</v>
      </c>
      <c r="K536" s="127">
        <v>0</v>
      </c>
      <c r="L536" s="127">
        <v>0</v>
      </c>
      <c r="M536" s="124">
        <v>0</v>
      </c>
      <c r="N536" s="127">
        <v>0</v>
      </c>
      <c r="O536" s="128">
        <v>0</v>
      </c>
      <c r="P536" s="127">
        <v>0</v>
      </c>
      <c r="Q536" s="127">
        <v>0</v>
      </c>
      <c r="R536" s="124">
        <v>0</v>
      </c>
      <c r="S536" s="124">
        <v>0</v>
      </c>
      <c r="T536" s="124">
        <v>0</v>
      </c>
      <c r="U536" s="124">
        <v>0</v>
      </c>
      <c r="V536" s="124">
        <v>0</v>
      </c>
      <c r="W536" s="124">
        <v>0</v>
      </c>
      <c r="X536" s="124">
        <v>0</v>
      </c>
      <c r="Y536" s="127">
        <v>53760</v>
      </c>
      <c r="Z536" s="128">
        <v>0</v>
      </c>
    </row>
    <row r="537" spans="1:26" ht="20.100000000000001" customHeight="1">
      <c r="A537" s="92" t="s">
        <v>1591</v>
      </c>
      <c r="B537" s="92" t="s">
        <v>1552</v>
      </c>
      <c r="C537" s="93" t="s">
        <v>1551</v>
      </c>
      <c r="D537" s="123" t="s">
        <v>1787</v>
      </c>
      <c r="E537" s="92" t="s">
        <v>927</v>
      </c>
      <c r="F537" s="124">
        <v>53760</v>
      </c>
      <c r="G537" s="124">
        <v>0</v>
      </c>
      <c r="H537" s="124">
        <v>0</v>
      </c>
      <c r="I537" s="124">
        <v>0</v>
      </c>
      <c r="J537" s="124">
        <v>0</v>
      </c>
      <c r="K537" s="127">
        <v>0</v>
      </c>
      <c r="L537" s="127">
        <v>0</v>
      </c>
      <c r="M537" s="124">
        <v>0</v>
      </c>
      <c r="N537" s="127">
        <v>0</v>
      </c>
      <c r="O537" s="128">
        <v>0</v>
      </c>
      <c r="P537" s="127">
        <v>0</v>
      </c>
      <c r="Q537" s="127">
        <v>0</v>
      </c>
      <c r="R537" s="124">
        <v>0</v>
      </c>
      <c r="S537" s="124">
        <v>0</v>
      </c>
      <c r="T537" s="124">
        <v>0</v>
      </c>
      <c r="U537" s="124">
        <v>0</v>
      </c>
      <c r="V537" s="124">
        <v>0</v>
      </c>
      <c r="W537" s="124">
        <v>0</v>
      </c>
      <c r="X537" s="124">
        <v>0</v>
      </c>
      <c r="Y537" s="127">
        <v>53760</v>
      </c>
      <c r="Z537" s="128">
        <v>0</v>
      </c>
    </row>
    <row r="538" spans="1:26" ht="20.100000000000001" customHeight="1">
      <c r="A538" s="92"/>
      <c r="B538" s="92"/>
      <c r="C538" s="93"/>
      <c r="D538" s="123" t="s">
        <v>1992</v>
      </c>
      <c r="E538" s="92" t="s">
        <v>1993</v>
      </c>
      <c r="F538" s="124">
        <v>46080</v>
      </c>
      <c r="G538" s="124">
        <v>0</v>
      </c>
      <c r="H538" s="124">
        <v>0</v>
      </c>
      <c r="I538" s="124">
        <v>0</v>
      </c>
      <c r="J538" s="124">
        <v>0</v>
      </c>
      <c r="K538" s="127">
        <v>0</v>
      </c>
      <c r="L538" s="127">
        <v>0</v>
      </c>
      <c r="M538" s="124">
        <v>0</v>
      </c>
      <c r="N538" s="127">
        <v>0</v>
      </c>
      <c r="O538" s="128">
        <v>0</v>
      </c>
      <c r="P538" s="127">
        <v>0</v>
      </c>
      <c r="Q538" s="127">
        <v>0</v>
      </c>
      <c r="R538" s="124">
        <v>0</v>
      </c>
      <c r="S538" s="124">
        <v>0</v>
      </c>
      <c r="T538" s="124">
        <v>0</v>
      </c>
      <c r="U538" s="124">
        <v>0</v>
      </c>
      <c r="V538" s="124">
        <v>0</v>
      </c>
      <c r="W538" s="124">
        <v>0</v>
      </c>
      <c r="X538" s="124">
        <v>0</v>
      </c>
      <c r="Y538" s="127">
        <v>46080</v>
      </c>
      <c r="Z538" s="128">
        <v>0</v>
      </c>
    </row>
    <row r="539" spans="1:26" ht="20.100000000000001" customHeight="1">
      <c r="A539" s="92" t="s">
        <v>1591</v>
      </c>
      <c r="B539" s="92" t="s">
        <v>1552</v>
      </c>
      <c r="C539" s="93" t="s">
        <v>1551</v>
      </c>
      <c r="D539" s="123" t="s">
        <v>1787</v>
      </c>
      <c r="E539" s="92" t="s">
        <v>927</v>
      </c>
      <c r="F539" s="124">
        <v>46080</v>
      </c>
      <c r="G539" s="124">
        <v>0</v>
      </c>
      <c r="H539" s="124">
        <v>0</v>
      </c>
      <c r="I539" s="124">
        <v>0</v>
      </c>
      <c r="J539" s="124">
        <v>0</v>
      </c>
      <c r="K539" s="127">
        <v>0</v>
      </c>
      <c r="L539" s="127">
        <v>0</v>
      </c>
      <c r="M539" s="124">
        <v>0</v>
      </c>
      <c r="N539" s="127">
        <v>0</v>
      </c>
      <c r="O539" s="128">
        <v>0</v>
      </c>
      <c r="P539" s="127">
        <v>0</v>
      </c>
      <c r="Q539" s="127">
        <v>0</v>
      </c>
      <c r="R539" s="124">
        <v>0</v>
      </c>
      <c r="S539" s="124">
        <v>0</v>
      </c>
      <c r="T539" s="124">
        <v>0</v>
      </c>
      <c r="U539" s="124">
        <v>0</v>
      </c>
      <c r="V539" s="124">
        <v>0</v>
      </c>
      <c r="W539" s="124">
        <v>0</v>
      </c>
      <c r="X539" s="124">
        <v>0</v>
      </c>
      <c r="Y539" s="127">
        <v>46080</v>
      </c>
      <c r="Z539" s="128">
        <v>0</v>
      </c>
    </row>
    <row r="540" spans="1:26" ht="20.100000000000001" customHeight="1">
      <c r="A540" s="92"/>
      <c r="B540" s="92"/>
      <c r="C540" s="93"/>
      <c r="D540" s="123" t="s">
        <v>1994</v>
      </c>
      <c r="E540" s="92" t="s">
        <v>1995</v>
      </c>
      <c r="F540" s="124">
        <v>29240</v>
      </c>
      <c r="G540" s="124">
        <v>840</v>
      </c>
      <c r="H540" s="124">
        <v>240</v>
      </c>
      <c r="I540" s="124">
        <v>600</v>
      </c>
      <c r="J540" s="124">
        <v>2060</v>
      </c>
      <c r="K540" s="127">
        <v>0</v>
      </c>
      <c r="L540" s="127">
        <v>0</v>
      </c>
      <c r="M540" s="124">
        <v>0</v>
      </c>
      <c r="N540" s="127">
        <v>0</v>
      </c>
      <c r="O540" s="128">
        <v>9000</v>
      </c>
      <c r="P540" s="127">
        <v>600</v>
      </c>
      <c r="Q540" s="127">
        <v>960</v>
      </c>
      <c r="R540" s="124">
        <v>800</v>
      </c>
      <c r="S540" s="124">
        <v>520</v>
      </c>
      <c r="T540" s="124">
        <v>0</v>
      </c>
      <c r="U540" s="124">
        <v>0</v>
      </c>
      <c r="V540" s="124">
        <v>0</v>
      </c>
      <c r="W540" s="124">
        <v>1400</v>
      </c>
      <c r="X540" s="124">
        <v>0</v>
      </c>
      <c r="Y540" s="127">
        <v>3840</v>
      </c>
      <c r="Z540" s="128">
        <v>8380</v>
      </c>
    </row>
    <row r="541" spans="1:26" ht="20.100000000000001" customHeight="1">
      <c r="A541" s="92" t="s">
        <v>1591</v>
      </c>
      <c r="B541" s="92" t="s">
        <v>1557</v>
      </c>
      <c r="C541" s="93" t="s">
        <v>1558</v>
      </c>
      <c r="D541" s="123" t="s">
        <v>1623</v>
      </c>
      <c r="E541" s="92" t="s">
        <v>934</v>
      </c>
      <c r="F541" s="124">
        <v>29240</v>
      </c>
      <c r="G541" s="124">
        <v>840</v>
      </c>
      <c r="H541" s="124">
        <v>240</v>
      </c>
      <c r="I541" s="124">
        <v>600</v>
      </c>
      <c r="J541" s="124">
        <v>2060</v>
      </c>
      <c r="K541" s="127">
        <v>0</v>
      </c>
      <c r="L541" s="127">
        <v>0</v>
      </c>
      <c r="M541" s="124">
        <v>0</v>
      </c>
      <c r="N541" s="127">
        <v>0</v>
      </c>
      <c r="O541" s="128">
        <v>9000</v>
      </c>
      <c r="P541" s="127">
        <v>600</v>
      </c>
      <c r="Q541" s="127">
        <v>960</v>
      </c>
      <c r="R541" s="124">
        <v>800</v>
      </c>
      <c r="S541" s="124">
        <v>520</v>
      </c>
      <c r="T541" s="124">
        <v>0</v>
      </c>
      <c r="U541" s="124">
        <v>0</v>
      </c>
      <c r="V541" s="124">
        <v>0</v>
      </c>
      <c r="W541" s="124">
        <v>1400</v>
      </c>
      <c r="X541" s="124">
        <v>0</v>
      </c>
      <c r="Y541" s="127">
        <v>3840</v>
      </c>
      <c r="Z541" s="128">
        <v>8380</v>
      </c>
    </row>
    <row r="542" spans="1:26" ht="20.100000000000001" customHeight="1">
      <c r="A542" s="92"/>
      <c r="B542" s="92"/>
      <c r="C542" s="93"/>
      <c r="D542" s="123" t="s">
        <v>1996</v>
      </c>
      <c r="E542" s="92" t="s">
        <v>1997</v>
      </c>
      <c r="F542" s="124">
        <v>220060</v>
      </c>
      <c r="G542" s="124">
        <v>5460</v>
      </c>
      <c r="H542" s="124">
        <v>1560</v>
      </c>
      <c r="I542" s="124">
        <v>3900</v>
      </c>
      <c r="J542" s="124">
        <v>13390</v>
      </c>
      <c r="K542" s="127">
        <v>0</v>
      </c>
      <c r="L542" s="127">
        <v>0</v>
      </c>
      <c r="M542" s="124">
        <v>30000</v>
      </c>
      <c r="N542" s="127">
        <v>0</v>
      </c>
      <c r="O542" s="128">
        <v>58500</v>
      </c>
      <c r="P542" s="127">
        <v>3900</v>
      </c>
      <c r="Q542" s="127">
        <v>6240</v>
      </c>
      <c r="R542" s="124">
        <v>5200</v>
      </c>
      <c r="S542" s="124">
        <v>3380</v>
      </c>
      <c r="T542" s="124">
        <v>0</v>
      </c>
      <c r="U542" s="124">
        <v>0</v>
      </c>
      <c r="V542" s="124">
        <v>0</v>
      </c>
      <c r="W542" s="124">
        <v>9100</v>
      </c>
      <c r="X542" s="124">
        <v>0</v>
      </c>
      <c r="Y542" s="127">
        <v>24960</v>
      </c>
      <c r="Z542" s="128">
        <v>54470</v>
      </c>
    </row>
    <row r="543" spans="1:26" ht="20.100000000000001" customHeight="1">
      <c r="A543" s="92" t="s">
        <v>1591</v>
      </c>
      <c r="B543" s="92" t="s">
        <v>1580</v>
      </c>
      <c r="C543" s="93" t="s">
        <v>1572</v>
      </c>
      <c r="D543" s="123" t="s">
        <v>1623</v>
      </c>
      <c r="E543" s="92" t="s">
        <v>957</v>
      </c>
      <c r="F543" s="124">
        <v>220060</v>
      </c>
      <c r="G543" s="124">
        <v>5460</v>
      </c>
      <c r="H543" s="124">
        <v>1560</v>
      </c>
      <c r="I543" s="124">
        <v>3900</v>
      </c>
      <c r="J543" s="124">
        <v>13390</v>
      </c>
      <c r="K543" s="127">
        <v>0</v>
      </c>
      <c r="L543" s="127">
        <v>0</v>
      </c>
      <c r="M543" s="124">
        <v>30000</v>
      </c>
      <c r="N543" s="127">
        <v>0</v>
      </c>
      <c r="O543" s="128">
        <v>58500</v>
      </c>
      <c r="P543" s="127">
        <v>3900</v>
      </c>
      <c r="Q543" s="127">
        <v>6240</v>
      </c>
      <c r="R543" s="124">
        <v>5200</v>
      </c>
      <c r="S543" s="124">
        <v>3380</v>
      </c>
      <c r="T543" s="124">
        <v>0</v>
      </c>
      <c r="U543" s="124">
        <v>0</v>
      </c>
      <c r="V543" s="124">
        <v>0</v>
      </c>
      <c r="W543" s="124">
        <v>9100</v>
      </c>
      <c r="X543" s="124">
        <v>0</v>
      </c>
      <c r="Y543" s="127">
        <v>24960</v>
      </c>
      <c r="Z543" s="128">
        <v>54470</v>
      </c>
    </row>
    <row r="544" spans="1:26" ht="20.100000000000001" customHeight="1">
      <c r="A544" s="92"/>
      <c r="B544" s="92"/>
      <c r="C544" s="93"/>
      <c r="D544" s="123" t="s">
        <v>1998</v>
      </c>
      <c r="E544" s="92" t="s">
        <v>1999</v>
      </c>
      <c r="F544" s="124">
        <v>234480</v>
      </c>
      <c r="G544" s="124">
        <v>8040</v>
      </c>
      <c r="H544" s="124">
        <v>1440</v>
      </c>
      <c r="I544" s="124">
        <v>5160</v>
      </c>
      <c r="J544" s="124">
        <v>19200</v>
      </c>
      <c r="K544" s="127">
        <v>0</v>
      </c>
      <c r="L544" s="127">
        <v>0</v>
      </c>
      <c r="M544" s="124">
        <v>0</v>
      </c>
      <c r="N544" s="127">
        <v>42600</v>
      </c>
      <c r="O544" s="128">
        <v>49200</v>
      </c>
      <c r="P544" s="127">
        <v>3600</v>
      </c>
      <c r="Q544" s="127">
        <v>9360</v>
      </c>
      <c r="R544" s="124">
        <v>6480</v>
      </c>
      <c r="S544" s="124">
        <v>4320</v>
      </c>
      <c r="T544" s="124">
        <v>0</v>
      </c>
      <c r="U544" s="124">
        <v>0</v>
      </c>
      <c r="V544" s="124">
        <v>0</v>
      </c>
      <c r="W544" s="124">
        <v>8400</v>
      </c>
      <c r="X544" s="124">
        <v>0</v>
      </c>
      <c r="Y544" s="127">
        <v>26880</v>
      </c>
      <c r="Z544" s="128">
        <v>49800</v>
      </c>
    </row>
    <row r="545" spans="1:26" ht="20.100000000000001" customHeight="1">
      <c r="A545" s="92"/>
      <c r="B545" s="92"/>
      <c r="C545" s="93"/>
      <c r="D545" s="123" t="s">
        <v>2000</v>
      </c>
      <c r="E545" s="92" t="s">
        <v>2001</v>
      </c>
      <c r="F545" s="124">
        <v>234480</v>
      </c>
      <c r="G545" s="124">
        <v>8040</v>
      </c>
      <c r="H545" s="124">
        <v>1440</v>
      </c>
      <c r="I545" s="124">
        <v>5160</v>
      </c>
      <c r="J545" s="124">
        <v>19200</v>
      </c>
      <c r="K545" s="127">
        <v>0</v>
      </c>
      <c r="L545" s="127">
        <v>0</v>
      </c>
      <c r="M545" s="124">
        <v>0</v>
      </c>
      <c r="N545" s="127">
        <v>42600</v>
      </c>
      <c r="O545" s="128">
        <v>49200</v>
      </c>
      <c r="P545" s="127">
        <v>3600</v>
      </c>
      <c r="Q545" s="127">
        <v>9360</v>
      </c>
      <c r="R545" s="124">
        <v>6480</v>
      </c>
      <c r="S545" s="124">
        <v>4320</v>
      </c>
      <c r="T545" s="124">
        <v>0</v>
      </c>
      <c r="U545" s="124">
        <v>0</v>
      </c>
      <c r="V545" s="124">
        <v>0</v>
      </c>
      <c r="W545" s="124">
        <v>8400</v>
      </c>
      <c r="X545" s="124">
        <v>0</v>
      </c>
      <c r="Y545" s="127">
        <v>26880</v>
      </c>
      <c r="Z545" s="128">
        <v>49800</v>
      </c>
    </row>
    <row r="546" spans="1:26" ht="20.100000000000001" customHeight="1">
      <c r="A546" s="92" t="s">
        <v>1589</v>
      </c>
      <c r="B546" s="92" t="s">
        <v>1562</v>
      </c>
      <c r="C546" s="93" t="s">
        <v>1550</v>
      </c>
      <c r="D546" s="123" t="s">
        <v>1623</v>
      </c>
      <c r="E546" s="92" t="s">
        <v>251</v>
      </c>
      <c r="F546" s="124">
        <v>234480</v>
      </c>
      <c r="G546" s="124">
        <v>8040</v>
      </c>
      <c r="H546" s="124">
        <v>1440</v>
      </c>
      <c r="I546" s="124">
        <v>5160</v>
      </c>
      <c r="J546" s="124">
        <v>19200</v>
      </c>
      <c r="K546" s="127">
        <v>0</v>
      </c>
      <c r="L546" s="127">
        <v>0</v>
      </c>
      <c r="M546" s="124">
        <v>0</v>
      </c>
      <c r="N546" s="127">
        <v>42600</v>
      </c>
      <c r="O546" s="128">
        <v>49200</v>
      </c>
      <c r="P546" s="127">
        <v>3600</v>
      </c>
      <c r="Q546" s="127">
        <v>9360</v>
      </c>
      <c r="R546" s="124">
        <v>6480</v>
      </c>
      <c r="S546" s="124">
        <v>4320</v>
      </c>
      <c r="T546" s="124">
        <v>0</v>
      </c>
      <c r="U546" s="124">
        <v>0</v>
      </c>
      <c r="V546" s="124">
        <v>0</v>
      </c>
      <c r="W546" s="124">
        <v>8400</v>
      </c>
      <c r="X546" s="124">
        <v>0</v>
      </c>
      <c r="Y546" s="127">
        <v>26880</v>
      </c>
      <c r="Z546" s="128">
        <v>49800</v>
      </c>
    </row>
    <row r="547" spans="1:26" ht="20.100000000000001" customHeight="1">
      <c r="A547" s="92"/>
      <c r="B547" s="92"/>
      <c r="C547" s="93"/>
      <c r="D547" s="123" t="s">
        <v>2002</v>
      </c>
      <c r="E547" s="92" t="s">
        <v>2003</v>
      </c>
      <c r="F547" s="124">
        <v>238440</v>
      </c>
      <c r="G547" s="124">
        <v>7370</v>
      </c>
      <c r="H547" s="124">
        <v>1320</v>
      </c>
      <c r="I547" s="124">
        <v>4730</v>
      </c>
      <c r="J547" s="124">
        <v>21870</v>
      </c>
      <c r="K547" s="127">
        <v>0</v>
      </c>
      <c r="L547" s="127">
        <v>0</v>
      </c>
      <c r="M547" s="124">
        <v>0</v>
      </c>
      <c r="N547" s="127">
        <v>61800</v>
      </c>
      <c r="O547" s="128">
        <v>45100</v>
      </c>
      <c r="P547" s="127">
        <v>3300</v>
      </c>
      <c r="Q547" s="127">
        <v>8580</v>
      </c>
      <c r="R547" s="124">
        <v>5940</v>
      </c>
      <c r="S547" s="124">
        <v>3960</v>
      </c>
      <c r="T547" s="124">
        <v>0</v>
      </c>
      <c r="U547" s="124">
        <v>0</v>
      </c>
      <c r="V547" s="124">
        <v>0</v>
      </c>
      <c r="W547" s="124">
        <v>7700</v>
      </c>
      <c r="X547" s="124">
        <v>0</v>
      </c>
      <c r="Y547" s="127">
        <v>21120</v>
      </c>
      <c r="Z547" s="128">
        <v>45650</v>
      </c>
    </row>
    <row r="548" spans="1:26" ht="20.100000000000001" customHeight="1">
      <c r="A548" s="92"/>
      <c r="B548" s="92"/>
      <c r="C548" s="93"/>
      <c r="D548" s="123" t="s">
        <v>2004</v>
      </c>
      <c r="E548" s="92" t="s">
        <v>2005</v>
      </c>
      <c r="F548" s="124">
        <v>238440</v>
      </c>
      <c r="G548" s="124">
        <v>7370</v>
      </c>
      <c r="H548" s="124">
        <v>1320</v>
      </c>
      <c r="I548" s="124">
        <v>4730</v>
      </c>
      <c r="J548" s="124">
        <v>21870</v>
      </c>
      <c r="K548" s="127">
        <v>0</v>
      </c>
      <c r="L548" s="127">
        <v>0</v>
      </c>
      <c r="M548" s="124">
        <v>0</v>
      </c>
      <c r="N548" s="127">
        <v>61800</v>
      </c>
      <c r="O548" s="128">
        <v>45100</v>
      </c>
      <c r="P548" s="127">
        <v>3300</v>
      </c>
      <c r="Q548" s="127">
        <v>8580</v>
      </c>
      <c r="R548" s="124">
        <v>5940</v>
      </c>
      <c r="S548" s="124">
        <v>3960</v>
      </c>
      <c r="T548" s="124">
        <v>0</v>
      </c>
      <c r="U548" s="124">
        <v>0</v>
      </c>
      <c r="V548" s="124">
        <v>0</v>
      </c>
      <c r="W548" s="124">
        <v>7700</v>
      </c>
      <c r="X548" s="124">
        <v>0</v>
      </c>
      <c r="Y548" s="127">
        <v>21120</v>
      </c>
      <c r="Z548" s="128">
        <v>45650</v>
      </c>
    </row>
    <row r="549" spans="1:26" ht="20.100000000000001" customHeight="1">
      <c r="A549" s="92" t="s">
        <v>1591</v>
      </c>
      <c r="B549" s="92" t="s">
        <v>1596</v>
      </c>
      <c r="C549" s="93" t="s">
        <v>1550</v>
      </c>
      <c r="D549" s="123" t="s">
        <v>1623</v>
      </c>
      <c r="E549" s="92" t="s">
        <v>251</v>
      </c>
      <c r="F549" s="124">
        <v>238440</v>
      </c>
      <c r="G549" s="124">
        <v>7370</v>
      </c>
      <c r="H549" s="124">
        <v>1320</v>
      </c>
      <c r="I549" s="124">
        <v>4730</v>
      </c>
      <c r="J549" s="124">
        <v>21870</v>
      </c>
      <c r="K549" s="127">
        <v>0</v>
      </c>
      <c r="L549" s="127">
        <v>0</v>
      </c>
      <c r="M549" s="124">
        <v>0</v>
      </c>
      <c r="N549" s="127">
        <v>61800</v>
      </c>
      <c r="O549" s="128">
        <v>45100</v>
      </c>
      <c r="P549" s="127">
        <v>3300</v>
      </c>
      <c r="Q549" s="127">
        <v>8580</v>
      </c>
      <c r="R549" s="124">
        <v>5940</v>
      </c>
      <c r="S549" s="124">
        <v>3960</v>
      </c>
      <c r="T549" s="124">
        <v>0</v>
      </c>
      <c r="U549" s="124">
        <v>0</v>
      </c>
      <c r="V549" s="124">
        <v>0</v>
      </c>
      <c r="W549" s="124">
        <v>7700</v>
      </c>
      <c r="X549" s="124">
        <v>0</v>
      </c>
      <c r="Y549" s="127">
        <v>21120</v>
      </c>
      <c r="Z549" s="128">
        <v>45650</v>
      </c>
    </row>
    <row r="550" spans="1:26" ht="20.100000000000001" customHeight="1">
      <c r="A550" s="92"/>
      <c r="B550" s="92"/>
      <c r="C550" s="93"/>
      <c r="D550" s="123" t="s">
        <v>2006</v>
      </c>
      <c r="E550" s="92" t="s">
        <v>2007</v>
      </c>
      <c r="F550" s="124">
        <v>5344220</v>
      </c>
      <c r="G550" s="124">
        <v>128120</v>
      </c>
      <c r="H550" s="124">
        <v>31320</v>
      </c>
      <c r="I550" s="124">
        <v>87920</v>
      </c>
      <c r="J550" s="124">
        <v>391150</v>
      </c>
      <c r="K550" s="127">
        <v>0</v>
      </c>
      <c r="L550" s="127">
        <v>0</v>
      </c>
      <c r="M550" s="124">
        <v>229800</v>
      </c>
      <c r="N550" s="127">
        <v>818400</v>
      </c>
      <c r="O550" s="128">
        <v>1181900</v>
      </c>
      <c r="P550" s="127">
        <v>78300</v>
      </c>
      <c r="Q550" s="127">
        <v>147480</v>
      </c>
      <c r="R550" s="124">
        <v>114760</v>
      </c>
      <c r="S550" s="124">
        <v>75260</v>
      </c>
      <c r="T550" s="124">
        <v>0</v>
      </c>
      <c r="U550" s="124">
        <v>0</v>
      </c>
      <c r="V550" s="124">
        <v>0</v>
      </c>
      <c r="W550" s="124">
        <v>182700</v>
      </c>
      <c r="X550" s="124">
        <v>0</v>
      </c>
      <c r="Y550" s="127">
        <v>786480</v>
      </c>
      <c r="Z550" s="128">
        <v>1090630</v>
      </c>
    </row>
    <row r="551" spans="1:26" ht="20.100000000000001" customHeight="1">
      <c r="A551" s="92"/>
      <c r="B551" s="92"/>
      <c r="C551" s="93"/>
      <c r="D551" s="123" t="s">
        <v>2008</v>
      </c>
      <c r="E551" s="92" t="s">
        <v>2009</v>
      </c>
      <c r="F551" s="124">
        <v>2464840</v>
      </c>
      <c r="G551" s="124">
        <v>49580</v>
      </c>
      <c r="H551" s="124">
        <v>8880</v>
      </c>
      <c r="I551" s="124">
        <v>31820</v>
      </c>
      <c r="J551" s="124">
        <v>169140</v>
      </c>
      <c r="K551" s="127">
        <v>0</v>
      </c>
      <c r="L551" s="127">
        <v>0</v>
      </c>
      <c r="M551" s="124">
        <v>54000</v>
      </c>
      <c r="N551" s="127">
        <v>613200</v>
      </c>
      <c r="O551" s="128">
        <v>340400</v>
      </c>
      <c r="P551" s="127">
        <v>22200</v>
      </c>
      <c r="Q551" s="127">
        <v>57720</v>
      </c>
      <c r="R551" s="124">
        <v>39960</v>
      </c>
      <c r="S551" s="124">
        <v>26640</v>
      </c>
      <c r="T551" s="124">
        <v>0</v>
      </c>
      <c r="U551" s="124">
        <v>0</v>
      </c>
      <c r="V551" s="124">
        <v>0</v>
      </c>
      <c r="W551" s="124">
        <v>51800</v>
      </c>
      <c r="X551" s="124">
        <v>0</v>
      </c>
      <c r="Y551" s="127">
        <v>692400</v>
      </c>
      <c r="Z551" s="128">
        <v>307100</v>
      </c>
    </row>
    <row r="552" spans="1:26" ht="20.100000000000001" customHeight="1">
      <c r="A552" s="92" t="s">
        <v>1604</v>
      </c>
      <c r="B552" s="92" t="s">
        <v>1550</v>
      </c>
      <c r="C552" s="93" t="s">
        <v>1550</v>
      </c>
      <c r="D552" s="123" t="s">
        <v>1787</v>
      </c>
      <c r="E552" s="92" t="s">
        <v>251</v>
      </c>
      <c r="F552" s="124">
        <v>2464840</v>
      </c>
      <c r="G552" s="124">
        <v>49580</v>
      </c>
      <c r="H552" s="124">
        <v>8880</v>
      </c>
      <c r="I552" s="124">
        <v>31820</v>
      </c>
      <c r="J552" s="124">
        <v>169140</v>
      </c>
      <c r="K552" s="127">
        <v>0</v>
      </c>
      <c r="L552" s="127">
        <v>0</v>
      </c>
      <c r="M552" s="124">
        <v>54000</v>
      </c>
      <c r="N552" s="127">
        <v>613200</v>
      </c>
      <c r="O552" s="128">
        <v>340400</v>
      </c>
      <c r="P552" s="127">
        <v>22200</v>
      </c>
      <c r="Q552" s="127">
        <v>57720</v>
      </c>
      <c r="R552" s="124">
        <v>39960</v>
      </c>
      <c r="S552" s="124">
        <v>26640</v>
      </c>
      <c r="T552" s="124">
        <v>0</v>
      </c>
      <c r="U552" s="124">
        <v>0</v>
      </c>
      <c r="V552" s="124">
        <v>0</v>
      </c>
      <c r="W552" s="124">
        <v>51800</v>
      </c>
      <c r="X552" s="124">
        <v>0</v>
      </c>
      <c r="Y552" s="127">
        <v>692400</v>
      </c>
      <c r="Z552" s="128">
        <v>307100</v>
      </c>
    </row>
    <row r="553" spans="1:26" ht="20.100000000000001" customHeight="1">
      <c r="A553" s="92"/>
      <c r="B553" s="92"/>
      <c r="C553" s="93"/>
      <c r="D553" s="123" t="s">
        <v>2010</v>
      </c>
      <c r="E553" s="92" t="s">
        <v>2011</v>
      </c>
      <c r="F553" s="124">
        <v>870300</v>
      </c>
      <c r="G553" s="124">
        <v>24780</v>
      </c>
      <c r="H553" s="124">
        <v>7080</v>
      </c>
      <c r="I553" s="124">
        <v>17700</v>
      </c>
      <c r="J553" s="124">
        <v>60770</v>
      </c>
      <c r="K553" s="127">
        <v>0</v>
      </c>
      <c r="L553" s="127">
        <v>0</v>
      </c>
      <c r="M553" s="124">
        <v>121000</v>
      </c>
      <c r="N553" s="127">
        <v>0</v>
      </c>
      <c r="O553" s="128">
        <v>265500</v>
      </c>
      <c r="P553" s="127">
        <v>17700</v>
      </c>
      <c r="Q553" s="127">
        <v>28320</v>
      </c>
      <c r="R553" s="124">
        <v>23600</v>
      </c>
      <c r="S553" s="124">
        <v>15340</v>
      </c>
      <c r="T553" s="124">
        <v>0</v>
      </c>
      <c r="U553" s="124">
        <v>0</v>
      </c>
      <c r="V553" s="124">
        <v>0</v>
      </c>
      <c r="W553" s="124">
        <v>41300</v>
      </c>
      <c r="X553" s="124">
        <v>0</v>
      </c>
      <c r="Y553" s="127">
        <v>0</v>
      </c>
      <c r="Z553" s="128">
        <v>247210</v>
      </c>
    </row>
    <row r="554" spans="1:26" ht="20.100000000000001" customHeight="1">
      <c r="A554" s="92" t="s">
        <v>1604</v>
      </c>
      <c r="B554" s="92" t="s">
        <v>1550</v>
      </c>
      <c r="C554" s="93" t="s">
        <v>1557</v>
      </c>
      <c r="D554" s="123" t="s">
        <v>1787</v>
      </c>
      <c r="E554" s="92" t="s">
        <v>260</v>
      </c>
      <c r="F554" s="124">
        <v>870300</v>
      </c>
      <c r="G554" s="124">
        <v>24780</v>
      </c>
      <c r="H554" s="124">
        <v>7080</v>
      </c>
      <c r="I554" s="124">
        <v>17700</v>
      </c>
      <c r="J554" s="124">
        <v>60770</v>
      </c>
      <c r="K554" s="127">
        <v>0</v>
      </c>
      <c r="L554" s="127">
        <v>0</v>
      </c>
      <c r="M554" s="124">
        <v>121000</v>
      </c>
      <c r="N554" s="127">
        <v>0</v>
      </c>
      <c r="O554" s="128">
        <v>265500</v>
      </c>
      <c r="P554" s="127">
        <v>17700</v>
      </c>
      <c r="Q554" s="127">
        <v>28320</v>
      </c>
      <c r="R554" s="124">
        <v>23600</v>
      </c>
      <c r="S554" s="124">
        <v>15340</v>
      </c>
      <c r="T554" s="124">
        <v>0</v>
      </c>
      <c r="U554" s="124">
        <v>0</v>
      </c>
      <c r="V554" s="124">
        <v>0</v>
      </c>
      <c r="W554" s="124">
        <v>41300</v>
      </c>
      <c r="X554" s="124">
        <v>0</v>
      </c>
      <c r="Y554" s="127">
        <v>0</v>
      </c>
      <c r="Z554" s="128">
        <v>247210</v>
      </c>
    </row>
    <row r="555" spans="1:26" ht="20.100000000000001" customHeight="1">
      <c r="A555" s="92"/>
      <c r="B555" s="92"/>
      <c r="C555" s="93"/>
      <c r="D555" s="123" t="s">
        <v>2012</v>
      </c>
      <c r="E555" s="92" t="s">
        <v>2013</v>
      </c>
      <c r="F555" s="124">
        <v>722980</v>
      </c>
      <c r="G555" s="124">
        <v>12180</v>
      </c>
      <c r="H555" s="124">
        <v>3480</v>
      </c>
      <c r="I555" s="124">
        <v>8700</v>
      </c>
      <c r="J555" s="124">
        <v>59270</v>
      </c>
      <c r="K555" s="127">
        <v>0</v>
      </c>
      <c r="L555" s="127">
        <v>0</v>
      </c>
      <c r="M555" s="124">
        <v>26000</v>
      </c>
      <c r="N555" s="127">
        <v>205200</v>
      </c>
      <c r="O555" s="128">
        <v>130500</v>
      </c>
      <c r="P555" s="127">
        <v>8700</v>
      </c>
      <c r="Q555" s="127">
        <v>13920</v>
      </c>
      <c r="R555" s="124">
        <v>11600</v>
      </c>
      <c r="S555" s="124">
        <v>7540</v>
      </c>
      <c r="T555" s="124">
        <v>0</v>
      </c>
      <c r="U555" s="124">
        <v>0</v>
      </c>
      <c r="V555" s="124">
        <v>0</v>
      </c>
      <c r="W555" s="124">
        <v>20300</v>
      </c>
      <c r="X555" s="124">
        <v>0</v>
      </c>
      <c r="Y555" s="127">
        <v>94080</v>
      </c>
      <c r="Z555" s="128">
        <v>121510</v>
      </c>
    </row>
    <row r="556" spans="1:26" ht="20.100000000000001" customHeight="1">
      <c r="A556" s="92" t="s">
        <v>1604</v>
      </c>
      <c r="B556" s="92" t="s">
        <v>1550</v>
      </c>
      <c r="C556" s="93" t="s">
        <v>1550</v>
      </c>
      <c r="D556" s="123" t="s">
        <v>1623</v>
      </c>
      <c r="E556" s="92" t="s">
        <v>251</v>
      </c>
      <c r="F556" s="124">
        <v>722980</v>
      </c>
      <c r="G556" s="124">
        <v>12180</v>
      </c>
      <c r="H556" s="124">
        <v>3480</v>
      </c>
      <c r="I556" s="124">
        <v>8700</v>
      </c>
      <c r="J556" s="124">
        <v>59270</v>
      </c>
      <c r="K556" s="127">
        <v>0</v>
      </c>
      <c r="L556" s="127">
        <v>0</v>
      </c>
      <c r="M556" s="124">
        <v>26000</v>
      </c>
      <c r="N556" s="127">
        <v>205200</v>
      </c>
      <c r="O556" s="128">
        <v>130500</v>
      </c>
      <c r="P556" s="127">
        <v>8700</v>
      </c>
      <c r="Q556" s="127">
        <v>13920</v>
      </c>
      <c r="R556" s="124">
        <v>11600</v>
      </c>
      <c r="S556" s="124">
        <v>7540</v>
      </c>
      <c r="T556" s="124">
        <v>0</v>
      </c>
      <c r="U556" s="124">
        <v>0</v>
      </c>
      <c r="V556" s="124">
        <v>0</v>
      </c>
      <c r="W556" s="124">
        <v>20300</v>
      </c>
      <c r="X556" s="124">
        <v>0</v>
      </c>
      <c r="Y556" s="127">
        <v>94080</v>
      </c>
      <c r="Z556" s="128">
        <v>121510</v>
      </c>
    </row>
    <row r="557" spans="1:26" ht="20.100000000000001" customHeight="1">
      <c r="A557" s="92"/>
      <c r="B557" s="92"/>
      <c r="C557" s="93"/>
      <c r="D557" s="123" t="s">
        <v>2014</v>
      </c>
      <c r="E557" s="92" t="s">
        <v>2015</v>
      </c>
      <c r="F557" s="124">
        <v>638400</v>
      </c>
      <c r="G557" s="124">
        <v>20160</v>
      </c>
      <c r="H557" s="124">
        <v>5760</v>
      </c>
      <c r="I557" s="124">
        <v>14400</v>
      </c>
      <c r="J557" s="124">
        <v>49440</v>
      </c>
      <c r="K557" s="127">
        <v>0</v>
      </c>
      <c r="L557" s="127">
        <v>0</v>
      </c>
      <c r="M557" s="124">
        <v>28800</v>
      </c>
      <c r="N557" s="127">
        <v>0</v>
      </c>
      <c r="O557" s="128">
        <v>216000</v>
      </c>
      <c r="P557" s="127">
        <v>14400</v>
      </c>
      <c r="Q557" s="127">
        <v>23040</v>
      </c>
      <c r="R557" s="124">
        <v>19200</v>
      </c>
      <c r="S557" s="124">
        <v>12480</v>
      </c>
      <c r="T557" s="124">
        <v>0</v>
      </c>
      <c r="U557" s="124">
        <v>0</v>
      </c>
      <c r="V557" s="124">
        <v>0</v>
      </c>
      <c r="W557" s="124">
        <v>33600</v>
      </c>
      <c r="X557" s="124">
        <v>0</v>
      </c>
      <c r="Y557" s="127">
        <v>0</v>
      </c>
      <c r="Z557" s="128">
        <v>201120</v>
      </c>
    </row>
    <row r="558" spans="1:26" ht="20.100000000000001" customHeight="1">
      <c r="A558" s="92" t="s">
        <v>1604</v>
      </c>
      <c r="B558" s="92" t="s">
        <v>1550</v>
      </c>
      <c r="C558" s="93" t="s">
        <v>1557</v>
      </c>
      <c r="D558" s="123" t="s">
        <v>1623</v>
      </c>
      <c r="E558" s="92" t="s">
        <v>260</v>
      </c>
      <c r="F558" s="124">
        <v>638400</v>
      </c>
      <c r="G558" s="124">
        <v>20160</v>
      </c>
      <c r="H558" s="124">
        <v>5760</v>
      </c>
      <c r="I558" s="124">
        <v>14400</v>
      </c>
      <c r="J558" s="124">
        <v>49440</v>
      </c>
      <c r="K558" s="127">
        <v>0</v>
      </c>
      <c r="L558" s="127">
        <v>0</v>
      </c>
      <c r="M558" s="124">
        <v>28800</v>
      </c>
      <c r="N558" s="127">
        <v>0</v>
      </c>
      <c r="O558" s="128">
        <v>216000</v>
      </c>
      <c r="P558" s="127">
        <v>14400</v>
      </c>
      <c r="Q558" s="127">
        <v>23040</v>
      </c>
      <c r="R558" s="124">
        <v>19200</v>
      </c>
      <c r="S558" s="124">
        <v>12480</v>
      </c>
      <c r="T558" s="124">
        <v>0</v>
      </c>
      <c r="U558" s="124">
        <v>0</v>
      </c>
      <c r="V558" s="124">
        <v>0</v>
      </c>
      <c r="W558" s="124">
        <v>33600</v>
      </c>
      <c r="X558" s="124">
        <v>0</v>
      </c>
      <c r="Y558" s="127">
        <v>0</v>
      </c>
      <c r="Z558" s="128">
        <v>201120</v>
      </c>
    </row>
    <row r="559" spans="1:26" ht="20.100000000000001" customHeight="1">
      <c r="A559" s="92"/>
      <c r="B559" s="92"/>
      <c r="C559" s="93"/>
      <c r="D559" s="123" t="s">
        <v>2016</v>
      </c>
      <c r="E559" s="92" t="s">
        <v>2017</v>
      </c>
      <c r="F559" s="124">
        <v>647700</v>
      </c>
      <c r="G559" s="124">
        <v>21420</v>
      </c>
      <c r="H559" s="124">
        <v>6120</v>
      </c>
      <c r="I559" s="124">
        <v>15300</v>
      </c>
      <c r="J559" s="124">
        <v>52530</v>
      </c>
      <c r="K559" s="127">
        <v>0</v>
      </c>
      <c r="L559" s="127">
        <v>0</v>
      </c>
      <c r="M559" s="124">
        <v>0</v>
      </c>
      <c r="N559" s="127">
        <v>0</v>
      </c>
      <c r="O559" s="128">
        <v>229500</v>
      </c>
      <c r="P559" s="127">
        <v>15300</v>
      </c>
      <c r="Q559" s="127">
        <v>24480</v>
      </c>
      <c r="R559" s="124">
        <v>20400</v>
      </c>
      <c r="S559" s="124">
        <v>13260</v>
      </c>
      <c r="T559" s="124">
        <v>0</v>
      </c>
      <c r="U559" s="124">
        <v>0</v>
      </c>
      <c r="V559" s="124">
        <v>0</v>
      </c>
      <c r="W559" s="124">
        <v>35700</v>
      </c>
      <c r="X559" s="124">
        <v>0</v>
      </c>
      <c r="Y559" s="127">
        <v>0</v>
      </c>
      <c r="Z559" s="128">
        <v>213690</v>
      </c>
    </row>
    <row r="560" spans="1:26" ht="20.100000000000001" customHeight="1">
      <c r="A560" s="92" t="s">
        <v>1604</v>
      </c>
      <c r="B560" s="92" t="s">
        <v>1550</v>
      </c>
      <c r="C560" s="93" t="s">
        <v>1557</v>
      </c>
      <c r="D560" s="123" t="s">
        <v>1623</v>
      </c>
      <c r="E560" s="92" t="s">
        <v>260</v>
      </c>
      <c r="F560" s="124">
        <v>647700</v>
      </c>
      <c r="G560" s="124">
        <v>21420</v>
      </c>
      <c r="H560" s="124">
        <v>6120</v>
      </c>
      <c r="I560" s="124">
        <v>15300</v>
      </c>
      <c r="J560" s="124">
        <v>52530</v>
      </c>
      <c r="K560" s="127">
        <v>0</v>
      </c>
      <c r="L560" s="127">
        <v>0</v>
      </c>
      <c r="M560" s="124">
        <v>0</v>
      </c>
      <c r="N560" s="127">
        <v>0</v>
      </c>
      <c r="O560" s="128">
        <v>229500</v>
      </c>
      <c r="P560" s="127">
        <v>15300</v>
      </c>
      <c r="Q560" s="127">
        <v>24480</v>
      </c>
      <c r="R560" s="124">
        <v>20400</v>
      </c>
      <c r="S560" s="124">
        <v>13260</v>
      </c>
      <c r="T560" s="124">
        <v>0</v>
      </c>
      <c r="U560" s="124">
        <v>0</v>
      </c>
      <c r="V560" s="124">
        <v>0</v>
      </c>
      <c r="W560" s="124">
        <v>35700</v>
      </c>
      <c r="X560" s="124">
        <v>0</v>
      </c>
      <c r="Y560" s="127">
        <v>0</v>
      </c>
      <c r="Z560" s="128">
        <v>213690</v>
      </c>
    </row>
    <row r="561" spans="1:26" ht="20.100000000000001" customHeight="1">
      <c r="A561" s="92"/>
      <c r="B561" s="92"/>
      <c r="C561" s="93"/>
      <c r="D561" s="123" t="s">
        <v>2018</v>
      </c>
      <c r="E561" s="92" t="s">
        <v>2019</v>
      </c>
      <c r="F561" s="124">
        <v>13459620</v>
      </c>
      <c r="G561" s="124">
        <v>379290</v>
      </c>
      <c r="H561" s="124">
        <v>94140</v>
      </c>
      <c r="I561" s="124">
        <v>262830</v>
      </c>
      <c r="J561" s="124">
        <v>832140</v>
      </c>
      <c r="K561" s="127">
        <v>0</v>
      </c>
      <c r="L561" s="127">
        <v>0</v>
      </c>
      <c r="M561" s="124">
        <v>633000</v>
      </c>
      <c r="N561" s="127">
        <v>535800</v>
      </c>
      <c r="O561" s="128">
        <v>3251100</v>
      </c>
      <c r="P561" s="127">
        <v>224100</v>
      </c>
      <c r="Q561" s="127">
        <v>363960</v>
      </c>
      <c r="R561" s="124">
        <v>295140</v>
      </c>
      <c r="S561" s="124">
        <v>193020</v>
      </c>
      <c r="T561" s="124">
        <v>0</v>
      </c>
      <c r="U561" s="124">
        <v>0</v>
      </c>
      <c r="V561" s="124">
        <v>0</v>
      </c>
      <c r="W561" s="124">
        <v>501900</v>
      </c>
      <c r="X561" s="124">
        <v>0</v>
      </c>
      <c r="Y561" s="127">
        <v>2871360</v>
      </c>
      <c r="Z561" s="128">
        <v>3021840</v>
      </c>
    </row>
    <row r="562" spans="1:26" ht="20.100000000000001" customHeight="1">
      <c r="A562" s="92"/>
      <c r="B562" s="92"/>
      <c r="C562" s="93"/>
      <c r="D562" s="123" t="s">
        <v>2020</v>
      </c>
      <c r="E562" s="92" t="s">
        <v>2021</v>
      </c>
      <c r="F562" s="124">
        <v>661780</v>
      </c>
      <c r="G562" s="124">
        <v>14070</v>
      </c>
      <c r="H562" s="124">
        <v>2520</v>
      </c>
      <c r="I562" s="124">
        <v>9030</v>
      </c>
      <c r="J562" s="124">
        <v>47010</v>
      </c>
      <c r="K562" s="127">
        <v>0</v>
      </c>
      <c r="L562" s="127">
        <v>0</v>
      </c>
      <c r="M562" s="124">
        <v>136000</v>
      </c>
      <c r="N562" s="127">
        <v>172800</v>
      </c>
      <c r="O562" s="128">
        <v>96600</v>
      </c>
      <c r="P562" s="127">
        <v>6300</v>
      </c>
      <c r="Q562" s="127">
        <v>16380</v>
      </c>
      <c r="R562" s="124">
        <v>11340</v>
      </c>
      <c r="S562" s="124">
        <v>7560</v>
      </c>
      <c r="T562" s="124">
        <v>0</v>
      </c>
      <c r="U562" s="124">
        <v>0</v>
      </c>
      <c r="V562" s="124">
        <v>0</v>
      </c>
      <c r="W562" s="124">
        <v>14700</v>
      </c>
      <c r="X562" s="124">
        <v>0</v>
      </c>
      <c r="Y562" s="127">
        <v>40320</v>
      </c>
      <c r="Z562" s="128">
        <v>87150</v>
      </c>
    </row>
    <row r="563" spans="1:26" ht="20.100000000000001" customHeight="1">
      <c r="A563" s="92" t="s">
        <v>1604</v>
      </c>
      <c r="B563" s="92" t="s">
        <v>1551</v>
      </c>
      <c r="C563" s="93" t="s">
        <v>1550</v>
      </c>
      <c r="D563" s="123" t="s">
        <v>1787</v>
      </c>
      <c r="E563" s="92" t="s">
        <v>251</v>
      </c>
      <c r="F563" s="124">
        <v>661780</v>
      </c>
      <c r="G563" s="124">
        <v>14070</v>
      </c>
      <c r="H563" s="124">
        <v>2520</v>
      </c>
      <c r="I563" s="124">
        <v>9030</v>
      </c>
      <c r="J563" s="124">
        <v>47010</v>
      </c>
      <c r="K563" s="127">
        <v>0</v>
      </c>
      <c r="L563" s="127">
        <v>0</v>
      </c>
      <c r="M563" s="124">
        <v>136000</v>
      </c>
      <c r="N563" s="127">
        <v>172800</v>
      </c>
      <c r="O563" s="128">
        <v>96600</v>
      </c>
      <c r="P563" s="127">
        <v>6300</v>
      </c>
      <c r="Q563" s="127">
        <v>16380</v>
      </c>
      <c r="R563" s="124">
        <v>11340</v>
      </c>
      <c r="S563" s="124">
        <v>7560</v>
      </c>
      <c r="T563" s="124">
        <v>0</v>
      </c>
      <c r="U563" s="124">
        <v>0</v>
      </c>
      <c r="V563" s="124">
        <v>0</v>
      </c>
      <c r="W563" s="124">
        <v>14700</v>
      </c>
      <c r="X563" s="124">
        <v>0</v>
      </c>
      <c r="Y563" s="127">
        <v>40320</v>
      </c>
      <c r="Z563" s="128">
        <v>87150</v>
      </c>
    </row>
    <row r="564" spans="1:26" ht="20.100000000000001" customHeight="1">
      <c r="A564" s="92"/>
      <c r="B564" s="92"/>
      <c r="C564" s="93"/>
      <c r="D564" s="123" t="s">
        <v>2022</v>
      </c>
      <c r="E564" s="92" t="s">
        <v>2023</v>
      </c>
      <c r="F564" s="124">
        <v>3845840</v>
      </c>
      <c r="G564" s="124">
        <v>92400</v>
      </c>
      <c r="H564" s="124">
        <v>26400</v>
      </c>
      <c r="I564" s="124">
        <v>66000</v>
      </c>
      <c r="J564" s="124">
        <v>226600</v>
      </c>
      <c r="K564" s="127">
        <v>0</v>
      </c>
      <c r="L564" s="127">
        <v>0</v>
      </c>
      <c r="M564" s="124">
        <v>220000</v>
      </c>
      <c r="N564" s="127">
        <v>0</v>
      </c>
      <c r="O564" s="128">
        <v>990000</v>
      </c>
      <c r="P564" s="127">
        <v>66000</v>
      </c>
      <c r="Q564" s="127">
        <v>105600</v>
      </c>
      <c r="R564" s="124">
        <v>88000</v>
      </c>
      <c r="S564" s="124">
        <v>57200</v>
      </c>
      <c r="T564" s="124">
        <v>0</v>
      </c>
      <c r="U564" s="124">
        <v>0</v>
      </c>
      <c r="V564" s="124">
        <v>0</v>
      </c>
      <c r="W564" s="124">
        <v>154000</v>
      </c>
      <c r="X564" s="124">
        <v>0</v>
      </c>
      <c r="Y564" s="127">
        <v>831840</v>
      </c>
      <c r="Z564" s="128">
        <v>921800</v>
      </c>
    </row>
    <row r="565" spans="1:26" ht="20.100000000000001" customHeight="1">
      <c r="A565" s="92" t="s">
        <v>1604</v>
      </c>
      <c r="B565" s="92" t="s">
        <v>1551</v>
      </c>
      <c r="C565" s="93" t="s">
        <v>1557</v>
      </c>
      <c r="D565" s="123" t="s">
        <v>1787</v>
      </c>
      <c r="E565" s="92" t="s">
        <v>1607</v>
      </c>
      <c r="F565" s="124">
        <v>3845840</v>
      </c>
      <c r="G565" s="124">
        <v>92400</v>
      </c>
      <c r="H565" s="124">
        <v>26400</v>
      </c>
      <c r="I565" s="124">
        <v>66000</v>
      </c>
      <c r="J565" s="124">
        <v>226600</v>
      </c>
      <c r="K565" s="127">
        <v>0</v>
      </c>
      <c r="L565" s="127">
        <v>0</v>
      </c>
      <c r="M565" s="124">
        <v>220000</v>
      </c>
      <c r="N565" s="127">
        <v>0</v>
      </c>
      <c r="O565" s="128">
        <v>990000</v>
      </c>
      <c r="P565" s="127">
        <v>66000</v>
      </c>
      <c r="Q565" s="127">
        <v>105600</v>
      </c>
      <c r="R565" s="124">
        <v>88000</v>
      </c>
      <c r="S565" s="124">
        <v>57200</v>
      </c>
      <c r="T565" s="124">
        <v>0</v>
      </c>
      <c r="U565" s="124">
        <v>0</v>
      </c>
      <c r="V565" s="124">
        <v>0</v>
      </c>
      <c r="W565" s="124">
        <v>154000</v>
      </c>
      <c r="X565" s="124">
        <v>0</v>
      </c>
      <c r="Y565" s="127">
        <v>831840</v>
      </c>
      <c r="Z565" s="128">
        <v>921800</v>
      </c>
    </row>
    <row r="566" spans="1:26" ht="20.100000000000001" customHeight="1">
      <c r="A566" s="92"/>
      <c r="B566" s="92"/>
      <c r="C566" s="93"/>
      <c r="D566" s="123" t="s">
        <v>2024</v>
      </c>
      <c r="E566" s="92" t="s">
        <v>2025</v>
      </c>
      <c r="F566" s="124">
        <v>1509180</v>
      </c>
      <c r="G566" s="124">
        <v>91800</v>
      </c>
      <c r="H566" s="124">
        <v>13500</v>
      </c>
      <c r="I566" s="124">
        <v>58500</v>
      </c>
      <c r="J566" s="124">
        <v>114600</v>
      </c>
      <c r="K566" s="127">
        <v>0</v>
      </c>
      <c r="L566" s="127">
        <v>0</v>
      </c>
      <c r="M566" s="124">
        <v>165000</v>
      </c>
      <c r="N566" s="127">
        <v>363000</v>
      </c>
      <c r="O566" s="128">
        <v>225000</v>
      </c>
      <c r="P566" s="127">
        <v>22500</v>
      </c>
      <c r="Q566" s="127">
        <v>35100</v>
      </c>
      <c r="R566" s="124">
        <v>23400</v>
      </c>
      <c r="S566" s="124">
        <v>16200</v>
      </c>
      <c r="T566" s="124">
        <v>0</v>
      </c>
      <c r="U566" s="124">
        <v>0</v>
      </c>
      <c r="V566" s="124">
        <v>0</v>
      </c>
      <c r="W566" s="124">
        <v>31500</v>
      </c>
      <c r="X566" s="124">
        <v>0</v>
      </c>
      <c r="Y566" s="127">
        <v>142080</v>
      </c>
      <c r="Z566" s="128">
        <v>207000</v>
      </c>
    </row>
    <row r="567" spans="1:26" ht="20.100000000000001" customHeight="1">
      <c r="A567" s="92" t="s">
        <v>1578</v>
      </c>
      <c r="B567" s="92" t="s">
        <v>1551</v>
      </c>
      <c r="C567" s="93" t="s">
        <v>1550</v>
      </c>
      <c r="D567" s="123" t="s">
        <v>1623</v>
      </c>
      <c r="E567" s="92" t="s">
        <v>251</v>
      </c>
      <c r="F567" s="124">
        <v>1509180</v>
      </c>
      <c r="G567" s="124">
        <v>91800</v>
      </c>
      <c r="H567" s="124">
        <v>13500</v>
      </c>
      <c r="I567" s="124">
        <v>58500</v>
      </c>
      <c r="J567" s="124">
        <v>114600</v>
      </c>
      <c r="K567" s="127">
        <v>0</v>
      </c>
      <c r="L567" s="127">
        <v>0</v>
      </c>
      <c r="M567" s="124">
        <v>165000</v>
      </c>
      <c r="N567" s="127">
        <v>363000</v>
      </c>
      <c r="O567" s="128">
        <v>225000</v>
      </c>
      <c r="P567" s="127">
        <v>22500</v>
      </c>
      <c r="Q567" s="127">
        <v>35100</v>
      </c>
      <c r="R567" s="124">
        <v>23400</v>
      </c>
      <c r="S567" s="124">
        <v>16200</v>
      </c>
      <c r="T567" s="124">
        <v>0</v>
      </c>
      <c r="U567" s="124">
        <v>0</v>
      </c>
      <c r="V567" s="124">
        <v>0</v>
      </c>
      <c r="W567" s="124">
        <v>31500</v>
      </c>
      <c r="X567" s="124">
        <v>0</v>
      </c>
      <c r="Y567" s="127">
        <v>142080</v>
      </c>
      <c r="Z567" s="128">
        <v>207000</v>
      </c>
    </row>
    <row r="568" spans="1:26" ht="20.100000000000001" customHeight="1">
      <c r="A568" s="92"/>
      <c r="B568" s="92"/>
      <c r="C568" s="93"/>
      <c r="D568" s="123" t="s">
        <v>2026</v>
      </c>
      <c r="E568" s="92" t="s">
        <v>2027</v>
      </c>
      <c r="F568" s="124">
        <v>5256220</v>
      </c>
      <c r="G568" s="124">
        <v>124740</v>
      </c>
      <c r="H568" s="124">
        <v>35640</v>
      </c>
      <c r="I568" s="124">
        <v>89100</v>
      </c>
      <c r="J568" s="124">
        <v>305910</v>
      </c>
      <c r="K568" s="127">
        <v>0</v>
      </c>
      <c r="L568" s="127">
        <v>0</v>
      </c>
      <c r="M568" s="124">
        <v>112000</v>
      </c>
      <c r="N568" s="127">
        <v>0</v>
      </c>
      <c r="O568" s="128">
        <v>1336500</v>
      </c>
      <c r="P568" s="127">
        <v>89100</v>
      </c>
      <c r="Q568" s="127">
        <v>142560</v>
      </c>
      <c r="R568" s="124">
        <v>118800</v>
      </c>
      <c r="S568" s="124">
        <v>77220</v>
      </c>
      <c r="T568" s="124">
        <v>0</v>
      </c>
      <c r="U568" s="124">
        <v>0</v>
      </c>
      <c r="V568" s="124">
        <v>0</v>
      </c>
      <c r="W568" s="124">
        <v>207900</v>
      </c>
      <c r="X568" s="124">
        <v>0</v>
      </c>
      <c r="Y568" s="127">
        <v>1372320</v>
      </c>
      <c r="Z568" s="128">
        <v>1244430</v>
      </c>
    </row>
    <row r="569" spans="1:26" ht="20.100000000000001" customHeight="1">
      <c r="A569" s="92" t="s">
        <v>1604</v>
      </c>
      <c r="B569" s="92" t="s">
        <v>1551</v>
      </c>
      <c r="C569" s="93" t="s">
        <v>1557</v>
      </c>
      <c r="D569" s="123" t="s">
        <v>1623</v>
      </c>
      <c r="E569" s="92" t="s">
        <v>1607</v>
      </c>
      <c r="F569" s="124">
        <v>5256220</v>
      </c>
      <c r="G569" s="124">
        <v>124740</v>
      </c>
      <c r="H569" s="124">
        <v>35640</v>
      </c>
      <c r="I569" s="124">
        <v>89100</v>
      </c>
      <c r="J569" s="124">
        <v>305910</v>
      </c>
      <c r="K569" s="127">
        <v>0</v>
      </c>
      <c r="L569" s="127">
        <v>0</v>
      </c>
      <c r="M569" s="124">
        <v>112000</v>
      </c>
      <c r="N569" s="127">
        <v>0</v>
      </c>
      <c r="O569" s="128">
        <v>1336500</v>
      </c>
      <c r="P569" s="127">
        <v>89100</v>
      </c>
      <c r="Q569" s="127">
        <v>142560</v>
      </c>
      <c r="R569" s="124">
        <v>118800</v>
      </c>
      <c r="S569" s="124">
        <v>77220</v>
      </c>
      <c r="T569" s="124">
        <v>0</v>
      </c>
      <c r="U569" s="124">
        <v>0</v>
      </c>
      <c r="V569" s="124">
        <v>0</v>
      </c>
      <c r="W569" s="124">
        <v>207900</v>
      </c>
      <c r="X569" s="124">
        <v>0</v>
      </c>
      <c r="Y569" s="127">
        <v>1372320</v>
      </c>
      <c r="Z569" s="128">
        <v>1244430</v>
      </c>
    </row>
    <row r="570" spans="1:26" ht="20.100000000000001" customHeight="1">
      <c r="A570" s="92"/>
      <c r="B570" s="92"/>
      <c r="C570" s="93"/>
      <c r="D570" s="123" t="s">
        <v>2028</v>
      </c>
      <c r="E570" s="92" t="s">
        <v>2029</v>
      </c>
      <c r="F570" s="124">
        <v>2186600</v>
      </c>
      <c r="G570" s="124">
        <v>56280</v>
      </c>
      <c r="H570" s="124">
        <v>16080</v>
      </c>
      <c r="I570" s="124">
        <v>40200</v>
      </c>
      <c r="J570" s="124">
        <v>138020</v>
      </c>
      <c r="K570" s="127">
        <v>0</v>
      </c>
      <c r="L570" s="127">
        <v>0</v>
      </c>
      <c r="M570" s="124">
        <v>0</v>
      </c>
      <c r="N570" s="127">
        <v>0</v>
      </c>
      <c r="O570" s="128">
        <v>603000</v>
      </c>
      <c r="P570" s="127">
        <v>40200</v>
      </c>
      <c r="Q570" s="127">
        <v>64320</v>
      </c>
      <c r="R570" s="124">
        <v>53600</v>
      </c>
      <c r="S570" s="124">
        <v>34840</v>
      </c>
      <c r="T570" s="124">
        <v>0</v>
      </c>
      <c r="U570" s="124">
        <v>0</v>
      </c>
      <c r="V570" s="124">
        <v>0</v>
      </c>
      <c r="W570" s="124">
        <v>93800</v>
      </c>
      <c r="X570" s="124">
        <v>0</v>
      </c>
      <c r="Y570" s="127">
        <v>484800</v>
      </c>
      <c r="Z570" s="128">
        <v>561460</v>
      </c>
    </row>
    <row r="571" spans="1:26" ht="20.100000000000001" customHeight="1">
      <c r="A571" s="92" t="s">
        <v>1604</v>
      </c>
      <c r="B571" s="92" t="s">
        <v>1551</v>
      </c>
      <c r="C571" s="93" t="s">
        <v>1557</v>
      </c>
      <c r="D571" s="123" t="s">
        <v>1623</v>
      </c>
      <c r="E571" s="92" t="s">
        <v>1607</v>
      </c>
      <c r="F571" s="124">
        <v>2186600</v>
      </c>
      <c r="G571" s="124">
        <v>56280</v>
      </c>
      <c r="H571" s="124">
        <v>16080</v>
      </c>
      <c r="I571" s="124">
        <v>40200</v>
      </c>
      <c r="J571" s="124">
        <v>138020</v>
      </c>
      <c r="K571" s="127">
        <v>0</v>
      </c>
      <c r="L571" s="127">
        <v>0</v>
      </c>
      <c r="M571" s="124">
        <v>0</v>
      </c>
      <c r="N571" s="127">
        <v>0</v>
      </c>
      <c r="O571" s="128">
        <v>603000</v>
      </c>
      <c r="P571" s="127">
        <v>40200</v>
      </c>
      <c r="Q571" s="127">
        <v>64320</v>
      </c>
      <c r="R571" s="124">
        <v>53600</v>
      </c>
      <c r="S571" s="124">
        <v>34840</v>
      </c>
      <c r="T571" s="124">
        <v>0</v>
      </c>
      <c r="U571" s="124">
        <v>0</v>
      </c>
      <c r="V571" s="124">
        <v>0</v>
      </c>
      <c r="W571" s="124">
        <v>93800</v>
      </c>
      <c r="X571" s="124">
        <v>0</v>
      </c>
      <c r="Y571" s="127">
        <v>484800</v>
      </c>
      <c r="Z571" s="128">
        <v>561460</v>
      </c>
    </row>
    <row r="572" spans="1:26" ht="20.100000000000001" customHeight="1">
      <c r="A572" s="92"/>
      <c r="B572" s="92"/>
      <c r="C572" s="93"/>
      <c r="D572" s="123" t="s">
        <v>2030</v>
      </c>
      <c r="E572" s="92" t="s">
        <v>2031</v>
      </c>
      <c r="F572" s="124">
        <v>1082520</v>
      </c>
      <c r="G572" s="124">
        <v>25820</v>
      </c>
      <c r="H572" s="124">
        <v>5520</v>
      </c>
      <c r="I572" s="124">
        <v>17180</v>
      </c>
      <c r="J572" s="124">
        <v>89780</v>
      </c>
      <c r="K572" s="127">
        <v>0</v>
      </c>
      <c r="L572" s="127">
        <v>0</v>
      </c>
      <c r="M572" s="124">
        <v>0</v>
      </c>
      <c r="N572" s="127">
        <v>275400</v>
      </c>
      <c r="O572" s="128">
        <v>209600</v>
      </c>
      <c r="P572" s="127">
        <v>13800</v>
      </c>
      <c r="Q572" s="127">
        <v>29880</v>
      </c>
      <c r="R572" s="124">
        <v>22040</v>
      </c>
      <c r="S572" s="124">
        <v>14560</v>
      </c>
      <c r="T572" s="124">
        <v>0</v>
      </c>
      <c r="U572" s="124">
        <v>0</v>
      </c>
      <c r="V572" s="124">
        <v>0</v>
      </c>
      <c r="W572" s="124">
        <v>32200</v>
      </c>
      <c r="X572" s="124">
        <v>0</v>
      </c>
      <c r="Y572" s="127">
        <v>155040</v>
      </c>
      <c r="Z572" s="128">
        <v>191700</v>
      </c>
    </row>
    <row r="573" spans="1:26" ht="20.100000000000001" customHeight="1">
      <c r="A573" s="92"/>
      <c r="B573" s="92"/>
      <c r="C573" s="93"/>
      <c r="D573" s="123" t="s">
        <v>2032</v>
      </c>
      <c r="E573" s="92" t="s">
        <v>2033</v>
      </c>
      <c r="F573" s="124">
        <v>754600</v>
      </c>
      <c r="G573" s="124">
        <v>17420</v>
      </c>
      <c r="H573" s="124">
        <v>3120</v>
      </c>
      <c r="I573" s="124">
        <v>11180</v>
      </c>
      <c r="J573" s="124">
        <v>58260</v>
      </c>
      <c r="K573" s="127">
        <v>0</v>
      </c>
      <c r="L573" s="127">
        <v>0</v>
      </c>
      <c r="M573" s="124">
        <v>0</v>
      </c>
      <c r="N573" s="127">
        <v>212400</v>
      </c>
      <c r="O573" s="128">
        <v>119600</v>
      </c>
      <c r="P573" s="127">
        <v>7800</v>
      </c>
      <c r="Q573" s="127">
        <v>20280</v>
      </c>
      <c r="R573" s="124">
        <v>14040</v>
      </c>
      <c r="S573" s="124">
        <v>9360</v>
      </c>
      <c r="T573" s="124">
        <v>0</v>
      </c>
      <c r="U573" s="124">
        <v>0</v>
      </c>
      <c r="V573" s="124">
        <v>0</v>
      </c>
      <c r="W573" s="124">
        <v>18200</v>
      </c>
      <c r="X573" s="124">
        <v>0</v>
      </c>
      <c r="Y573" s="127">
        <v>155040</v>
      </c>
      <c r="Z573" s="128">
        <v>107900</v>
      </c>
    </row>
    <row r="574" spans="1:26" ht="20.100000000000001" customHeight="1">
      <c r="A574" s="92" t="s">
        <v>1604</v>
      </c>
      <c r="B574" s="92" t="s">
        <v>1552</v>
      </c>
      <c r="C574" s="93" t="s">
        <v>1550</v>
      </c>
      <c r="D574" s="123" t="s">
        <v>1623</v>
      </c>
      <c r="E574" s="92" t="s">
        <v>251</v>
      </c>
      <c r="F574" s="124">
        <v>754600</v>
      </c>
      <c r="G574" s="124">
        <v>17420</v>
      </c>
      <c r="H574" s="124">
        <v>3120</v>
      </c>
      <c r="I574" s="124">
        <v>11180</v>
      </c>
      <c r="J574" s="124">
        <v>58260</v>
      </c>
      <c r="K574" s="127">
        <v>0</v>
      </c>
      <c r="L574" s="127">
        <v>0</v>
      </c>
      <c r="M574" s="124">
        <v>0</v>
      </c>
      <c r="N574" s="127">
        <v>212400</v>
      </c>
      <c r="O574" s="128">
        <v>119600</v>
      </c>
      <c r="P574" s="127">
        <v>7800</v>
      </c>
      <c r="Q574" s="127">
        <v>20280</v>
      </c>
      <c r="R574" s="124">
        <v>14040</v>
      </c>
      <c r="S574" s="124">
        <v>9360</v>
      </c>
      <c r="T574" s="124">
        <v>0</v>
      </c>
      <c r="U574" s="124">
        <v>0</v>
      </c>
      <c r="V574" s="124">
        <v>0</v>
      </c>
      <c r="W574" s="124">
        <v>18200</v>
      </c>
      <c r="X574" s="124">
        <v>0</v>
      </c>
      <c r="Y574" s="127">
        <v>155040</v>
      </c>
      <c r="Z574" s="128">
        <v>107900</v>
      </c>
    </row>
    <row r="575" spans="1:26" ht="20.100000000000001" customHeight="1">
      <c r="A575" s="92"/>
      <c r="B575" s="92"/>
      <c r="C575" s="93"/>
      <c r="D575" s="123" t="s">
        <v>2034</v>
      </c>
      <c r="E575" s="92" t="s">
        <v>2035</v>
      </c>
      <c r="F575" s="124">
        <v>327920</v>
      </c>
      <c r="G575" s="124">
        <v>8400</v>
      </c>
      <c r="H575" s="124">
        <v>2400</v>
      </c>
      <c r="I575" s="124">
        <v>6000</v>
      </c>
      <c r="J575" s="124">
        <v>31520</v>
      </c>
      <c r="K575" s="127">
        <v>0</v>
      </c>
      <c r="L575" s="127">
        <v>0</v>
      </c>
      <c r="M575" s="124">
        <v>0</v>
      </c>
      <c r="N575" s="127">
        <v>63000</v>
      </c>
      <c r="O575" s="128">
        <v>90000</v>
      </c>
      <c r="P575" s="127">
        <v>6000</v>
      </c>
      <c r="Q575" s="127">
        <v>9600</v>
      </c>
      <c r="R575" s="124">
        <v>8000</v>
      </c>
      <c r="S575" s="124">
        <v>5200</v>
      </c>
      <c r="T575" s="124">
        <v>0</v>
      </c>
      <c r="U575" s="124">
        <v>0</v>
      </c>
      <c r="V575" s="124">
        <v>0</v>
      </c>
      <c r="W575" s="124">
        <v>14000</v>
      </c>
      <c r="X575" s="124">
        <v>0</v>
      </c>
      <c r="Y575" s="127">
        <v>0</v>
      </c>
      <c r="Z575" s="128">
        <v>83800</v>
      </c>
    </row>
    <row r="576" spans="1:26" ht="20.100000000000001" customHeight="1">
      <c r="A576" s="92" t="s">
        <v>1604</v>
      </c>
      <c r="B576" s="92" t="s">
        <v>1552</v>
      </c>
      <c r="C576" s="93" t="s">
        <v>1608</v>
      </c>
      <c r="D576" s="123" t="s">
        <v>1623</v>
      </c>
      <c r="E576" s="92" t="s">
        <v>1137</v>
      </c>
      <c r="F576" s="124">
        <v>327920</v>
      </c>
      <c r="G576" s="124">
        <v>8400</v>
      </c>
      <c r="H576" s="124">
        <v>2400</v>
      </c>
      <c r="I576" s="124">
        <v>6000</v>
      </c>
      <c r="J576" s="124">
        <v>31520</v>
      </c>
      <c r="K576" s="127">
        <v>0</v>
      </c>
      <c r="L576" s="127">
        <v>0</v>
      </c>
      <c r="M576" s="124">
        <v>0</v>
      </c>
      <c r="N576" s="127">
        <v>63000</v>
      </c>
      <c r="O576" s="128">
        <v>90000</v>
      </c>
      <c r="P576" s="127">
        <v>6000</v>
      </c>
      <c r="Q576" s="127">
        <v>9600</v>
      </c>
      <c r="R576" s="124">
        <v>8000</v>
      </c>
      <c r="S576" s="124">
        <v>5200</v>
      </c>
      <c r="T576" s="124">
        <v>0</v>
      </c>
      <c r="U576" s="124">
        <v>0</v>
      </c>
      <c r="V576" s="124">
        <v>0</v>
      </c>
      <c r="W576" s="124">
        <v>14000</v>
      </c>
      <c r="X576" s="124">
        <v>0</v>
      </c>
      <c r="Y576" s="127">
        <v>0</v>
      </c>
      <c r="Z576" s="128">
        <v>83800</v>
      </c>
    </row>
    <row r="577" spans="1:26" ht="20.100000000000001" customHeight="1">
      <c r="A577" s="92"/>
      <c r="B577" s="92"/>
      <c r="C577" s="93"/>
      <c r="D577" s="123" t="s">
        <v>2036</v>
      </c>
      <c r="E577" s="92" t="s">
        <v>2037</v>
      </c>
      <c r="F577" s="124">
        <v>1909820</v>
      </c>
      <c r="G577" s="124">
        <v>73030</v>
      </c>
      <c r="H577" s="124">
        <v>13080</v>
      </c>
      <c r="I577" s="124">
        <v>46870</v>
      </c>
      <c r="J577" s="124">
        <v>137010</v>
      </c>
      <c r="K577" s="127">
        <v>0</v>
      </c>
      <c r="L577" s="127">
        <v>0</v>
      </c>
      <c r="M577" s="124">
        <v>0</v>
      </c>
      <c r="N577" s="127">
        <v>138600</v>
      </c>
      <c r="O577" s="128">
        <v>501400</v>
      </c>
      <c r="P577" s="127">
        <v>32700</v>
      </c>
      <c r="Q577" s="127">
        <v>85020</v>
      </c>
      <c r="R577" s="124">
        <v>58860</v>
      </c>
      <c r="S577" s="124">
        <v>39240</v>
      </c>
      <c r="T577" s="124">
        <v>0</v>
      </c>
      <c r="U577" s="124">
        <v>0</v>
      </c>
      <c r="V577" s="124">
        <v>0</v>
      </c>
      <c r="W577" s="124">
        <v>76300</v>
      </c>
      <c r="X577" s="124">
        <v>0</v>
      </c>
      <c r="Y577" s="127">
        <v>255360</v>
      </c>
      <c r="Z577" s="128">
        <v>452350</v>
      </c>
    </row>
    <row r="578" spans="1:26" ht="20.100000000000001" customHeight="1">
      <c r="A578" s="92"/>
      <c r="B578" s="92"/>
      <c r="C578" s="93"/>
      <c r="D578" s="123" t="s">
        <v>2038</v>
      </c>
      <c r="E578" s="92" t="s">
        <v>2039</v>
      </c>
      <c r="F578" s="124">
        <v>1909820</v>
      </c>
      <c r="G578" s="124">
        <v>73030</v>
      </c>
      <c r="H578" s="124">
        <v>13080</v>
      </c>
      <c r="I578" s="124">
        <v>46870</v>
      </c>
      <c r="J578" s="124">
        <v>137010</v>
      </c>
      <c r="K578" s="127">
        <v>0</v>
      </c>
      <c r="L578" s="127">
        <v>0</v>
      </c>
      <c r="M578" s="124">
        <v>0</v>
      </c>
      <c r="N578" s="127">
        <v>138600</v>
      </c>
      <c r="O578" s="128">
        <v>501400</v>
      </c>
      <c r="P578" s="127">
        <v>32700</v>
      </c>
      <c r="Q578" s="127">
        <v>85020</v>
      </c>
      <c r="R578" s="124">
        <v>58860</v>
      </c>
      <c r="S578" s="124">
        <v>39240</v>
      </c>
      <c r="T578" s="124">
        <v>0</v>
      </c>
      <c r="U578" s="124">
        <v>0</v>
      </c>
      <c r="V578" s="124">
        <v>0</v>
      </c>
      <c r="W578" s="124">
        <v>76300</v>
      </c>
      <c r="X578" s="124">
        <v>0</v>
      </c>
      <c r="Y578" s="127">
        <v>255360</v>
      </c>
      <c r="Z578" s="128">
        <v>452350</v>
      </c>
    </row>
    <row r="579" spans="1:26" ht="20.100000000000001" customHeight="1">
      <c r="A579" s="92" t="s">
        <v>1604</v>
      </c>
      <c r="B579" s="92" t="s">
        <v>1558</v>
      </c>
      <c r="C579" s="93" t="s">
        <v>1550</v>
      </c>
      <c r="D579" s="123" t="s">
        <v>1623</v>
      </c>
      <c r="E579" s="92" t="s">
        <v>251</v>
      </c>
      <c r="F579" s="124">
        <v>1909820</v>
      </c>
      <c r="G579" s="124">
        <v>73030</v>
      </c>
      <c r="H579" s="124">
        <v>13080</v>
      </c>
      <c r="I579" s="124">
        <v>46870</v>
      </c>
      <c r="J579" s="124">
        <v>137010</v>
      </c>
      <c r="K579" s="127">
        <v>0</v>
      </c>
      <c r="L579" s="127">
        <v>0</v>
      </c>
      <c r="M579" s="124">
        <v>0</v>
      </c>
      <c r="N579" s="127">
        <v>138600</v>
      </c>
      <c r="O579" s="128">
        <v>501400</v>
      </c>
      <c r="P579" s="127">
        <v>32700</v>
      </c>
      <c r="Q579" s="127">
        <v>85020</v>
      </c>
      <c r="R579" s="124">
        <v>58860</v>
      </c>
      <c r="S579" s="124">
        <v>39240</v>
      </c>
      <c r="T579" s="124">
        <v>0</v>
      </c>
      <c r="U579" s="124">
        <v>0</v>
      </c>
      <c r="V579" s="124">
        <v>0</v>
      </c>
      <c r="W579" s="124">
        <v>76300</v>
      </c>
      <c r="X579" s="124">
        <v>0</v>
      </c>
      <c r="Y579" s="127">
        <v>255360</v>
      </c>
      <c r="Z579" s="128">
        <v>452350</v>
      </c>
    </row>
    <row r="580" spans="1:26" ht="20.100000000000001" customHeight="1">
      <c r="A580" s="92"/>
      <c r="B580" s="92"/>
      <c r="C580" s="93"/>
      <c r="D580" s="123" t="s">
        <v>2040</v>
      </c>
      <c r="E580" s="92" t="s">
        <v>2041</v>
      </c>
      <c r="F580" s="124">
        <v>58480</v>
      </c>
      <c r="G580" s="124">
        <v>1680</v>
      </c>
      <c r="H580" s="124">
        <v>480</v>
      </c>
      <c r="I580" s="124">
        <v>1200</v>
      </c>
      <c r="J580" s="124">
        <v>4120</v>
      </c>
      <c r="K580" s="127">
        <v>0</v>
      </c>
      <c r="L580" s="127">
        <v>0</v>
      </c>
      <c r="M580" s="124">
        <v>0</v>
      </c>
      <c r="N580" s="127">
        <v>0</v>
      </c>
      <c r="O580" s="128">
        <v>18000</v>
      </c>
      <c r="P580" s="127">
        <v>1200</v>
      </c>
      <c r="Q580" s="127">
        <v>1920</v>
      </c>
      <c r="R580" s="124">
        <v>1600</v>
      </c>
      <c r="S580" s="124">
        <v>1040</v>
      </c>
      <c r="T580" s="124">
        <v>0</v>
      </c>
      <c r="U580" s="124">
        <v>0</v>
      </c>
      <c r="V580" s="124">
        <v>0</v>
      </c>
      <c r="W580" s="124">
        <v>2800</v>
      </c>
      <c r="X580" s="124">
        <v>0</v>
      </c>
      <c r="Y580" s="127">
        <v>7680</v>
      </c>
      <c r="Z580" s="128">
        <v>16760</v>
      </c>
    </row>
    <row r="581" spans="1:26" ht="20.100000000000001" customHeight="1">
      <c r="A581" s="92"/>
      <c r="B581" s="92"/>
      <c r="C581" s="93"/>
      <c r="D581" s="123" t="s">
        <v>2042</v>
      </c>
      <c r="E581" s="92" t="s">
        <v>2043</v>
      </c>
      <c r="F581" s="124">
        <v>58480</v>
      </c>
      <c r="G581" s="124">
        <v>1680</v>
      </c>
      <c r="H581" s="124">
        <v>480</v>
      </c>
      <c r="I581" s="124">
        <v>1200</v>
      </c>
      <c r="J581" s="124">
        <v>4120</v>
      </c>
      <c r="K581" s="127">
        <v>0</v>
      </c>
      <c r="L581" s="127">
        <v>0</v>
      </c>
      <c r="M581" s="124">
        <v>0</v>
      </c>
      <c r="N581" s="127">
        <v>0</v>
      </c>
      <c r="O581" s="128">
        <v>18000</v>
      </c>
      <c r="P581" s="127">
        <v>1200</v>
      </c>
      <c r="Q581" s="127">
        <v>1920</v>
      </c>
      <c r="R581" s="124">
        <v>1600</v>
      </c>
      <c r="S581" s="124">
        <v>1040</v>
      </c>
      <c r="T581" s="124">
        <v>0</v>
      </c>
      <c r="U581" s="124">
        <v>0</v>
      </c>
      <c r="V581" s="124">
        <v>0</v>
      </c>
      <c r="W581" s="124">
        <v>2800</v>
      </c>
      <c r="X581" s="124">
        <v>0</v>
      </c>
      <c r="Y581" s="127">
        <v>7680</v>
      </c>
      <c r="Z581" s="128">
        <v>16760</v>
      </c>
    </row>
    <row r="582" spans="1:26" ht="20.100000000000001" customHeight="1">
      <c r="A582" s="92" t="s">
        <v>1613</v>
      </c>
      <c r="B582" s="92" t="s">
        <v>1558</v>
      </c>
      <c r="C582" s="93" t="s">
        <v>1557</v>
      </c>
      <c r="D582" s="123" t="s">
        <v>1623</v>
      </c>
      <c r="E582" s="92" t="s">
        <v>1401</v>
      </c>
      <c r="F582" s="124">
        <v>58480</v>
      </c>
      <c r="G582" s="124">
        <v>1680</v>
      </c>
      <c r="H582" s="124">
        <v>480</v>
      </c>
      <c r="I582" s="124">
        <v>1200</v>
      </c>
      <c r="J582" s="124">
        <v>4120</v>
      </c>
      <c r="K582" s="127">
        <v>0</v>
      </c>
      <c r="L582" s="127">
        <v>0</v>
      </c>
      <c r="M582" s="124">
        <v>0</v>
      </c>
      <c r="N582" s="127">
        <v>0</v>
      </c>
      <c r="O582" s="128">
        <v>18000</v>
      </c>
      <c r="P582" s="127">
        <v>1200</v>
      </c>
      <c r="Q582" s="127">
        <v>1920</v>
      </c>
      <c r="R582" s="124">
        <v>1600</v>
      </c>
      <c r="S582" s="124">
        <v>1040</v>
      </c>
      <c r="T582" s="124">
        <v>0</v>
      </c>
      <c r="U582" s="124">
        <v>0</v>
      </c>
      <c r="V582" s="124">
        <v>0</v>
      </c>
      <c r="W582" s="124">
        <v>2800</v>
      </c>
      <c r="X582" s="124">
        <v>0</v>
      </c>
      <c r="Y582" s="127">
        <v>7680</v>
      </c>
      <c r="Z582" s="128">
        <v>16760</v>
      </c>
    </row>
    <row r="583" spans="1:26" ht="20.100000000000001" customHeight="1">
      <c r="A583" s="92"/>
      <c r="B583" s="92"/>
      <c r="C583" s="93"/>
      <c r="D583" s="123" t="s">
        <v>2044</v>
      </c>
      <c r="E583" s="92" t="s">
        <v>2045</v>
      </c>
      <c r="F583" s="124">
        <v>2540880</v>
      </c>
      <c r="G583" s="124">
        <v>227100</v>
      </c>
      <c r="H583" s="124">
        <v>13000</v>
      </c>
      <c r="I583" s="124">
        <v>37000</v>
      </c>
      <c r="J583" s="124">
        <v>93040</v>
      </c>
      <c r="K583" s="127">
        <v>0</v>
      </c>
      <c r="L583" s="127">
        <v>0</v>
      </c>
      <c r="M583" s="124">
        <v>55000</v>
      </c>
      <c r="N583" s="127">
        <v>358200</v>
      </c>
      <c r="O583" s="128">
        <v>253100</v>
      </c>
      <c r="P583" s="127">
        <v>0</v>
      </c>
      <c r="Q583" s="127">
        <v>80000</v>
      </c>
      <c r="R583" s="124">
        <v>20000</v>
      </c>
      <c r="S583" s="124">
        <v>80000</v>
      </c>
      <c r="T583" s="124">
        <v>0</v>
      </c>
      <c r="U583" s="124">
        <v>0</v>
      </c>
      <c r="V583" s="124">
        <v>0</v>
      </c>
      <c r="W583" s="124">
        <v>57400</v>
      </c>
      <c r="X583" s="124">
        <v>0</v>
      </c>
      <c r="Y583" s="127">
        <v>311040</v>
      </c>
      <c r="Z583" s="128">
        <v>956000</v>
      </c>
    </row>
    <row r="584" spans="1:26" ht="20.100000000000001" customHeight="1">
      <c r="A584" s="92"/>
      <c r="B584" s="92"/>
      <c r="C584" s="93"/>
      <c r="D584" s="123" t="s">
        <v>2046</v>
      </c>
      <c r="E584" s="92" t="s">
        <v>2047</v>
      </c>
      <c r="F584" s="124">
        <v>990640</v>
      </c>
      <c r="G584" s="124">
        <v>53200</v>
      </c>
      <c r="H584" s="124">
        <v>4000</v>
      </c>
      <c r="I584" s="124">
        <v>20000</v>
      </c>
      <c r="J584" s="124">
        <v>55640</v>
      </c>
      <c r="K584" s="127">
        <v>0</v>
      </c>
      <c r="L584" s="127">
        <v>0</v>
      </c>
      <c r="M584" s="124">
        <v>55000</v>
      </c>
      <c r="N584" s="127">
        <v>235200</v>
      </c>
      <c r="O584" s="128">
        <v>150000</v>
      </c>
      <c r="P584" s="127">
        <v>0</v>
      </c>
      <c r="Q584" s="127">
        <v>40000</v>
      </c>
      <c r="R584" s="124">
        <v>20000</v>
      </c>
      <c r="S584" s="124">
        <v>70000</v>
      </c>
      <c r="T584" s="124">
        <v>0</v>
      </c>
      <c r="U584" s="124">
        <v>0</v>
      </c>
      <c r="V584" s="124">
        <v>0</v>
      </c>
      <c r="W584" s="124">
        <v>22400</v>
      </c>
      <c r="X584" s="124">
        <v>0</v>
      </c>
      <c r="Y584" s="127">
        <v>67200</v>
      </c>
      <c r="Z584" s="128">
        <v>198000</v>
      </c>
    </row>
    <row r="585" spans="1:26" ht="20.100000000000001" customHeight="1">
      <c r="A585" s="92" t="s">
        <v>1549</v>
      </c>
      <c r="B585" s="92" t="s">
        <v>1552</v>
      </c>
      <c r="C585" s="93" t="s">
        <v>1550</v>
      </c>
      <c r="D585" s="123" t="s">
        <v>1623</v>
      </c>
      <c r="E585" s="92" t="s">
        <v>251</v>
      </c>
      <c r="F585" s="124">
        <v>970640</v>
      </c>
      <c r="G585" s="124">
        <v>53200</v>
      </c>
      <c r="H585" s="124">
        <v>4000</v>
      </c>
      <c r="I585" s="124">
        <v>20000</v>
      </c>
      <c r="J585" s="124">
        <v>55640</v>
      </c>
      <c r="K585" s="127">
        <v>0</v>
      </c>
      <c r="L585" s="127">
        <v>0</v>
      </c>
      <c r="M585" s="124">
        <v>55000</v>
      </c>
      <c r="N585" s="127">
        <v>235200</v>
      </c>
      <c r="O585" s="128">
        <v>150000</v>
      </c>
      <c r="P585" s="127">
        <v>0</v>
      </c>
      <c r="Q585" s="127">
        <v>40000</v>
      </c>
      <c r="R585" s="124">
        <v>20000</v>
      </c>
      <c r="S585" s="124">
        <v>70000</v>
      </c>
      <c r="T585" s="124">
        <v>0</v>
      </c>
      <c r="U585" s="124">
        <v>0</v>
      </c>
      <c r="V585" s="124">
        <v>0</v>
      </c>
      <c r="W585" s="124">
        <v>22400</v>
      </c>
      <c r="X585" s="124">
        <v>0</v>
      </c>
      <c r="Y585" s="127">
        <v>67200</v>
      </c>
      <c r="Z585" s="128">
        <v>178000</v>
      </c>
    </row>
    <row r="586" spans="1:26" ht="20.100000000000001" customHeight="1">
      <c r="A586" s="92" t="s">
        <v>1549</v>
      </c>
      <c r="B586" s="92" t="s">
        <v>1552</v>
      </c>
      <c r="C586" s="93" t="s">
        <v>1554</v>
      </c>
      <c r="D586" s="123" t="s">
        <v>1623</v>
      </c>
      <c r="E586" s="92" t="s">
        <v>270</v>
      </c>
      <c r="F586" s="124">
        <v>10000</v>
      </c>
      <c r="G586" s="124">
        <v>0</v>
      </c>
      <c r="H586" s="124">
        <v>0</v>
      </c>
      <c r="I586" s="124">
        <v>0</v>
      </c>
      <c r="J586" s="124">
        <v>0</v>
      </c>
      <c r="K586" s="127">
        <v>0</v>
      </c>
      <c r="L586" s="127">
        <v>0</v>
      </c>
      <c r="M586" s="124">
        <v>0</v>
      </c>
      <c r="N586" s="127">
        <v>0</v>
      </c>
      <c r="O586" s="128">
        <v>0</v>
      </c>
      <c r="P586" s="127">
        <v>0</v>
      </c>
      <c r="Q586" s="127">
        <v>0</v>
      </c>
      <c r="R586" s="124">
        <v>0</v>
      </c>
      <c r="S586" s="124">
        <v>0</v>
      </c>
      <c r="T586" s="124">
        <v>0</v>
      </c>
      <c r="U586" s="124">
        <v>0</v>
      </c>
      <c r="V586" s="124">
        <v>0</v>
      </c>
      <c r="W586" s="124">
        <v>0</v>
      </c>
      <c r="X586" s="124">
        <v>0</v>
      </c>
      <c r="Y586" s="127">
        <v>0</v>
      </c>
      <c r="Z586" s="128">
        <v>10000</v>
      </c>
    </row>
    <row r="587" spans="1:26" ht="20.100000000000001" customHeight="1">
      <c r="A587" s="92" t="s">
        <v>1618</v>
      </c>
      <c r="B587" s="92" t="s">
        <v>1550</v>
      </c>
      <c r="C587" s="93" t="s">
        <v>1554</v>
      </c>
      <c r="D587" s="123" t="s">
        <v>1623</v>
      </c>
      <c r="E587" s="92" t="s">
        <v>2489</v>
      </c>
      <c r="F587" s="124">
        <v>10000</v>
      </c>
      <c r="G587" s="124">
        <v>0</v>
      </c>
      <c r="H587" s="124">
        <v>0</v>
      </c>
      <c r="I587" s="124">
        <v>0</v>
      </c>
      <c r="J587" s="124">
        <v>0</v>
      </c>
      <c r="K587" s="127">
        <v>0</v>
      </c>
      <c r="L587" s="127">
        <v>0</v>
      </c>
      <c r="M587" s="124">
        <v>0</v>
      </c>
      <c r="N587" s="127">
        <v>0</v>
      </c>
      <c r="O587" s="128">
        <v>0</v>
      </c>
      <c r="P587" s="127">
        <v>0</v>
      </c>
      <c r="Q587" s="127">
        <v>0</v>
      </c>
      <c r="R587" s="124">
        <v>0</v>
      </c>
      <c r="S587" s="124">
        <v>0</v>
      </c>
      <c r="T587" s="124">
        <v>0</v>
      </c>
      <c r="U587" s="124">
        <v>0</v>
      </c>
      <c r="V587" s="124">
        <v>0</v>
      </c>
      <c r="W587" s="124">
        <v>0</v>
      </c>
      <c r="X587" s="124">
        <v>0</v>
      </c>
      <c r="Y587" s="127">
        <v>0</v>
      </c>
      <c r="Z587" s="128">
        <v>10000</v>
      </c>
    </row>
    <row r="588" spans="1:26" ht="20.100000000000001" customHeight="1">
      <c r="A588" s="92"/>
      <c r="B588" s="92"/>
      <c r="C588" s="93"/>
      <c r="D588" s="123" t="s">
        <v>2048</v>
      </c>
      <c r="E588" s="92" t="s">
        <v>2049</v>
      </c>
      <c r="F588" s="124">
        <v>206840</v>
      </c>
      <c r="G588" s="124">
        <v>12800</v>
      </c>
      <c r="H588" s="124">
        <v>4000</v>
      </c>
      <c r="I588" s="124">
        <v>7000</v>
      </c>
      <c r="J588" s="124">
        <v>12680</v>
      </c>
      <c r="K588" s="127">
        <v>0</v>
      </c>
      <c r="L588" s="127">
        <v>0</v>
      </c>
      <c r="M588" s="124">
        <v>0</v>
      </c>
      <c r="N588" s="127">
        <v>62400</v>
      </c>
      <c r="O588" s="128">
        <v>20000</v>
      </c>
      <c r="P588" s="127">
        <v>0</v>
      </c>
      <c r="Q588" s="127">
        <v>0</v>
      </c>
      <c r="R588" s="124">
        <v>0</v>
      </c>
      <c r="S588" s="124">
        <v>5000</v>
      </c>
      <c r="T588" s="124">
        <v>0</v>
      </c>
      <c r="U588" s="124">
        <v>0</v>
      </c>
      <c r="V588" s="124">
        <v>0</v>
      </c>
      <c r="W588" s="124">
        <v>5600</v>
      </c>
      <c r="X588" s="124">
        <v>0</v>
      </c>
      <c r="Y588" s="127">
        <v>15360</v>
      </c>
      <c r="Z588" s="128">
        <v>62000</v>
      </c>
    </row>
    <row r="589" spans="1:26" ht="20.100000000000001" customHeight="1">
      <c r="A589" s="92" t="s">
        <v>1549</v>
      </c>
      <c r="B589" s="92" t="s">
        <v>1554</v>
      </c>
      <c r="C589" s="93" t="s">
        <v>1550</v>
      </c>
      <c r="D589" s="123" t="s">
        <v>1623</v>
      </c>
      <c r="E589" s="92" t="s">
        <v>251</v>
      </c>
      <c r="F589" s="124">
        <v>206840</v>
      </c>
      <c r="G589" s="124">
        <v>12800</v>
      </c>
      <c r="H589" s="124">
        <v>4000</v>
      </c>
      <c r="I589" s="124">
        <v>7000</v>
      </c>
      <c r="J589" s="124">
        <v>12680</v>
      </c>
      <c r="K589" s="127">
        <v>0</v>
      </c>
      <c r="L589" s="127">
        <v>0</v>
      </c>
      <c r="M589" s="124">
        <v>0</v>
      </c>
      <c r="N589" s="127">
        <v>62400</v>
      </c>
      <c r="O589" s="128">
        <v>20000</v>
      </c>
      <c r="P589" s="127">
        <v>0</v>
      </c>
      <c r="Q589" s="127">
        <v>0</v>
      </c>
      <c r="R589" s="124">
        <v>0</v>
      </c>
      <c r="S589" s="124">
        <v>5000</v>
      </c>
      <c r="T589" s="124">
        <v>0</v>
      </c>
      <c r="U589" s="124">
        <v>0</v>
      </c>
      <c r="V589" s="124">
        <v>0</v>
      </c>
      <c r="W589" s="124">
        <v>5600</v>
      </c>
      <c r="X589" s="124">
        <v>0</v>
      </c>
      <c r="Y589" s="127">
        <v>15360</v>
      </c>
      <c r="Z589" s="128">
        <v>62000</v>
      </c>
    </row>
    <row r="590" spans="1:26" ht="20.100000000000001" customHeight="1">
      <c r="A590" s="92"/>
      <c r="B590" s="92"/>
      <c r="C590" s="93"/>
      <c r="D590" s="123" t="s">
        <v>2050</v>
      </c>
      <c r="E590" s="92" t="s">
        <v>2051</v>
      </c>
      <c r="F590" s="124">
        <v>197720</v>
      </c>
      <c r="G590" s="124">
        <v>41500</v>
      </c>
      <c r="H590" s="124">
        <v>5000</v>
      </c>
      <c r="I590" s="124">
        <v>10000</v>
      </c>
      <c r="J590" s="124">
        <v>15000</v>
      </c>
      <c r="K590" s="127">
        <v>0</v>
      </c>
      <c r="L590" s="127">
        <v>0</v>
      </c>
      <c r="M590" s="124">
        <v>0</v>
      </c>
      <c r="N590" s="127">
        <v>0</v>
      </c>
      <c r="O590" s="128">
        <v>20000</v>
      </c>
      <c r="P590" s="127">
        <v>0</v>
      </c>
      <c r="Q590" s="127">
        <v>0</v>
      </c>
      <c r="R590" s="124">
        <v>0</v>
      </c>
      <c r="S590" s="124">
        <v>5000</v>
      </c>
      <c r="T590" s="124">
        <v>0</v>
      </c>
      <c r="U590" s="124">
        <v>0</v>
      </c>
      <c r="V590" s="124">
        <v>0</v>
      </c>
      <c r="W590" s="124">
        <v>10500</v>
      </c>
      <c r="X590" s="124">
        <v>0</v>
      </c>
      <c r="Y590" s="127">
        <v>30720</v>
      </c>
      <c r="Z590" s="128">
        <v>60000</v>
      </c>
    </row>
    <row r="591" spans="1:26" ht="20.100000000000001" customHeight="1">
      <c r="A591" s="92" t="s">
        <v>1591</v>
      </c>
      <c r="B591" s="92" t="s">
        <v>1580</v>
      </c>
      <c r="C591" s="93" t="s">
        <v>1572</v>
      </c>
      <c r="D591" s="123" t="s">
        <v>1623</v>
      </c>
      <c r="E591" s="92" t="s">
        <v>957</v>
      </c>
      <c r="F591" s="124">
        <v>197720</v>
      </c>
      <c r="G591" s="124">
        <v>41500</v>
      </c>
      <c r="H591" s="124">
        <v>5000</v>
      </c>
      <c r="I591" s="124">
        <v>10000</v>
      </c>
      <c r="J591" s="124">
        <v>15000</v>
      </c>
      <c r="K591" s="127">
        <v>0</v>
      </c>
      <c r="L591" s="127">
        <v>0</v>
      </c>
      <c r="M591" s="124">
        <v>0</v>
      </c>
      <c r="N591" s="127">
        <v>0</v>
      </c>
      <c r="O591" s="128">
        <v>20000</v>
      </c>
      <c r="P591" s="127">
        <v>0</v>
      </c>
      <c r="Q591" s="127">
        <v>0</v>
      </c>
      <c r="R591" s="124">
        <v>0</v>
      </c>
      <c r="S591" s="124">
        <v>5000</v>
      </c>
      <c r="T591" s="124">
        <v>0</v>
      </c>
      <c r="U591" s="124">
        <v>0</v>
      </c>
      <c r="V591" s="124">
        <v>0</v>
      </c>
      <c r="W591" s="124">
        <v>10500</v>
      </c>
      <c r="X591" s="124">
        <v>0</v>
      </c>
      <c r="Y591" s="127">
        <v>30720</v>
      </c>
      <c r="Z591" s="128">
        <v>60000</v>
      </c>
    </row>
    <row r="592" spans="1:26" ht="20.100000000000001" customHeight="1">
      <c r="A592" s="92"/>
      <c r="B592" s="92"/>
      <c r="C592" s="93"/>
      <c r="D592" s="123" t="s">
        <v>2052</v>
      </c>
      <c r="E592" s="92" t="s">
        <v>2053</v>
      </c>
      <c r="F592" s="124">
        <v>30360</v>
      </c>
      <c r="G592" s="124">
        <v>5500</v>
      </c>
      <c r="H592" s="124">
        <v>0</v>
      </c>
      <c r="I592" s="124">
        <v>0</v>
      </c>
      <c r="J592" s="124">
        <v>0</v>
      </c>
      <c r="K592" s="127">
        <v>0</v>
      </c>
      <c r="L592" s="127">
        <v>0</v>
      </c>
      <c r="M592" s="124">
        <v>0</v>
      </c>
      <c r="N592" s="127">
        <v>0</v>
      </c>
      <c r="O592" s="128">
        <v>5000</v>
      </c>
      <c r="P592" s="127">
        <v>0</v>
      </c>
      <c r="Q592" s="127">
        <v>0</v>
      </c>
      <c r="R592" s="124">
        <v>0</v>
      </c>
      <c r="S592" s="124">
        <v>0</v>
      </c>
      <c r="T592" s="124">
        <v>0</v>
      </c>
      <c r="U592" s="124">
        <v>0</v>
      </c>
      <c r="V592" s="124">
        <v>0</v>
      </c>
      <c r="W592" s="124">
        <v>2100</v>
      </c>
      <c r="X592" s="124">
        <v>0</v>
      </c>
      <c r="Y592" s="127">
        <v>5760</v>
      </c>
      <c r="Z592" s="128">
        <v>12000</v>
      </c>
    </row>
    <row r="593" spans="1:26" ht="20.100000000000001" customHeight="1">
      <c r="A593" s="92" t="s">
        <v>1582</v>
      </c>
      <c r="B593" s="92" t="s">
        <v>1555</v>
      </c>
      <c r="C593" s="93" t="s">
        <v>1557</v>
      </c>
      <c r="D593" s="123" t="s">
        <v>1623</v>
      </c>
      <c r="E593" s="92" t="s">
        <v>777</v>
      </c>
      <c r="F593" s="124">
        <v>30360</v>
      </c>
      <c r="G593" s="124">
        <v>5500</v>
      </c>
      <c r="H593" s="124">
        <v>0</v>
      </c>
      <c r="I593" s="124">
        <v>0</v>
      </c>
      <c r="J593" s="124">
        <v>0</v>
      </c>
      <c r="K593" s="127">
        <v>0</v>
      </c>
      <c r="L593" s="127">
        <v>0</v>
      </c>
      <c r="M593" s="124">
        <v>0</v>
      </c>
      <c r="N593" s="127">
        <v>0</v>
      </c>
      <c r="O593" s="128">
        <v>5000</v>
      </c>
      <c r="P593" s="127">
        <v>0</v>
      </c>
      <c r="Q593" s="127">
        <v>0</v>
      </c>
      <c r="R593" s="124">
        <v>0</v>
      </c>
      <c r="S593" s="124">
        <v>0</v>
      </c>
      <c r="T593" s="124">
        <v>0</v>
      </c>
      <c r="U593" s="124">
        <v>0</v>
      </c>
      <c r="V593" s="124">
        <v>0</v>
      </c>
      <c r="W593" s="124">
        <v>2100</v>
      </c>
      <c r="X593" s="124">
        <v>0</v>
      </c>
      <c r="Y593" s="127">
        <v>5760</v>
      </c>
      <c r="Z593" s="128">
        <v>12000</v>
      </c>
    </row>
    <row r="594" spans="1:26" ht="20.100000000000001" customHeight="1">
      <c r="A594" s="92"/>
      <c r="B594" s="92"/>
      <c r="C594" s="93"/>
      <c r="D594" s="123" t="s">
        <v>2054</v>
      </c>
      <c r="E594" s="92" t="s">
        <v>2055</v>
      </c>
      <c r="F594" s="124">
        <v>166160</v>
      </c>
      <c r="G594" s="124">
        <v>4000</v>
      </c>
      <c r="H594" s="124">
        <v>0</v>
      </c>
      <c r="I594" s="124">
        <v>0</v>
      </c>
      <c r="J594" s="124">
        <v>0</v>
      </c>
      <c r="K594" s="127">
        <v>0</v>
      </c>
      <c r="L594" s="127">
        <v>0</v>
      </c>
      <c r="M594" s="124">
        <v>0</v>
      </c>
      <c r="N594" s="127">
        <v>0</v>
      </c>
      <c r="O594" s="128">
        <v>3000</v>
      </c>
      <c r="P594" s="127">
        <v>0</v>
      </c>
      <c r="Q594" s="127">
        <v>0</v>
      </c>
      <c r="R594" s="124">
        <v>0</v>
      </c>
      <c r="S594" s="124">
        <v>0</v>
      </c>
      <c r="T594" s="124">
        <v>0</v>
      </c>
      <c r="U594" s="124">
        <v>0</v>
      </c>
      <c r="V594" s="124">
        <v>0</v>
      </c>
      <c r="W594" s="124">
        <v>1400</v>
      </c>
      <c r="X594" s="124">
        <v>0</v>
      </c>
      <c r="Y594" s="127">
        <v>149760</v>
      </c>
      <c r="Z594" s="128">
        <v>8000</v>
      </c>
    </row>
    <row r="595" spans="1:26" ht="20.100000000000001" customHeight="1">
      <c r="A595" s="92" t="s">
        <v>1589</v>
      </c>
      <c r="B595" s="92" t="s">
        <v>1550</v>
      </c>
      <c r="C595" s="93" t="s">
        <v>1585</v>
      </c>
      <c r="D595" s="123" t="s">
        <v>1623</v>
      </c>
      <c r="E595" s="92" t="s">
        <v>801</v>
      </c>
      <c r="F595" s="124">
        <v>20240</v>
      </c>
      <c r="G595" s="124">
        <v>4000</v>
      </c>
      <c r="H595" s="124">
        <v>0</v>
      </c>
      <c r="I595" s="124">
        <v>0</v>
      </c>
      <c r="J595" s="124">
        <v>0</v>
      </c>
      <c r="K595" s="127">
        <v>0</v>
      </c>
      <c r="L595" s="127">
        <v>0</v>
      </c>
      <c r="M595" s="124">
        <v>0</v>
      </c>
      <c r="N595" s="127">
        <v>0</v>
      </c>
      <c r="O595" s="128">
        <v>3000</v>
      </c>
      <c r="P595" s="127">
        <v>0</v>
      </c>
      <c r="Q595" s="127">
        <v>0</v>
      </c>
      <c r="R595" s="124">
        <v>0</v>
      </c>
      <c r="S595" s="124">
        <v>0</v>
      </c>
      <c r="T595" s="124">
        <v>0</v>
      </c>
      <c r="U595" s="124">
        <v>0</v>
      </c>
      <c r="V595" s="124">
        <v>0</v>
      </c>
      <c r="W595" s="124">
        <v>1400</v>
      </c>
      <c r="X595" s="124">
        <v>0</v>
      </c>
      <c r="Y595" s="127">
        <v>3840</v>
      </c>
      <c r="Z595" s="128">
        <v>8000</v>
      </c>
    </row>
    <row r="596" spans="1:26" ht="20.100000000000001" customHeight="1">
      <c r="A596" s="92" t="s">
        <v>1589</v>
      </c>
      <c r="B596" s="92" t="s">
        <v>1558</v>
      </c>
      <c r="C596" s="93" t="s">
        <v>1572</v>
      </c>
      <c r="D596" s="123" t="s">
        <v>1623</v>
      </c>
      <c r="E596" s="92" t="s">
        <v>832</v>
      </c>
      <c r="F596" s="124">
        <v>145920</v>
      </c>
      <c r="G596" s="124">
        <v>0</v>
      </c>
      <c r="H596" s="124">
        <v>0</v>
      </c>
      <c r="I596" s="124">
        <v>0</v>
      </c>
      <c r="J596" s="124">
        <v>0</v>
      </c>
      <c r="K596" s="127">
        <v>0</v>
      </c>
      <c r="L596" s="127">
        <v>0</v>
      </c>
      <c r="M596" s="124">
        <v>0</v>
      </c>
      <c r="N596" s="127">
        <v>0</v>
      </c>
      <c r="O596" s="128">
        <v>0</v>
      </c>
      <c r="P596" s="127">
        <v>0</v>
      </c>
      <c r="Q596" s="127">
        <v>0</v>
      </c>
      <c r="R596" s="124">
        <v>0</v>
      </c>
      <c r="S596" s="124">
        <v>0</v>
      </c>
      <c r="T596" s="124">
        <v>0</v>
      </c>
      <c r="U596" s="124">
        <v>0</v>
      </c>
      <c r="V596" s="124">
        <v>0</v>
      </c>
      <c r="W596" s="124">
        <v>0</v>
      </c>
      <c r="X596" s="124">
        <v>0</v>
      </c>
      <c r="Y596" s="127">
        <v>145920</v>
      </c>
      <c r="Z596" s="128">
        <v>0</v>
      </c>
    </row>
    <row r="597" spans="1:26" ht="20.100000000000001" customHeight="1">
      <c r="A597" s="92"/>
      <c r="B597" s="92"/>
      <c r="C597" s="93"/>
      <c r="D597" s="123" t="s">
        <v>2056</v>
      </c>
      <c r="E597" s="92" t="s">
        <v>2057</v>
      </c>
      <c r="F597" s="124">
        <v>558720</v>
      </c>
      <c r="G597" s="124">
        <v>5000</v>
      </c>
      <c r="H597" s="124">
        <v>0</v>
      </c>
      <c r="I597" s="124">
        <v>0</v>
      </c>
      <c r="J597" s="124">
        <v>0</v>
      </c>
      <c r="K597" s="127">
        <v>0</v>
      </c>
      <c r="L597" s="127">
        <v>0</v>
      </c>
      <c r="M597" s="124">
        <v>0</v>
      </c>
      <c r="N597" s="127">
        <v>0</v>
      </c>
      <c r="O597" s="128">
        <v>16000</v>
      </c>
      <c r="P597" s="127">
        <v>0</v>
      </c>
      <c r="Q597" s="127">
        <v>0</v>
      </c>
      <c r="R597" s="124">
        <v>0</v>
      </c>
      <c r="S597" s="124">
        <v>0</v>
      </c>
      <c r="T597" s="124">
        <v>0</v>
      </c>
      <c r="U597" s="124">
        <v>0</v>
      </c>
      <c r="V597" s="124">
        <v>0</v>
      </c>
      <c r="W597" s="124">
        <v>4200</v>
      </c>
      <c r="X597" s="124">
        <v>0</v>
      </c>
      <c r="Y597" s="127">
        <v>11520</v>
      </c>
      <c r="Z597" s="128">
        <v>522000</v>
      </c>
    </row>
    <row r="598" spans="1:26" ht="20.100000000000001" customHeight="1">
      <c r="A598" s="92" t="s">
        <v>1604</v>
      </c>
      <c r="B598" s="92" t="s">
        <v>1550</v>
      </c>
      <c r="C598" s="93" t="s">
        <v>1557</v>
      </c>
      <c r="D598" s="123" t="s">
        <v>1623</v>
      </c>
      <c r="E598" s="92" t="s">
        <v>260</v>
      </c>
      <c r="F598" s="124">
        <v>60720</v>
      </c>
      <c r="G598" s="124">
        <v>5000</v>
      </c>
      <c r="H598" s="124">
        <v>0</v>
      </c>
      <c r="I598" s="124">
        <v>0</v>
      </c>
      <c r="J598" s="124">
        <v>0</v>
      </c>
      <c r="K598" s="127">
        <v>0</v>
      </c>
      <c r="L598" s="127">
        <v>0</v>
      </c>
      <c r="M598" s="124">
        <v>0</v>
      </c>
      <c r="N598" s="127">
        <v>0</v>
      </c>
      <c r="O598" s="128">
        <v>16000</v>
      </c>
      <c r="P598" s="127">
        <v>0</v>
      </c>
      <c r="Q598" s="127">
        <v>0</v>
      </c>
      <c r="R598" s="124">
        <v>0</v>
      </c>
      <c r="S598" s="124">
        <v>0</v>
      </c>
      <c r="T598" s="124">
        <v>0</v>
      </c>
      <c r="U598" s="124">
        <v>0</v>
      </c>
      <c r="V598" s="124">
        <v>0</v>
      </c>
      <c r="W598" s="124">
        <v>4200</v>
      </c>
      <c r="X598" s="124">
        <v>0</v>
      </c>
      <c r="Y598" s="127">
        <v>11520</v>
      </c>
      <c r="Z598" s="128">
        <v>24000</v>
      </c>
    </row>
    <row r="599" spans="1:26" ht="20.100000000000001" customHeight="1">
      <c r="A599" s="92" t="s">
        <v>1604</v>
      </c>
      <c r="B599" s="92" t="s">
        <v>1580</v>
      </c>
      <c r="C599" s="93" t="s">
        <v>1558</v>
      </c>
      <c r="D599" s="123" t="s">
        <v>1623</v>
      </c>
      <c r="E599" s="92" t="s">
        <v>1171</v>
      </c>
      <c r="F599" s="124">
        <v>498000</v>
      </c>
      <c r="G599" s="124">
        <v>0</v>
      </c>
      <c r="H599" s="124">
        <v>0</v>
      </c>
      <c r="I599" s="124">
        <v>0</v>
      </c>
      <c r="J599" s="124">
        <v>0</v>
      </c>
      <c r="K599" s="127">
        <v>0</v>
      </c>
      <c r="L599" s="127">
        <v>0</v>
      </c>
      <c r="M599" s="124">
        <v>0</v>
      </c>
      <c r="N599" s="127">
        <v>0</v>
      </c>
      <c r="O599" s="128">
        <v>0</v>
      </c>
      <c r="P599" s="127">
        <v>0</v>
      </c>
      <c r="Q599" s="127">
        <v>0</v>
      </c>
      <c r="R599" s="124">
        <v>0</v>
      </c>
      <c r="S599" s="124">
        <v>0</v>
      </c>
      <c r="T599" s="124">
        <v>0</v>
      </c>
      <c r="U599" s="124">
        <v>0</v>
      </c>
      <c r="V599" s="124">
        <v>0</v>
      </c>
      <c r="W599" s="124">
        <v>0</v>
      </c>
      <c r="X599" s="124">
        <v>0</v>
      </c>
      <c r="Y599" s="127">
        <v>0</v>
      </c>
      <c r="Z599" s="128">
        <v>498000</v>
      </c>
    </row>
    <row r="600" spans="1:26" ht="20.100000000000001" customHeight="1">
      <c r="A600" s="92"/>
      <c r="B600" s="92"/>
      <c r="C600" s="93"/>
      <c r="D600" s="123" t="s">
        <v>2058</v>
      </c>
      <c r="E600" s="92" t="s">
        <v>2059</v>
      </c>
      <c r="F600" s="124">
        <v>84760</v>
      </c>
      <c r="G600" s="124">
        <v>9200</v>
      </c>
      <c r="H600" s="124">
        <v>0</v>
      </c>
      <c r="I600" s="124">
        <v>0</v>
      </c>
      <c r="J600" s="124">
        <v>2520</v>
      </c>
      <c r="K600" s="127">
        <v>0</v>
      </c>
      <c r="L600" s="127">
        <v>0</v>
      </c>
      <c r="M600" s="124">
        <v>0</v>
      </c>
      <c r="N600" s="127">
        <v>16800</v>
      </c>
      <c r="O600" s="128">
        <v>3000</v>
      </c>
      <c r="P600" s="127">
        <v>0</v>
      </c>
      <c r="Q600" s="127">
        <v>40000</v>
      </c>
      <c r="R600" s="124">
        <v>0</v>
      </c>
      <c r="S600" s="124">
        <v>0</v>
      </c>
      <c r="T600" s="124">
        <v>0</v>
      </c>
      <c r="U600" s="124">
        <v>0</v>
      </c>
      <c r="V600" s="124">
        <v>0</v>
      </c>
      <c r="W600" s="124">
        <v>1400</v>
      </c>
      <c r="X600" s="124">
        <v>0</v>
      </c>
      <c r="Y600" s="127">
        <v>3840</v>
      </c>
      <c r="Z600" s="128">
        <v>8000</v>
      </c>
    </row>
    <row r="601" spans="1:26" ht="20.100000000000001" customHeight="1">
      <c r="A601" s="92" t="s">
        <v>1549</v>
      </c>
      <c r="B601" s="92" t="s">
        <v>1550</v>
      </c>
      <c r="C601" s="93" t="s">
        <v>1550</v>
      </c>
      <c r="D601" s="123" t="s">
        <v>1623</v>
      </c>
      <c r="E601" s="92" t="s">
        <v>251</v>
      </c>
      <c r="F601" s="124">
        <v>84760</v>
      </c>
      <c r="G601" s="124">
        <v>9200</v>
      </c>
      <c r="H601" s="124">
        <v>0</v>
      </c>
      <c r="I601" s="124">
        <v>0</v>
      </c>
      <c r="J601" s="124">
        <v>2520</v>
      </c>
      <c r="K601" s="127">
        <v>0</v>
      </c>
      <c r="L601" s="127">
        <v>0</v>
      </c>
      <c r="M601" s="124">
        <v>0</v>
      </c>
      <c r="N601" s="127">
        <v>16800</v>
      </c>
      <c r="O601" s="128">
        <v>3000</v>
      </c>
      <c r="P601" s="127">
        <v>0</v>
      </c>
      <c r="Q601" s="127">
        <v>40000</v>
      </c>
      <c r="R601" s="124">
        <v>0</v>
      </c>
      <c r="S601" s="124">
        <v>0</v>
      </c>
      <c r="T601" s="124">
        <v>0</v>
      </c>
      <c r="U601" s="124">
        <v>0</v>
      </c>
      <c r="V601" s="124">
        <v>0</v>
      </c>
      <c r="W601" s="124">
        <v>1400</v>
      </c>
      <c r="X601" s="124">
        <v>0</v>
      </c>
      <c r="Y601" s="127">
        <v>3840</v>
      </c>
      <c r="Z601" s="128">
        <v>8000</v>
      </c>
    </row>
    <row r="602" spans="1:26" ht="20.100000000000001" customHeight="1">
      <c r="A602" s="92"/>
      <c r="B602" s="92"/>
      <c r="C602" s="93"/>
      <c r="D602" s="123" t="s">
        <v>2060</v>
      </c>
      <c r="E602" s="92" t="s">
        <v>2061</v>
      </c>
      <c r="F602" s="124">
        <v>163120</v>
      </c>
      <c r="G602" s="124">
        <v>54400</v>
      </c>
      <c r="H602" s="124">
        <v>0</v>
      </c>
      <c r="I602" s="124">
        <v>0</v>
      </c>
      <c r="J602" s="124">
        <v>6240</v>
      </c>
      <c r="K602" s="127">
        <v>0</v>
      </c>
      <c r="L602" s="127">
        <v>0</v>
      </c>
      <c r="M602" s="124">
        <v>0</v>
      </c>
      <c r="N602" s="127">
        <v>36000</v>
      </c>
      <c r="O602" s="128">
        <v>10000</v>
      </c>
      <c r="P602" s="127">
        <v>0</v>
      </c>
      <c r="Q602" s="127">
        <v>0</v>
      </c>
      <c r="R602" s="124">
        <v>0</v>
      </c>
      <c r="S602" s="124">
        <v>0</v>
      </c>
      <c r="T602" s="124">
        <v>0</v>
      </c>
      <c r="U602" s="124">
        <v>0</v>
      </c>
      <c r="V602" s="124">
        <v>0</v>
      </c>
      <c r="W602" s="124">
        <v>2800</v>
      </c>
      <c r="X602" s="124">
        <v>0</v>
      </c>
      <c r="Y602" s="127">
        <v>7680</v>
      </c>
      <c r="Z602" s="128">
        <v>46000</v>
      </c>
    </row>
    <row r="603" spans="1:26" ht="20.100000000000001" customHeight="1">
      <c r="A603" s="92" t="s">
        <v>1549</v>
      </c>
      <c r="B603" s="92" t="s">
        <v>1559</v>
      </c>
      <c r="C603" s="93" t="s">
        <v>1572</v>
      </c>
      <c r="D603" s="123" t="s">
        <v>1623</v>
      </c>
      <c r="E603" s="92" t="s">
        <v>328</v>
      </c>
      <c r="F603" s="124">
        <v>30000</v>
      </c>
      <c r="G603" s="124">
        <v>0</v>
      </c>
      <c r="H603" s="124">
        <v>0</v>
      </c>
      <c r="I603" s="124">
        <v>0</v>
      </c>
      <c r="J603" s="124">
        <v>0</v>
      </c>
      <c r="K603" s="127">
        <v>0</v>
      </c>
      <c r="L603" s="127">
        <v>0</v>
      </c>
      <c r="M603" s="124">
        <v>0</v>
      </c>
      <c r="N603" s="127">
        <v>0</v>
      </c>
      <c r="O603" s="128">
        <v>0</v>
      </c>
      <c r="P603" s="127">
        <v>0</v>
      </c>
      <c r="Q603" s="127">
        <v>0</v>
      </c>
      <c r="R603" s="124">
        <v>0</v>
      </c>
      <c r="S603" s="124">
        <v>0</v>
      </c>
      <c r="T603" s="124">
        <v>0</v>
      </c>
      <c r="U603" s="124">
        <v>0</v>
      </c>
      <c r="V603" s="124">
        <v>0</v>
      </c>
      <c r="W603" s="124">
        <v>0</v>
      </c>
      <c r="X603" s="124">
        <v>0</v>
      </c>
      <c r="Y603" s="127">
        <v>0</v>
      </c>
      <c r="Z603" s="128">
        <v>30000</v>
      </c>
    </row>
    <row r="604" spans="1:26" ht="20.100000000000001" customHeight="1">
      <c r="A604" s="92" t="s">
        <v>1549</v>
      </c>
      <c r="B604" s="92" t="s">
        <v>1564</v>
      </c>
      <c r="C604" s="93" t="s">
        <v>1550</v>
      </c>
      <c r="D604" s="123" t="s">
        <v>1623</v>
      </c>
      <c r="E604" s="92" t="s">
        <v>251</v>
      </c>
      <c r="F604" s="124">
        <v>133120</v>
      </c>
      <c r="G604" s="124">
        <v>54400</v>
      </c>
      <c r="H604" s="124">
        <v>0</v>
      </c>
      <c r="I604" s="124">
        <v>0</v>
      </c>
      <c r="J604" s="124">
        <v>6240</v>
      </c>
      <c r="K604" s="127">
        <v>0</v>
      </c>
      <c r="L604" s="127">
        <v>0</v>
      </c>
      <c r="M604" s="124">
        <v>0</v>
      </c>
      <c r="N604" s="127">
        <v>36000</v>
      </c>
      <c r="O604" s="128">
        <v>10000</v>
      </c>
      <c r="P604" s="127">
        <v>0</v>
      </c>
      <c r="Q604" s="127">
        <v>0</v>
      </c>
      <c r="R604" s="124">
        <v>0</v>
      </c>
      <c r="S604" s="124">
        <v>0</v>
      </c>
      <c r="T604" s="124">
        <v>0</v>
      </c>
      <c r="U604" s="124">
        <v>0</v>
      </c>
      <c r="V604" s="124">
        <v>0</v>
      </c>
      <c r="W604" s="124">
        <v>2800</v>
      </c>
      <c r="X604" s="124">
        <v>0</v>
      </c>
      <c r="Y604" s="127">
        <v>7680</v>
      </c>
      <c r="Z604" s="128">
        <v>16000</v>
      </c>
    </row>
    <row r="605" spans="1:26" ht="20.100000000000001" customHeight="1">
      <c r="A605" s="92"/>
      <c r="B605" s="92"/>
      <c r="C605" s="93"/>
      <c r="D605" s="123" t="s">
        <v>2062</v>
      </c>
      <c r="E605" s="92" t="s">
        <v>2063</v>
      </c>
      <c r="F605" s="124">
        <v>51480</v>
      </c>
      <c r="G605" s="124">
        <v>30000</v>
      </c>
      <c r="H605" s="124">
        <v>0</v>
      </c>
      <c r="I605" s="124">
        <v>0</v>
      </c>
      <c r="J605" s="124">
        <v>960</v>
      </c>
      <c r="K605" s="127">
        <v>0</v>
      </c>
      <c r="L605" s="127">
        <v>0</v>
      </c>
      <c r="M605" s="124">
        <v>0</v>
      </c>
      <c r="N605" s="127">
        <v>7800</v>
      </c>
      <c r="O605" s="128">
        <v>6100</v>
      </c>
      <c r="P605" s="127">
        <v>0</v>
      </c>
      <c r="Q605" s="127">
        <v>0</v>
      </c>
      <c r="R605" s="124">
        <v>0</v>
      </c>
      <c r="S605" s="124">
        <v>0</v>
      </c>
      <c r="T605" s="124">
        <v>0</v>
      </c>
      <c r="U605" s="124">
        <v>0</v>
      </c>
      <c r="V605" s="124">
        <v>0</v>
      </c>
      <c r="W605" s="124">
        <v>700</v>
      </c>
      <c r="X605" s="124">
        <v>0</v>
      </c>
      <c r="Y605" s="127">
        <v>1920</v>
      </c>
      <c r="Z605" s="128">
        <v>4000</v>
      </c>
    </row>
    <row r="606" spans="1:26" ht="20.100000000000001" customHeight="1">
      <c r="A606" s="92" t="s">
        <v>1549</v>
      </c>
      <c r="B606" s="92" t="s">
        <v>1563</v>
      </c>
      <c r="C606" s="93" t="s">
        <v>1550</v>
      </c>
      <c r="D606" s="123" t="s">
        <v>1623</v>
      </c>
      <c r="E606" s="92" t="s">
        <v>251</v>
      </c>
      <c r="F606" s="124">
        <v>51480</v>
      </c>
      <c r="G606" s="124">
        <v>30000</v>
      </c>
      <c r="H606" s="124">
        <v>0</v>
      </c>
      <c r="I606" s="124">
        <v>0</v>
      </c>
      <c r="J606" s="124">
        <v>960</v>
      </c>
      <c r="K606" s="127">
        <v>0</v>
      </c>
      <c r="L606" s="127">
        <v>0</v>
      </c>
      <c r="M606" s="124">
        <v>0</v>
      </c>
      <c r="N606" s="127">
        <v>7800</v>
      </c>
      <c r="O606" s="128">
        <v>6100</v>
      </c>
      <c r="P606" s="127">
        <v>0</v>
      </c>
      <c r="Q606" s="127">
        <v>0</v>
      </c>
      <c r="R606" s="124">
        <v>0</v>
      </c>
      <c r="S606" s="124">
        <v>0</v>
      </c>
      <c r="T606" s="124">
        <v>0</v>
      </c>
      <c r="U606" s="124">
        <v>0</v>
      </c>
      <c r="V606" s="124">
        <v>0</v>
      </c>
      <c r="W606" s="124">
        <v>700</v>
      </c>
      <c r="X606" s="124">
        <v>0</v>
      </c>
      <c r="Y606" s="127">
        <v>1920</v>
      </c>
      <c r="Z606" s="128">
        <v>4000</v>
      </c>
    </row>
    <row r="607" spans="1:26" ht="20.100000000000001" customHeight="1">
      <c r="A607" s="92"/>
      <c r="B607" s="92"/>
      <c r="C607" s="93"/>
      <c r="D607" s="123" t="s">
        <v>2064</v>
      </c>
      <c r="E607" s="92" t="s">
        <v>2065</v>
      </c>
      <c r="F607" s="124">
        <v>91080</v>
      </c>
      <c r="G607" s="124">
        <v>11500</v>
      </c>
      <c r="H607" s="124">
        <v>0</v>
      </c>
      <c r="I607" s="124">
        <v>0</v>
      </c>
      <c r="J607" s="124">
        <v>0</v>
      </c>
      <c r="K607" s="127">
        <v>0</v>
      </c>
      <c r="L607" s="127">
        <v>0</v>
      </c>
      <c r="M607" s="124">
        <v>0</v>
      </c>
      <c r="N607" s="127">
        <v>0</v>
      </c>
      <c r="O607" s="128">
        <v>20000</v>
      </c>
      <c r="P607" s="127">
        <v>0</v>
      </c>
      <c r="Q607" s="127">
        <v>0</v>
      </c>
      <c r="R607" s="124">
        <v>0</v>
      </c>
      <c r="S607" s="124">
        <v>0</v>
      </c>
      <c r="T607" s="124">
        <v>0</v>
      </c>
      <c r="U607" s="124">
        <v>0</v>
      </c>
      <c r="V607" s="124">
        <v>0</v>
      </c>
      <c r="W607" s="124">
        <v>6300</v>
      </c>
      <c r="X607" s="124">
        <v>0</v>
      </c>
      <c r="Y607" s="127">
        <v>17280</v>
      </c>
      <c r="Z607" s="128">
        <v>36000</v>
      </c>
    </row>
    <row r="608" spans="1:26" ht="20.100000000000001" customHeight="1">
      <c r="A608" s="92" t="s">
        <v>1604</v>
      </c>
      <c r="B608" s="92" t="s">
        <v>1550</v>
      </c>
      <c r="C608" s="93" t="s">
        <v>1572</v>
      </c>
      <c r="D608" s="123" t="s">
        <v>1623</v>
      </c>
      <c r="E608" s="92" t="s">
        <v>1097</v>
      </c>
      <c r="F608" s="124">
        <v>91080</v>
      </c>
      <c r="G608" s="124">
        <v>11500</v>
      </c>
      <c r="H608" s="124">
        <v>0</v>
      </c>
      <c r="I608" s="124">
        <v>0</v>
      </c>
      <c r="J608" s="124">
        <v>0</v>
      </c>
      <c r="K608" s="127">
        <v>0</v>
      </c>
      <c r="L608" s="127">
        <v>0</v>
      </c>
      <c r="M608" s="124">
        <v>0</v>
      </c>
      <c r="N608" s="127">
        <v>0</v>
      </c>
      <c r="O608" s="128">
        <v>20000</v>
      </c>
      <c r="P608" s="127">
        <v>0</v>
      </c>
      <c r="Q608" s="127">
        <v>0</v>
      </c>
      <c r="R608" s="124">
        <v>0</v>
      </c>
      <c r="S608" s="124">
        <v>0</v>
      </c>
      <c r="T608" s="124">
        <v>0</v>
      </c>
      <c r="U608" s="124">
        <v>0</v>
      </c>
      <c r="V608" s="124">
        <v>0</v>
      </c>
      <c r="W608" s="124">
        <v>6300</v>
      </c>
      <c r="X608" s="124">
        <v>0</v>
      </c>
      <c r="Y608" s="127">
        <v>17280</v>
      </c>
      <c r="Z608" s="128">
        <v>36000</v>
      </c>
    </row>
    <row r="609" spans="1:26" ht="20.100000000000001" customHeight="1">
      <c r="A609" s="92"/>
      <c r="B609" s="92"/>
      <c r="C609" s="93"/>
      <c r="D609" s="123" t="s">
        <v>2066</v>
      </c>
      <c r="E609" s="92" t="s">
        <v>2067</v>
      </c>
      <c r="F609" s="124">
        <v>1710380</v>
      </c>
      <c r="G609" s="124">
        <v>196800</v>
      </c>
      <c r="H609" s="124">
        <v>4000</v>
      </c>
      <c r="I609" s="124">
        <v>37000</v>
      </c>
      <c r="J609" s="124">
        <v>39720</v>
      </c>
      <c r="K609" s="127">
        <v>0</v>
      </c>
      <c r="L609" s="127">
        <v>0</v>
      </c>
      <c r="M609" s="124">
        <v>60000</v>
      </c>
      <c r="N609" s="127">
        <v>262200</v>
      </c>
      <c r="O609" s="128">
        <v>254000</v>
      </c>
      <c r="P609" s="127">
        <v>30000</v>
      </c>
      <c r="Q609" s="127">
        <v>55000</v>
      </c>
      <c r="R609" s="124">
        <v>40000</v>
      </c>
      <c r="S609" s="124">
        <v>45000</v>
      </c>
      <c r="T609" s="124">
        <v>0</v>
      </c>
      <c r="U609" s="124">
        <v>0</v>
      </c>
      <c r="V609" s="124">
        <v>0</v>
      </c>
      <c r="W609" s="124">
        <v>41300</v>
      </c>
      <c r="X609" s="124">
        <v>0</v>
      </c>
      <c r="Y609" s="127">
        <v>159360</v>
      </c>
      <c r="Z609" s="128">
        <v>486000</v>
      </c>
    </row>
    <row r="610" spans="1:26" ht="20.100000000000001" customHeight="1">
      <c r="A610" s="92"/>
      <c r="B610" s="92"/>
      <c r="C610" s="93"/>
      <c r="D610" s="123" t="s">
        <v>2068</v>
      </c>
      <c r="E610" s="92" t="s">
        <v>2069</v>
      </c>
      <c r="F610" s="124">
        <v>701440</v>
      </c>
      <c r="G610" s="124">
        <v>100000</v>
      </c>
      <c r="H610" s="124">
        <v>3000</v>
      </c>
      <c r="I610" s="124">
        <v>30000</v>
      </c>
      <c r="J610" s="124">
        <v>20880</v>
      </c>
      <c r="K610" s="127">
        <v>0</v>
      </c>
      <c r="L610" s="127">
        <v>0</v>
      </c>
      <c r="M610" s="124">
        <v>60000</v>
      </c>
      <c r="N610" s="127">
        <v>143400</v>
      </c>
      <c r="O610" s="128">
        <v>90000</v>
      </c>
      <c r="P610" s="127">
        <v>30000</v>
      </c>
      <c r="Q610" s="127">
        <v>20000</v>
      </c>
      <c r="R610" s="124">
        <v>30000</v>
      </c>
      <c r="S610" s="124">
        <v>40000</v>
      </c>
      <c r="T610" s="124">
        <v>0</v>
      </c>
      <c r="U610" s="124">
        <v>0</v>
      </c>
      <c r="V610" s="124">
        <v>0</v>
      </c>
      <c r="W610" s="124">
        <v>19600</v>
      </c>
      <c r="X610" s="124">
        <v>0</v>
      </c>
      <c r="Y610" s="127">
        <v>34560</v>
      </c>
      <c r="Z610" s="128">
        <v>80000</v>
      </c>
    </row>
    <row r="611" spans="1:26" ht="20.100000000000001" customHeight="1">
      <c r="A611" s="92" t="s">
        <v>1549</v>
      </c>
      <c r="B611" s="92" t="s">
        <v>1552</v>
      </c>
      <c r="C611" s="93" t="s">
        <v>1550</v>
      </c>
      <c r="D611" s="123" t="s">
        <v>1623</v>
      </c>
      <c r="E611" s="92" t="s">
        <v>251</v>
      </c>
      <c r="F611" s="124">
        <v>697440</v>
      </c>
      <c r="G611" s="124">
        <v>100000</v>
      </c>
      <c r="H611" s="124">
        <v>3000</v>
      </c>
      <c r="I611" s="124">
        <v>30000</v>
      </c>
      <c r="J611" s="124">
        <v>20880</v>
      </c>
      <c r="K611" s="127">
        <v>0</v>
      </c>
      <c r="L611" s="127">
        <v>0</v>
      </c>
      <c r="M611" s="124">
        <v>60000</v>
      </c>
      <c r="N611" s="127">
        <v>143400</v>
      </c>
      <c r="O611" s="128">
        <v>90000</v>
      </c>
      <c r="P611" s="127">
        <v>30000</v>
      </c>
      <c r="Q611" s="127">
        <v>20000</v>
      </c>
      <c r="R611" s="124">
        <v>30000</v>
      </c>
      <c r="S611" s="124">
        <v>40000</v>
      </c>
      <c r="T611" s="124">
        <v>0</v>
      </c>
      <c r="U611" s="124">
        <v>0</v>
      </c>
      <c r="V611" s="124">
        <v>0</v>
      </c>
      <c r="W611" s="124">
        <v>19600</v>
      </c>
      <c r="X611" s="124">
        <v>0</v>
      </c>
      <c r="Y611" s="127">
        <v>34560</v>
      </c>
      <c r="Z611" s="128">
        <v>76000</v>
      </c>
    </row>
    <row r="612" spans="1:26" ht="20.100000000000001" customHeight="1">
      <c r="A612" s="92" t="s">
        <v>1549</v>
      </c>
      <c r="B612" s="92" t="s">
        <v>1552</v>
      </c>
      <c r="C612" s="93" t="s">
        <v>1555</v>
      </c>
      <c r="D612" s="123" t="s">
        <v>1623</v>
      </c>
      <c r="E612" s="92" t="s">
        <v>272</v>
      </c>
      <c r="F612" s="124">
        <v>4000</v>
      </c>
      <c r="G612" s="124">
        <v>0</v>
      </c>
      <c r="H612" s="124">
        <v>0</v>
      </c>
      <c r="I612" s="124">
        <v>0</v>
      </c>
      <c r="J612" s="124">
        <v>0</v>
      </c>
      <c r="K612" s="127">
        <v>0</v>
      </c>
      <c r="L612" s="127">
        <v>0</v>
      </c>
      <c r="M612" s="124">
        <v>0</v>
      </c>
      <c r="N612" s="127">
        <v>0</v>
      </c>
      <c r="O612" s="128">
        <v>0</v>
      </c>
      <c r="P612" s="127">
        <v>0</v>
      </c>
      <c r="Q612" s="127">
        <v>0</v>
      </c>
      <c r="R612" s="124">
        <v>0</v>
      </c>
      <c r="S612" s="124">
        <v>0</v>
      </c>
      <c r="T612" s="124">
        <v>0</v>
      </c>
      <c r="U612" s="124">
        <v>0</v>
      </c>
      <c r="V612" s="124">
        <v>0</v>
      </c>
      <c r="W612" s="124">
        <v>0</v>
      </c>
      <c r="X612" s="124">
        <v>0</v>
      </c>
      <c r="Y612" s="127">
        <v>0</v>
      </c>
      <c r="Z612" s="128">
        <v>4000</v>
      </c>
    </row>
    <row r="613" spans="1:26" ht="20.100000000000001" customHeight="1">
      <c r="A613" s="92"/>
      <c r="B613" s="92"/>
      <c r="C613" s="93"/>
      <c r="D613" s="123" t="s">
        <v>2070</v>
      </c>
      <c r="E613" s="92" t="s">
        <v>2071</v>
      </c>
      <c r="F613" s="124">
        <v>108920</v>
      </c>
      <c r="G613" s="124">
        <v>10000</v>
      </c>
      <c r="H613" s="124">
        <v>1000</v>
      </c>
      <c r="I613" s="124">
        <v>7000</v>
      </c>
      <c r="J613" s="124">
        <v>3840</v>
      </c>
      <c r="K613" s="127">
        <v>0</v>
      </c>
      <c r="L613" s="127">
        <v>0</v>
      </c>
      <c r="M613" s="124">
        <v>0</v>
      </c>
      <c r="N613" s="127">
        <v>30600</v>
      </c>
      <c r="O613" s="128">
        <v>20000</v>
      </c>
      <c r="P613" s="127">
        <v>0</v>
      </c>
      <c r="Q613" s="127">
        <v>0</v>
      </c>
      <c r="R613" s="124">
        <v>0</v>
      </c>
      <c r="S613" s="124">
        <v>3000</v>
      </c>
      <c r="T613" s="124">
        <v>0</v>
      </c>
      <c r="U613" s="124">
        <v>0</v>
      </c>
      <c r="V613" s="124">
        <v>0</v>
      </c>
      <c r="W613" s="124">
        <v>2800</v>
      </c>
      <c r="X613" s="124">
        <v>0</v>
      </c>
      <c r="Y613" s="127">
        <v>7680</v>
      </c>
      <c r="Z613" s="128">
        <v>23000</v>
      </c>
    </row>
    <row r="614" spans="1:26" ht="20.100000000000001" customHeight="1">
      <c r="A614" s="92" t="s">
        <v>1549</v>
      </c>
      <c r="B614" s="92" t="s">
        <v>1554</v>
      </c>
      <c r="C614" s="93" t="s">
        <v>1550</v>
      </c>
      <c r="D614" s="123" t="s">
        <v>1623</v>
      </c>
      <c r="E614" s="92" t="s">
        <v>251</v>
      </c>
      <c r="F614" s="124">
        <v>108920</v>
      </c>
      <c r="G614" s="124">
        <v>10000</v>
      </c>
      <c r="H614" s="124">
        <v>1000</v>
      </c>
      <c r="I614" s="124">
        <v>7000</v>
      </c>
      <c r="J614" s="124">
        <v>3840</v>
      </c>
      <c r="K614" s="127">
        <v>0</v>
      </c>
      <c r="L614" s="127">
        <v>0</v>
      </c>
      <c r="M614" s="124">
        <v>0</v>
      </c>
      <c r="N614" s="127">
        <v>30600</v>
      </c>
      <c r="O614" s="128">
        <v>20000</v>
      </c>
      <c r="P614" s="127">
        <v>0</v>
      </c>
      <c r="Q614" s="127">
        <v>0</v>
      </c>
      <c r="R614" s="124">
        <v>0</v>
      </c>
      <c r="S614" s="124">
        <v>3000</v>
      </c>
      <c r="T614" s="124">
        <v>0</v>
      </c>
      <c r="U614" s="124">
        <v>0</v>
      </c>
      <c r="V614" s="124">
        <v>0</v>
      </c>
      <c r="W614" s="124">
        <v>2800</v>
      </c>
      <c r="X614" s="124">
        <v>0</v>
      </c>
      <c r="Y614" s="127">
        <v>7680</v>
      </c>
      <c r="Z614" s="128">
        <v>23000</v>
      </c>
    </row>
    <row r="615" spans="1:26" ht="20.100000000000001" customHeight="1">
      <c r="A615" s="92"/>
      <c r="B615" s="92"/>
      <c r="C615" s="93"/>
      <c r="D615" s="123" t="s">
        <v>2072</v>
      </c>
      <c r="E615" s="92" t="s">
        <v>2073</v>
      </c>
      <c r="F615" s="124">
        <v>74340</v>
      </c>
      <c r="G615" s="124">
        <v>4000</v>
      </c>
      <c r="H615" s="124">
        <v>0</v>
      </c>
      <c r="I615" s="124">
        <v>0</v>
      </c>
      <c r="J615" s="124">
        <v>0</v>
      </c>
      <c r="K615" s="127">
        <v>0</v>
      </c>
      <c r="L615" s="127">
        <v>0</v>
      </c>
      <c r="M615" s="124">
        <v>0</v>
      </c>
      <c r="N615" s="127">
        <v>0</v>
      </c>
      <c r="O615" s="128">
        <v>22000</v>
      </c>
      <c r="P615" s="127">
        <v>0</v>
      </c>
      <c r="Q615" s="127">
        <v>0</v>
      </c>
      <c r="R615" s="124">
        <v>0</v>
      </c>
      <c r="S615" s="124">
        <v>2000</v>
      </c>
      <c r="T615" s="124">
        <v>0</v>
      </c>
      <c r="U615" s="124">
        <v>0</v>
      </c>
      <c r="V615" s="124">
        <v>0</v>
      </c>
      <c r="W615" s="124">
        <v>4900</v>
      </c>
      <c r="X615" s="124">
        <v>0</v>
      </c>
      <c r="Y615" s="127">
        <v>13440</v>
      </c>
      <c r="Z615" s="128">
        <v>28000</v>
      </c>
    </row>
    <row r="616" spans="1:26" ht="20.100000000000001" customHeight="1">
      <c r="A616" s="92" t="s">
        <v>1591</v>
      </c>
      <c r="B616" s="92" t="s">
        <v>1580</v>
      </c>
      <c r="C616" s="93" t="s">
        <v>1572</v>
      </c>
      <c r="D616" s="123" t="s">
        <v>1623</v>
      </c>
      <c r="E616" s="92" t="s">
        <v>957</v>
      </c>
      <c r="F616" s="124">
        <v>74340</v>
      </c>
      <c r="G616" s="124">
        <v>4000</v>
      </c>
      <c r="H616" s="124">
        <v>0</v>
      </c>
      <c r="I616" s="124">
        <v>0</v>
      </c>
      <c r="J616" s="124">
        <v>0</v>
      </c>
      <c r="K616" s="127">
        <v>0</v>
      </c>
      <c r="L616" s="127">
        <v>0</v>
      </c>
      <c r="M616" s="124">
        <v>0</v>
      </c>
      <c r="N616" s="127">
        <v>0</v>
      </c>
      <c r="O616" s="128">
        <v>22000</v>
      </c>
      <c r="P616" s="127">
        <v>0</v>
      </c>
      <c r="Q616" s="127">
        <v>0</v>
      </c>
      <c r="R616" s="124">
        <v>0</v>
      </c>
      <c r="S616" s="124">
        <v>2000</v>
      </c>
      <c r="T616" s="124">
        <v>0</v>
      </c>
      <c r="U616" s="124">
        <v>0</v>
      </c>
      <c r="V616" s="124">
        <v>0</v>
      </c>
      <c r="W616" s="124">
        <v>4900</v>
      </c>
      <c r="X616" s="124">
        <v>0</v>
      </c>
      <c r="Y616" s="127">
        <v>13440</v>
      </c>
      <c r="Z616" s="128">
        <v>28000</v>
      </c>
    </row>
    <row r="617" spans="1:26" ht="20.100000000000001" customHeight="1">
      <c r="A617" s="92"/>
      <c r="B617" s="92"/>
      <c r="C617" s="93"/>
      <c r="D617" s="123" t="s">
        <v>2074</v>
      </c>
      <c r="E617" s="92" t="s">
        <v>2075</v>
      </c>
      <c r="F617" s="124">
        <v>21240</v>
      </c>
      <c r="G617" s="124">
        <v>2000</v>
      </c>
      <c r="H617" s="124">
        <v>0</v>
      </c>
      <c r="I617" s="124">
        <v>0</v>
      </c>
      <c r="J617" s="124">
        <v>0</v>
      </c>
      <c r="K617" s="127">
        <v>0</v>
      </c>
      <c r="L617" s="127">
        <v>0</v>
      </c>
      <c r="M617" s="124">
        <v>0</v>
      </c>
      <c r="N617" s="127">
        <v>0</v>
      </c>
      <c r="O617" s="128">
        <v>6000</v>
      </c>
      <c r="P617" s="127">
        <v>0</v>
      </c>
      <c r="Q617" s="127">
        <v>0</v>
      </c>
      <c r="R617" s="124">
        <v>0</v>
      </c>
      <c r="S617" s="124">
        <v>0</v>
      </c>
      <c r="T617" s="124">
        <v>0</v>
      </c>
      <c r="U617" s="124">
        <v>0</v>
      </c>
      <c r="V617" s="124">
        <v>0</v>
      </c>
      <c r="W617" s="124">
        <v>1400</v>
      </c>
      <c r="X617" s="124">
        <v>0</v>
      </c>
      <c r="Y617" s="127">
        <v>3840</v>
      </c>
      <c r="Z617" s="128">
        <v>8000</v>
      </c>
    </row>
    <row r="618" spans="1:26" ht="20.100000000000001" customHeight="1">
      <c r="A618" s="92" t="s">
        <v>1582</v>
      </c>
      <c r="B618" s="92" t="s">
        <v>1555</v>
      </c>
      <c r="C618" s="93" t="s">
        <v>1557</v>
      </c>
      <c r="D618" s="123" t="s">
        <v>1623</v>
      </c>
      <c r="E618" s="92" t="s">
        <v>777</v>
      </c>
      <c r="F618" s="124">
        <v>21240</v>
      </c>
      <c r="G618" s="124">
        <v>2000</v>
      </c>
      <c r="H618" s="124">
        <v>0</v>
      </c>
      <c r="I618" s="124">
        <v>0</v>
      </c>
      <c r="J618" s="124">
        <v>0</v>
      </c>
      <c r="K618" s="127">
        <v>0</v>
      </c>
      <c r="L618" s="127">
        <v>0</v>
      </c>
      <c r="M618" s="124">
        <v>0</v>
      </c>
      <c r="N618" s="127">
        <v>0</v>
      </c>
      <c r="O618" s="128">
        <v>6000</v>
      </c>
      <c r="P618" s="127">
        <v>0</v>
      </c>
      <c r="Q618" s="127">
        <v>0</v>
      </c>
      <c r="R618" s="124">
        <v>0</v>
      </c>
      <c r="S618" s="124">
        <v>0</v>
      </c>
      <c r="T618" s="124">
        <v>0</v>
      </c>
      <c r="U618" s="124">
        <v>0</v>
      </c>
      <c r="V618" s="124">
        <v>0</v>
      </c>
      <c r="W618" s="124">
        <v>1400</v>
      </c>
      <c r="X618" s="124">
        <v>0</v>
      </c>
      <c r="Y618" s="127">
        <v>3840</v>
      </c>
      <c r="Z618" s="128">
        <v>8000</v>
      </c>
    </row>
    <row r="619" spans="1:26" ht="20.100000000000001" customHeight="1">
      <c r="A619" s="92"/>
      <c r="B619" s="92"/>
      <c r="C619" s="93"/>
      <c r="D619" s="123" t="s">
        <v>2076</v>
      </c>
      <c r="E619" s="92" t="s">
        <v>2077</v>
      </c>
      <c r="F619" s="124">
        <v>77940</v>
      </c>
      <c r="G619" s="124">
        <v>2000</v>
      </c>
      <c r="H619" s="124">
        <v>0</v>
      </c>
      <c r="I619" s="124">
        <v>0</v>
      </c>
      <c r="J619" s="124">
        <v>0</v>
      </c>
      <c r="K619" s="127">
        <v>0</v>
      </c>
      <c r="L619" s="127">
        <v>0</v>
      </c>
      <c r="M619" s="124">
        <v>0</v>
      </c>
      <c r="N619" s="127">
        <v>0</v>
      </c>
      <c r="O619" s="128">
        <v>10000</v>
      </c>
      <c r="P619" s="127">
        <v>0</v>
      </c>
      <c r="Q619" s="127">
        <v>0</v>
      </c>
      <c r="R619" s="124">
        <v>0</v>
      </c>
      <c r="S619" s="124">
        <v>0</v>
      </c>
      <c r="T619" s="124">
        <v>0</v>
      </c>
      <c r="U619" s="124">
        <v>0</v>
      </c>
      <c r="V619" s="124">
        <v>0</v>
      </c>
      <c r="W619" s="124">
        <v>2100</v>
      </c>
      <c r="X619" s="124">
        <v>0</v>
      </c>
      <c r="Y619" s="127">
        <v>51840</v>
      </c>
      <c r="Z619" s="128">
        <v>12000</v>
      </c>
    </row>
    <row r="620" spans="1:26" ht="20.100000000000001" customHeight="1">
      <c r="A620" s="92" t="s">
        <v>1589</v>
      </c>
      <c r="B620" s="92" t="s">
        <v>1550</v>
      </c>
      <c r="C620" s="93" t="s">
        <v>1585</v>
      </c>
      <c r="D620" s="123" t="s">
        <v>1623</v>
      </c>
      <c r="E620" s="92" t="s">
        <v>801</v>
      </c>
      <c r="F620" s="124">
        <v>31860</v>
      </c>
      <c r="G620" s="124">
        <v>2000</v>
      </c>
      <c r="H620" s="124">
        <v>0</v>
      </c>
      <c r="I620" s="124">
        <v>0</v>
      </c>
      <c r="J620" s="124">
        <v>0</v>
      </c>
      <c r="K620" s="127">
        <v>0</v>
      </c>
      <c r="L620" s="127">
        <v>0</v>
      </c>
      <c r="M620" s="124">
        <v>0</v>
      </c>
      <c r="N620" s="127">
        <v>0</v>
      </c>
      <c r="O620" s="128">
        <v>10000</v>
      </c>
      <c r="P620" s="127">
        <v>0</v>
      </c>
      <c r="Q620" s="127">
        <v>0</v>
      </c>
      <c r="R620" s="124">
        <v>0</v>
      </c>
      <c r="S620" s="124">
        <v>0</v>
      </c>
      <c r="T620" s="124">
        <v>0</v>
      </c>
      <c r="U620" s="124">
        <v>0</v>
      </c>
      <c r="V620" s="124">
        <v>0</v>
      </c>
      <c r="W620" s="124">
        <v>2100</v>
      </c>
      <c r="X620" s="124">
        <v>0</v>
      </c>
      <c r="Y620" s="127">
        <v>5760</v>
      </c>
      <c r="Z620" s="128">
        <v>12000</v>
      </c>
    </row>
    <row r="621" spans="1:26" ht="20.100000000000001" customHeight="1">
      <c r="A621" s="92" t="s">
        <v>1589</v>
      </c>
      <c r="B621" s="92" t="s">
        <v>1558</v>
      </c>
      <c r="C621" s="93" t="s">
        <v>1572</v>
      </c>
      <c r="D621" s="123" t="s">
        <v>1623</v>
      </c>
      <c r="E621" s="92" t="s">
        <v>832</v>
      </c>
      <c r="F621" s="124">
        <v>46080</v>
      </c>
      <c r="G621" s="124">
        <v>0</v>
      </c>
      <c r="H621" s="124">
        <v>0</v>
      </c>
      <c r="I621" s="124">
        <v>0</v>
      </c>
      <c r="J621" s="124">
        <v>0</v>
      </c>
      <c r="K621" s="127">
        <v>0</v>
      </c>
      <c r="L621" s="127">
        <v>0</v>
      </c>
      <c r="M621" s="124">
        <v>0</v>
      </c>
      <c r="N621" s="127">
        <v>0</v>
      </c>
      <c r="O621" s="128">
        <v>0</v>
      </c>
      <c r="P621" s="127">
        <v>0</v>
      </c>
      <c r="Q621" s="127">
        <v>0</v>
      </c>
      <c r="R621" s="124">
        <v>0</v>
      </c>
      <c r="S621" s="124">
        <v>0</v>
      </c>
      <c r="T621" s="124">
        <v>0</v>
      </c>
      <c r="U621" s="124">
        <v>0</v>
      </c>
      <c r="V621" s="124">
        <v>0</v>
      </c>
      <c r="W621" s="124">
        <v>0</v>
      </c>
      <c r="X621" s="124">
        <v>0</v>
      </c>
      <c r="Y621" s="127">
        <v>46080</v>
      </c>
      <c r="Z621" s="128">
        <v>0</v>
      </c>
    </row>
    <row r="622" spans="1:26" ht="20.100000000000001" customHeight="1">
      <c r="A622" s="92"/>
      <c r="B622" s="92"/>
      <c r="C622" s="93"/>
      <c r="D622" s="123" t="s">
        <v>2078</v>
      </c>
      <c r="E622" s="92" t="s">
        <v>2079</v>
      </c>
      <c r="F622" s="124">
        <v>268720</v>
      </c>
      <c r="G622" s="124">
        <v>2000</v>
      </c>
      <c r="H622" s="124">
        <v>0</v>
      </c>
      <c r="I622" s="124">
        <v>0</v>
      </c>
      <c r="J622" s="124">
        <v>0</v>
      </c>
      <c r="K622" s="127">
        <v>0</v>
      </c>
      <c r="L622" s="127">
        <v>0</v>
      </c>
      <c r="M622" s="124">
        <v>0</v>
      </c>
      <c r="N622" s="127">
        <v>0</v>
      </c>
      <c r="O622" s="128">
        <v>22000</v>
      </c>
      <c r="P622" s="127">
        <v>0</v>
      </c>
      <c r="Q622" s="127">
        <v>0</v>
      </c>
      <c r="R622" s="124">
        <v>0</v>
      </c>
      <c r="S622" s="124">
        <v>0</v>
      </c>
      <c r="T622" s="124">
        <v>0</v>
      </c>
      <c r="U622" s="124">
        <v>0</v>
      </c>
      <c r="V622" s="124">
        <v>0</v>
      </c>
      <c r="W622" s="124">
        <v>4200</v>
      </c>
      <c r="X622" s="124">
        <v>0</v>
      </c>
      <c r="Y622" s="127">
        <v>11520</v>
      </c>
      <c r="Z622" s="128">
        <v>229000</v>
      </c>
    </row>
    <row r="623" spans="1:26" ht="20.100000000000001" customHeight="1">
      <c r="A623" s="92" t="s">
        <v>1604</v>
      </c>
      <c r="B623" s="92" t="s">
        <v>1550</v>
      </c>
      <c r="C623" s="93" t="s">
        <v>1557</v>
      </c>
      <c r="D623" s="123" t="s">
        <v>1623</v>
      </c>
      <c r="E623" s="92" t="s">
        <v>260</v>
      </c>
      <c r="F623" s="124">
        <v>63720</v>
      </c>
      <c r="G623" s="124">
        <v>2000</v>
      </c>
      <c r="H623" s="124">
        <v>0</v>
      </c>
      <c r="I623" s="124">
        <v>0</v>
      </c>
      <c r="J623" s="124">
        <v>0</v>
      </c>
      <c r="K623" s="127">
        <v>0</v>
      </c>
      <c r="L623" s="127">
        <v>0</v>
      </c>
      <c r="M623" s="124">
        <v>0</v>
      </c>
      <c r="N623" s="127">
        <v>0</v>
      </c>
      <c r="O623" s="128">
        <v>22000</v>
      </c>
      <c r="P623" s="127">
        <v>0</v>
      </c>
      <c r="Q623" s="127">
        <v>0</v>
      </c>
      <c r="R623" s="124">
        <v>0</v>
      </c>
      <c r="S623" s="124">
        <v>0</v>
      </c>
      <c r="T623" s="124">
        <v>0</v>
      </c>
      <c r="U623" s="124">
        <v>0</v>
      </c>
      <c r="V623" s="124">
        <v>0</v>
      </c>
      <c r="W623" s="124">
        <v>4200</v>
      </c>
      <c r="X623" s="124">
        <v>0</v>
      </c>
      <c r="Y623" s="127">
        <v>11520</v>
      </c>
      <c r="Z623" s="128">
        <v>24000</v>
      </c>
    </row>
    <row r="624" spans="1:26" ht="20.100000000000001" customHeight="1">
      <c r="A624" s="92" t="s">
        <v>1604</v>
      </c>
      <c r="B624" s="92" t="s">
        <v>1580</v>
      </c>
      <c r="C624" s="93" t="s">
        <v>1558</v>
      </c>
      <c r="D624" s="123" t="s">
        <v>1623</v>
      </c>
      <c r="E624" s="92" t="s">
        <v>1171</v>
      </c>
      <c r="F624" s="124">
        <v>205000</v>
      </c>
      <c r="G624" s="124">
        <v>0</v>
      </c>
      <c r="H624" s="124">
        <v>0</v>
      </c>
      <c r="I624" s="124">
        <v>0</v>
      </c>
      <c r="J624" s="124">
        <v>0</v>
      </c>
      <c r="K624" s="127">
        <v>0</v>
      </c>
      <c r="L624" s="127">
        <v>0</v>
      </c>
      <c r="M624" s="124">
        <v>0</v>
      </c>
      <c r="N624" s="127">
        <v>0</v>
      </c>
      <c r="O624" s="128">
        <v>0</v>
      </c>
      <c r="P624" s="127">
        <v>0</v>
      </c>
      <c r="Q624" s="127">
        <v>0</v>
      </c>
      <c r="R624" s="124">
        <v>0</v>
      </c>
      <c r="S624" s="124">
        <v>0</v>
      </c>
      <c r="T624" s="124">
        <v>0</v>
      </c>
      <c r="U624" s="124">
        <v>0</v>
      </c>
      <c r="V624" s="124">
        <v>0</v>
      </c>
      <c r="W624" s="124">
        <v>0</v>
      </c>
      <c r="X624" s="124">
        <v>0</v>
      </c>
      <c r="Y624" s="127">
        <v>0</v>
      </c>
      <c r="Z624" s="128">
        <v>205000</v>
      </c>
    </row>
    <row r="625" spans="1:26" ht="20.100000000000001" customHeight="1">
      <c r="A625" s="92"/>
      <c r="B625" s="92"/>
      <c r="C625" s="93"/>
      <c r="D625" s="123" t="s">
        <v>2080</v>
      </c>
      <c r="E625" s="92" t="s">
        <v>2081</v>
      </c>
      <c r="F625" s="124">
        <v>87960</v>
      </c>
      <c r="G625" s="124">
        <v>20000</v>
      </c>
      <c r="H625" s="124">
        <v>0</v>
      </c>
      <c r="I625" s="124">
        <v>0</v>
      </c>
      <c r="J625" s="124">
        <v>3120</v>
      </c>
      <c r="K625" s="127">
        <v>0</v>
      </c>
      <c r="L625" s="127">
        <v>0</v>
      </c>
      <c r="M625" s="124">
        <v>0</v>
      </c>
      <c r="N625" s="127">
        <v>18000</v>
      </c>
      <c r="O625" s="128">
        <v>10000</v>
      </c>
      <c r="P625" s="127">
        <v>0</v>
      </c>
      <c r="Q625" s="127">
        <v>25000</v>
      </c>
      <c r="R625" s="124">
        <v>0</v>
      </c>
      <c r="S625" s="124">
        <v>0</v>
      </c>
      <c r="T625" s="124">
        <v>0</v>
      </c>
      <c r="U625" s="124">
        <v>0</v>
      </c>
      <c r="V625" s="124">
        <v>0</v>
      </c>
      <c r="W625" s="124">
        <v>0</v>
      </c>
      <c r="X625" s="124">
        <v>0</v>
      </c>
      <c r="Y625" s="127">
        <v>3840</v>
      </c>
      <c r="Z625" s="128">
        <v>8000</v>
      </c>
    </row>
    <row r="626" spans="1:26" ht="20.100000000000001" customHeight="1">
      <c r="A626" s="92" t="s">
        <v>1549</v>
      </c>
      <c r="B626" s="92" t="s">
        <v>1550</v>
      </c>
      <c r="C626" s="93" t="s">
        <v>1550</v>
      </c>
      <c r="D626" s="123" t="s">
        <v>1623</v>
      </c>
      <c r="E626" s="92" t="s">
        <v>251</v>
      </c>
      <c r="F626" s="124">
        <v>87960</v>
      </c>
      <c r="G626" s="124">
        <v>20000</v>
      </c>
      <c r="H626" s="124">
        <v>0</v>
      </c>
      <c r="I626" s="124">
        <v>0</v>
      </c>
      <c r="J626" s="124">
        <v>3120</v>
      </c>
      <c r="K626" s="127">
        <v>0</v>
      </c>
      <c r="L626" s="127">
        <v>0</v>
      </c>
      <c r="M626" s="124">
        <v>0</v>
      </c>
      <c r="N626" s="127">
        <v>18000</v>
      </c>
      <c r="O626" s="128">
        <v>10000</v>
      </c>
      <c r="P626" s="127">
        <v>0</v>
      </c>
      <c r="Q626" s="127">
        <v>25000</v>
      </c>
      <c r="R626" s="124">
        <v>0</v>
      </c>
      <c r="S626" s="124">
        <v>0</v>
      </c>
      <c r="T626" s="124">
        <v>0</v>
      </c>
      <c r="U626" s="124">
        <v>0</v>
      </c>
      <c r="V626" s="124">
        <v>0</v>
      </c>
      <c r="W626" s="124">
        <v>0</v>
      </c>
      <c r="X626" s="124">
        <v>0</v>
      </c>
      <c r="Y626" s="127">
        <v>3840</v>
      </c>
      <c r="Z626" s="128">
        <v>8000</v>
      </c>
    </row>
    <row r="627" spans="1:26" ht="20.100000000000001" customHeight="1">
      <c r="A627" s="92"/>
      <c r="B627" s="92"/>
      <c r="C627" s="93"/>
      <c r="D627" s="123" t="s">
        <v>2082</v>
      </c>
      <c r="E627" s="92" t="s">
        <v>2083</v>
      </c>
      <c r="F627" s="124">
        <v>235160</v>
      </c>
      <c r="G627" s="124">
        <v>34800</v>
      </c>
      <c r="H627" s="124">
        <v>0</v>
      </c>
      <c r="I627" s="124">
        <v>0</v>
      </c>
      <c r="J627" s="124">
        <v>10920</v>
      </c>
      <c r="K627" s="127">
        <v>0</v>
      </c>
      <c r="L627" s="127">
        <v>0</v>
      </c>
      <c r="M627" s="124">
        <v>0</v>
      </c>
      <c r="N627" s="127">
        <v>63000</v>
      </c>
      <c r="O627" s="128">
        <v>35000</v>
      </c>
      <c r="P627" s="127">
        <v>0</v>
      </c>
      <c r="Q627" s="127">
        <v>10000</v>
      </c>
      <c r="R627" s="124">
        <v>10000</v>
      </c>
      <c r="S627" s="124">
        <v>0</v>
      </c>
      <c r="T627" s="124">
        <v>0</v>
      </c>
      <c r="U627" s="124">
        <v>0</v>
      </c>
      <c r="V627" s="124">
        <v>0</v>
      </c>
      <c r="W627" s="124">
        <v>0</v>
      </c>
      <c r="X627" s="124">
        <v>0</v>
      </c>
      <c r="Y627" s="127">
        <v>13440</v>
      </c>
      <c r="Z627" s="128">
        <v>58000</v>
      </c>
    </row>
    <row r="628" spans="1:26" ht="20.100000000000001" customHeight="1">
      <c r="A628" s="92" t="s">
        <v>1549</v>
      </c>
      <c r="B628" s="92" t="s">
        <v>1559</v>
      </c>
      <c r="C628" s="93" t="s">
        <v>1572</v>
      </c>
      <c r="D628" s="123" t="s">
        <v>1623</v>
      </c>
      <c r="E628" s="92" t="s">
        <v>328</v>
      </c>
      <c r="F628" s="124">
        <v>30000</v>
      </c>
      <c r="G628" s="124">
        <v>0</v>
      </c>
      <c r="H628" s="124">
        <v>0</v>
      </c>
      <c r="I628" s="124">
        <v>0</v>
      </c>
      <c r="J628" s="124">
        <v>0</v>
      </c>
      <c r="K628" s="127">
        <v>0</v>
      </c>
      <c r="L628" s="127">
        <v>0</v>
      </c>
      <c r="M628" s="124">
        <v>0</v>
      </c>
      <c r="N628" s="127">
        <v>0</v>
      </c>
      <c r="O628" s="128">
        <v>0</v>
      </c>
      <c r="P628" s="127">
        <v>0</v>
      </c>
      <c r="Q628" s="127">
        <v>0</v>
      </c>
      <c r="R628" s="124">
        <v>0</v>
      </c>
      <c r="S628" s="124">
        <v>0</v>
      </c>
      <c r="T628" s="124">
        <v>0</v>
      </c>
      <c r="U628" s="124">
        <v>0</v>
      </c>
      <c r="V628" s="124">
        <v>0</v>
      </c>
      <c r="W628" s="124">
        <v>0</v>
      </c>
      <c r="X628" s="124">
        <v>0</v>
      </c>
      <c r="Y628" s="127">
        <v>0</v>
      </c>
      <c r="Z628" s="128">
        <v>30000</v>
      </c>
    </row>
    <row r="629" spans="1:26" ht="20.100000000000001" customHeight="1">
      <c r="A629" s="92" t="s">
        <v>1549</v>
      </c>
      <c r="B629" s="92" t="s">
        <v>1564</v>
      </c>
      <c r="C629" s="93" t="s">
        <v>1550</v>
      </c>
      <c r="D629" s="123" t="s">
        <v>1623</v>
      </c>
      <c r="E629" s="92" t="s">
        <v>251</v>
      </c>
      <c r="F629" s="124">
        <v>205160</v>
      </c>
      <c r="G629" s="124">
        <v>34800</v>
      </c>
      <c r="H629" s="124">
        <v>0</v>
      </c>
      <c r="I629" s="124">
        <v>0</v>
      </c>
      <c r="J629" s="124">
        <v>10920</v>
      </c>
      <c r="K629" s="127">
        <v>0</v>
      </c>
      <c r="L629" s="127">
        <v>0</v>
      </c>
      <c r="M629" s="124">
        <v>0</v>
      </c>
      <c r="N629" s="127">
        <v>63000</v>
      </c>
      <c r="O629" s="128">
        <v>35000</v>
      </c>
      <c r="P629" s="127">
        <v>0</v>
      </c>
      <c r="Q629" s="127">
        <v>10000</v>
      </c>
      <c r="R629" s="124">
        <v>10000</v>
      </c>
      <c r="S629" s="124">
        <v>0</v>
      </c>
      <c r="T629" s="124">
        <v>0</v>
      </c>
      <c r="U629" s="124">
        <v>0</v>
      </c>
      <c r="V629" s="124">
        <v>0</v>
      </c>
      <c r="W629" s="124">
        <v>0</v>
      </c>
      <c r="X629" s="124">
        <v>0</v>
      </c>
      <c r="Y629" s="127">
        <v>13440</v>
      </c>
      <c r="Z629" s="128">
        <v>28000</v>
      </c>
    </row>
    <row r="630" spans="1:26" ht="20.100000000000001" customHeight="1">
      <c r="A630" s="92"/>
      <c r="B630" s="92"/>
      <c r="C630" s="93"/>
      <c r="D630" s="123" t="s">
        <v>2084</v>
      </c>
      <c r="E630" s="92" t="s">
        <v>2085</v>
      </c>
      <c r="F630" s="124">
        <v>39080</v>
      </c>
      <c r="G630" s="124">
        <v>20000</v>
      </c>
      <c r="H630" s="124">
        <v>0</v>
      </c>
      <c r="I630" s="124">
        <v>0</v>
      </c>
      <c r="J630" s="124">
        <v>960</v>
      </c>
      <c r="K630" s="127">
        <v>0</v>
      </c>
      <c r="L630" s="127">
        <v>0</v>
      </c>
      <c r="M630" s="124">
        <v>0</v>
      </c>
      <c r="N630" s="127">
        <v>7200</v>
      </c>
      <c r="O630" s="128">
        <v>5000</v>
      </c>
      <c r="P630" s="127">
        <v>0</v>
      </c>
      <c r="Q630" s="127">
        <v>0</v>
      </c>
      <c r="R630" s="124">
        <v>0</v>
      </c>
      <c r="S630" s="124">
        <v>0</v>
      </c>
      <c r="T630" s="124">
        <v>0</v>
      </c>
      <c r="U630" s="124">
        <v>0</v>
      </c>
      <c r="V630" s="124">
        <v>0</v>
      </c>
      <c r="W630" s="124">
        <v>0</v>
      </c>
      <c r="X630" s="124">
        <v>0</v>
      </c>
      <c r="Y630" s="127">
        <v>1920</v>
      </c>
      <c r="Z630" s="128">
        <v>4000</v>
      </c>
    </row>
    <row r="631" spans="1:26" ht="20.100000000000001" customHeight="1">
      <c r="A631" s="92" t="s">
        <v>1549</v>
      </c>
      <c r="B631" s="92" t="s">
        <v>1563</v>
      </c>
      <c r="C631" s="93" t="s">
        <v>1550</v>
      </c>
      <c r="D631" s="123" t="s">
        <v>1623</v>
      </c>
      <c r="E631" s="92" t="s">
        <v>251</v>
      </c>
      <c r="F631" s="124">
        <v>39080</v>
      </c>
      <c r="G631" s="124">
        <v>20000</v>
      </c>
      <c r="H631" s="124">
        <v>0</v>
      </c>
      <c r="I631" s="124">
        <v>0</v>
      </c>
      <c r="J631" s="124">
        <v>960</v>
      </c>
      <c r="K631" s="127">
        <v>0</v>
      </c>
      <c r="L631" s="127">
        <v>0</v>
      </c>
      <c r="M631" s="124">
        <v>0</v>
      </c>
      <c r="N631" s="127">
        <v>7200</v>
      </c>
      <c r="O631" s="128">
        <v>5000</v>
      </c>
      <c r="P631" s="127">
        <v>0</v>
      </c>
      <c r="Q631" s="127">
        <v>0</v>
      </c>
      <c r="R631" s="124">
        <v>0</v>
      </c>
      <c r="S631" s="124">
        <v>0</v>
      </c>
      <c r="T631" s="124">
        <v>0</v>
      </c>
      <c r="U631" s="124">
        <v>0</v>
      </c>
      <c r="V631" s="124">
        <v>0</v>
      </c>
      <c r="W631" s="124">
        <v>0</v>
      </c>
      <c r="X631" s="124">
        <v>0</v>
      </c>
      <c r="Y631" s="127">
        <v>1920</v>
      </c>
      <c r="Z631" s="128">
        <v>4000</v>
      </c>
    </row>
    <row r="632" spans="1:26" ht="20.100000000000001" customHeight="1">
      <c r="A632" s="92"/>
      <c r="B632" s="92"/>
      <c r="C632" s="93"/>
      <c r="D632" s="123" t="s">
        <v>2086</v>
      </c>
      <c r="E632" s="92" t="s">
        <v>2087</v>
      </c>
      <c r="F632" s="124">
        <v>95580</v>
      </c>
      <c r="G632" s="124">
        <v>2000</v>
      </c>
      <c r="H632" s="124">
        <v>0</v>
      </c>
      <c r="I632" s="124">
        <v>0</v>
      </c>
      <c r="J632" s="124">
        <v>0</v>
      </c>
      <c r="K632" s="127">
        <v>0</v>
      </c>
      <c r="L632" s="127">
        <v>0</v>
      </c>
      <c r="M632" s="124">
        <v>0</v>
      </c>
      <c r="N632" s="127">
        <v>0</v>
      </c>
      <c r="O632" s="128">
        <v>34000</v>
      </c>
      <c r="P632" s="127">
        <v>0</v>
      </c>
      <c r="Q632" s="127">
        <v>0</v>
      </c>
      <c r="R632" s="124">
        <v>0</v>
      </c>
      <c r="S632" s="124">
        <v>0</v>
      </c>
      <c r="T632" s="124">
        <v>0</v>
      </c>
      <c r="U632" s="124">
        <v>0</v>
      </c>
      <c r="V632" s="124">
        <v>0</v>
      </c>
      <c r="W632" s="124">
        <v>6300</v>
      </c>
      <c r="X632" s="124">
        <v>0</v>
      </c>
      <c r="Y632" s="127">
        <v>17280</v>
      </c>
      <c r="Z632" s="128">
        <v>36000</v>
      </c>
    </row>
    <row r="633" spans="1:26" ht="20.100000000000001" customHeight="1">
      <c r="A633" s="92" t="s">
        <v>1604</v>
      </c>
      <c r="B633" s="92" t="s">
        <v>1550</v>
      </c>
      <c r="C633" s="93" t="s">
        <v>1572</v>
      </c>
      <c r="D633" s="123" t="s">
        <v>1623</v>
      </c>
      <c r="E633" s="92" t="s">
        <v>1097</v>
      </c>
      <c r="F633" s="124">
        <v>95580</v>
      </c>
      <c r="G633" s="124">
        <v>2000</v>
      </c>
      <c r="H633" s="124">
        <v>0</v>
      </c>
      <c r="I633" s="124">
        <v>0</v>
      </c>
      <c r="J633" s="124">
        <v>0</v>
      </c>
      <c r="K633" s="127">
        <v>0</v>
      </c>
      <c r="L633" s="127">
        <v>0</v>
      </c>
      <c r="M633" s="124">
        <v>0</v>
      </c>
      <c r="N633" s="127">
        <v>0</v>
      </c>
      <c r="O633" s="128">
        <v>34000</v>
      </c>
      <c r="P633" s="127">
        <v>0</v>
      </c>
      <c r="Q633" s="127">
        <v>0</v>
      </c>
      <c r="R633" s="124">
        <v>0</v>
      </c>
      <c r="S633" s="124">
        <v>0</v>
      </c>
      <c r="T633" s="124">
        <v>0</v>
      </c>
      <c r="U633" s="124">
        <v>0</v>
      </c>
      <c r="V633" s="124">
        <v>0</v>
      </c>
      <c r="W633" s="124">
        <v>6300</v>
      </c>
      <c r="X633" s="124">
        <v>0</v>
      </c>
      <c r="Y633" s="127">
        <v>17280</v>
      </c>
      <c r="Z633" s="128">
        <v>36000</v>
      </c>
    </row>
    <row r="634" spans="1:26" ht="20.100000000000001" customHeight="1">
      <c r="A634" s="92"/>
      <c r="B634" s="92"/>
      <c r="C634" s="93"/>
      <c r="D634" s="123" t="s">
        <v>2088</v>
      </c>
      <c r="E634" s="92" t="s">
        <v>2089</v>
      </c>
      <c r="F634" s="124">
        <v>1439000</v>
      </c>
      <c r="G634" s="124">
        <v>357500</v>
      </c>
      <c r="H634" s="124">
        <v>0</v>
      </c>
      <c r="I634" s="124">
        <v>0</v>
      </c>
      <c r="J634" s="124">
        <v>38400</v>
      </c>
      <c r="K634" s="127">
        <v>0</v>
      </c>
      <c r="L634" s="127">
        <v>0</v>
      </c>
      <c r="M634" s="124">
        <v>61000</v>
      </c>
      <c r="N634" s="127">
        <v>0</v>
      </c>
      <c r="O634" s="128">
        <v>0</v>
      </c>
      <c r="P634" s="127">
        <v>0</v>
      </c>
      <c r="Q634" s="127">
        <v>65000</v>
      </c>
      <c r="R634" s="124">
        <v>20000</v>
      </c>
      <c r="S634" s="124">
        <v>60000</v>
      </c>
      <c r="T634" s="124">
        <v>0</v>
      </c>
      <c r="U634" s="124">
        <v>0</v>
      </c>
      <c r="V634" s="124">
        <v>0</v>
      </c>
      <c r="W634" s="124">
        <v>38500</v>
      </c>
      <c r="X634" s="124">
        <v>0</v>
      </c>
      <c r="Y634" s="127">
        <v>153600</v>
      </c>
      <c r="Z634" s="128">
        <v>645000</v>
      </c>
    </row>
    <row r="635" spans="1:26" ht="20.100000000000001" customHeight="1">
      <c r="A635" s="92"/>
      <c r="B635" s="92"/>
      <c r="C635" s="93"/>
      <c r="D635" s="123" t="s">
        <v>2090</v>
      </c>
      <c r="E635" s="92" t="s">
        <v>2091</v>
      </c>
      <c r="F635" s="124">
        <v>562200</v>
      </c>
      <c r="G635" s="124">
        <v>104000</v>
      </c>
      <c r="H635" s="124">
        <v>0</v>
      </c>
      <c r="I635" s="124">
        <v>0</v>
      </c>
      <c r="J635" s="124">
        <v>20160</v>
      </c>
      <c r="K635" s="127">
        <v>0</v>
      </c>
      <c r="L635" s="127">
        <v>0</v>
      </c>
      <c r="M635" s="124">
        <v>61000</v>
      </c>
      <c r="N635" s="127">
        <v>0</v>
      </c>
      <c r="O635" s="128">
        <v>0</v>
      </c>
      <c r="P635" s="127">
        <v>0</v>
      </c>
      <c r="Q635" s="127">
        <v>40000</v>
      </c>
      <c r="R635" s="124">
        <v>20000</v>
      </c>
      <c r="S635" s="124">
        <v>60000</v>
      </c>
      <c r="T635" s="124">
        <v>0</v>
      </c>
      <c r="U635" s="124">
        <v>0</v>
      </c>
      <c r="V635" s="124">
        <v>0</v>
      </c>
      <c r="W635" s="124">
        <v>11200</v>
      </c>
      <c r="X635" s="124">
        <v>0</v>
      </c>
      <c r="Y635" s="127">
        <v>51840</v>
      </c>
      <c r="Z635" s="128">
        <v>194000</v>
      </c>
    </row>
    <row r="636" spans="1:26" ht="20.100000000000001" customHeight="1">
      <c r="A636" s="92" t="s">
        <v>1549</v>
      </c>
      <c r="B636" s="92" t="s">
        <v>1552</v>
      </c>
      <c r="C636" s="93" t="s">
        <v>1550</v>
      </c>
      <c r="D636" s="123" t="s">
        <v>1623</v>
      </c>
      <c r="E636" s="92" t="s">
        <v>251</v>
      </c>
      <c r="F636" s="124">
        <v>546200</v>
      </c>
      <c r="G636" s="124">
        <v>104000</v>
      </c>
      <c r="H636" s="124">
        <v>0</v>
      </c>
      <c r="I636" s="124">
        <v>0</v>
      </c>
      <c r="J636" s="124">
        <v>20160</v>
      </c>
      <c r="K636" s="127">
        <v>0</v>
      </c>
      <c r="L636" s="127">
        <v>0</v>
      </c>
      <c r="M636" s="124">
        <v>61000</v>
      </c>
      <c r="N636" s="127">
        <v>0</v>
      </c>
      <c r="O636" s="128">
        <v>0</v>
      </c>
      <c r="P636" s="127">
        <v>0</v>
      </c>
      <c r="Q636" s="127">
        <v>40000</v>
      </c>
      <c r="R636" s="124">
        <v>20000</v>
      </c>
      <c r="S636" s="124">
        <v>60000</v>
      </c>
      <c r="T636" s="124">
        <v>0</v>
      </c>
      <c r="U636" s="124">
        <v>0</v>
      </c>
      <c r="V636" s="124">
        <v>0</v>
      </c>
      <c r="W636" s="124">
        <v>11200</v>
      </c>
      <c r="X636" s="124">
        <v>0</v>
      </c>
      <c r="Y636" s="127">
        <v>51840</v>
      </c>
      <c r="Z636" s="128">
        <v>178000</v>
      </c>
    </row>
    <row r="637" spans="1:26" ht="20.100000000000001" customHeight="1">
      <c r="A637" s="92" t="s">
        <v>1549</v>
      </c>
      <c r="B637" s="92" t="s">
        <v>1552</v>
      </c>
      <c r="C637" s="93" t="s">
        <v>1555</v>
      </c>
      <c r="D637" s="123" t="s">
        <v>1623</v>
      </c>
      <c r="E637" s="92" t="s">
        <v>272</v>
      </c>
      <c r="F637" s="124">
        <v>6000</v>
      </c>
      <c r="G637" s="124">
        <v>0</v>
      </c>
      <c r="H637" s="124">
        <v>0</v>
      </c>
      <c r="I637" s="124">
        <v>0</v>
      </c>
      <c r="J637" s="124">
        <v>0</v>
      </c>
      <c r="K637" s="127">
        <v>0</v>
      </c>
      <c r="L637" s="127">
        <v>0</v>
      </c>
      <c r="M637" s="124">
        <v>0</v>
      </c>
      <c r="N637" s="127">
        <v>0</v>
      </c>
      <c r="O637" s="128">
        <v>0</v>
      </c>
      <c r="P637" s="127">
        <v>0</v>
      </c>
      <c r="Q637" s="127">
        <v>0</v>
      </c>
      <c r="R637" s="124">
        <v>0</v>
      </c>
      <c r="S637" s="124">
        <v>0</v>
      </c>
      <c r="T637" s="124">
        <v>0</v>
      </c>
      <c r="U637" s="124">
        <v>0</v>
      </c>
      <c r="V637" s="124">
        <v>0</v>
      </c>
      <c r="W637" s="124">
        <v>0</v>
      </c>
      <c r="X637" s="124">
        <v>0</v>
      </c>
      <c r="Y637" s="127">
        <v>0</v>
      </c>
      <c r="Z637" s="128">
        <v>6000</v>
      </c>
    </row>
    <row r="638" spans="1:26" ht="20.100000000000001" customHeight="1">
      <c r="A638" s="92" t="s">
        <v>1618</v>
      </c>
      <c r="B638" s="92" t="s">
        <v>1550</v>
      </c>
      <c r="C638" s="93" t="s">
        <v>1554</v>
      </c>
      <c r="D638" s="123" t="s">
        <v>1623</v>
      </c>
      <c r="E638" s="92" t="s">
        <v>2489</v>
      </c>
      <c r="F638" s="124">
        <v>10000</v>
      </c>
      <c r="G638" s="124">
        <v>0</v>
      </c>
      <c r="H638" s="124">
        <v>0</v>
      </c>
      <c r="I638" s="124">
        <v>0</v>
      </c>
      <c r="J638" s="124">
        <v>0</v>
      </c>
      <c r="K638" s="127">
        <v>0</v>
      </c>
      <c r="L638" s="127">
        <v>0</v>
      </c>
      <c r="M638" s="124">
        <v>0</v>
      </c>
      <c r="N638" s="127">
        <v>0</v>
      </c>
      <c r="O638" s="128">
        <v>0</v>
      </c>
      <c r="P638" s="127">
        <v>0</v>
      </c>
      <c r="Q638" s="127">
        <v>0</v>
      </c>
      <c r="R638" s="124">
        <v>0</v>
      </c>
      <c r="S638" s="124">
        <v>0</v>
      </c>
      <c r="T638" s="124">
        <v>0</v>
      </c>
      <c r="U638" s="124">
        <v>0</v>
      </c>
      <c r="V638" s="124">
        <v>0</v>
      </c>
      <c r="W638" s="124">
        <v>0</v>
      </c>
      <c r="X638" s="124">
        <v>0</v>
      </c>
      <c r="Y638" s="127">
        <v>0</v>
      </c>
      <c r="Z638" s="128">
        <v>10000</v>
      </c>
    </row>
    <row r="639" spans="1:26" ht="20.100000000000001" customHeight="1">
      <c r="A639" s="92"/>
      <c r="B639" s="92"/>
      <c r="C639" s="93"/>
      <c r="D639" s="123" t="s">
        <v>2092</v>
      </c>
      <c r="E639" s="92" t="s">
        <v>2093</v>
      </c>
      <c r="F639" s="124">
        <v>90400</v>
      </c>
      <c r="G639" s="124">
        <v>32500</v>
      </c>
      <c r="H639" s="124">
        <v>0</v>
      </c>
      <c r="I639" s="124">
        <v>0</v>
      </c>
      <c r="J639" s="124">
        <v>4800</v>
      </c>
      <c r="K639" s="127">
        <v>0</v>
      </c>
      <c r="L639" s="127">
        <v>0</v>
      </c>
      <c r="M639" s="124">
        <v>0</v>
      </c>
      <c r="N639" s="127">
        <v>0</v>
      </c>
      <c r="O639" s="128">
        <v>0</v>
      </c>
      <c r="P639" s="127">
        <v>0</v>
      </c>
      <c r="Q639" s="127">
        <v>0</v>
      </c>
      <c r="R639" s="124">
        <v>0</v>
      </c>
      <c r="S639" s="124">
        <v>0</v>
      </c>
      <c r="T639" s="124">
        <v>0</v>
      </c>
      <c r="U639" s="124">
        <v>0</v>
      </c>
      <c r="V639" s="124">
        <v>0</v>
      </c>
      <c r="W639" s="124">
        <v>3500</v>
      </c>
      <c r="X639" s="124">
        <v>0</v>
      </c>
      <c r="Y639" s="127">
        <v>9600</v>
      </c>
      <c r="Z639" s="128">
        <v>40000</v>
      </c>
    </row>
    <row r="640" spans="1:26" ht="20.100000000000001" customHeight="1">
      <c r="A640" s="92" t="s">
        <v>1549</v>
      </c>
      <c r="B640" s="92" t="s">
        <v>1554</v>
      </c>
      <c r="C640" s="93" t="s">
        <v>1550</v>
      </c>
      <c r="D640" s="123" t="s">
        <v>1623</v>
      </c>
      <c r="E640" s="92" t="s">
        <v>251</v>
      </c>
      <c r="F640" s="124">
        <v>90400</v>
      </c>
      <c r="G640" s="124">
        <v>32500</v>
      </c>
      <c r="H640" s="124">
        <v>0</v>
      </c>
      <c r="I640" s="124">
        <v>0</v>
      </c>
      <c r="J640" s="124">
        <v>4800</v>
      </c>
      <c r="K640" s="127">
        <v>0</v>
      </c>
      <c r="L640" s="127">
        <v>0</v>
      </c>
      <c r="M640" s="124">
        <v>0</v>
      </c>
      <c r="N640" s="127">
        <v>0</v>
      </c>
      <c r="O640" s="128">
        <v>0</v>
      </c>
      <c r="P640" s="127">
        <v>0</v>
      </c>
      <c r="Q640" s="127">
        <v>0</v>
      </c>
      <c r="R640" s="124">
        <v>0</v>
      </c>
      <c r="S640" s="124">
        <v>0</v>
      </c>
      <c r="T640" s="124">
        <v>0</v>
      </c>
      <c r="U640" s="124">
        <v>0</v>
      </c>
      <c r="V640" s="124">
        <v>0</v>
      </c>
      <c r="W640" s="124">
        <v>3500</v>
      </c>
      <c r="X640" s="124">
        <v>0</v>
      </c>
      <c r="Y640" s="127">
        <v>9600</v>
      </c>
      <c r="Z640" s="128">
        <v>40000</v>
      </c>
    </row>
    <row r="641" spans="1:26" ht="20.100000000000001" customHeight="1">
      <c r="A641" s="92"/>
      <c r="B641" s="92"/>
      <c r="C641" s="93"/>
      <c r="D641" s="123" t="s">
        <v>2094</v>
      </c>
      <c r="E641" s="92" t="s">
        <v>2095</v>
      </c>
      <c r="F641" s="124">
        <v>104960</v>
      </c>
      <c r="G641" s="124">
        <v>52000</v>
      </c>
      <c r="H641" s="124">
        <v>0</v>
      </c>
      <c r="I641" s="124">
        <v>0</v>
      </c>
      <c r="J641" s="124">
        <v>0</v>
      </c>
      <c r="K641" s="127">
        <v>0</v>
      </c>
      <c r="L641" s="127">
        <v>0</v>
      </c>
      <c r="M641" s="124">
        <v>0</v>
      </c>
      <c r="N641" s="127">
        <v>0</v>
      </c>
      <c r="O641" s="128">
        <v>0</v>
      </c>
      <c r="P641" s="127">
        <v>0</v>
      </c>
      <c r="Q641" s="127">
        <v>0</v>
      </c>
      <c r="R641" s="124">
        <v>0</v>
      </c>
      <c r="S641" s="124">
        <v>0</v>
      </c>
      <c r="T641" s="124">
        <v>0</v>
      </c>
      <c r="U641" s="124">
        <v>0</v>
      </c>
      <c r="V641" s="124">
        <v>0</v>
      </c>
      <c r="W641" s="124">
        <v>5600</v>
      </c>
      <c r="X641" s="124">
        <v>0</v>
      </c>
      <c r="Y641" s="127">
        <v>15360</v>
      </c>
      <c r="Z641" s="128">
        <v>32000</v>
      </c>
    </row>
    <row r="642" spans="1:26" ht="20.100000000000001" customHeight="1">
      <c r="A642" s="92" t="s">
        <v>1591</v>
      </c>
      <c r="B642" s="92" t="s">
        <v>1580</v>
      </c>
      <c r="C642" s="93" t="s">
        <v>1572</v>
      </c>
      <c r="D642" s="123" t="s">
        <v>1623</v>
      </c>
      <c r="E642" s="92" t="s">
        <v>957</v>
      </c>
      <c r="F642" s="124">
        <v>104960</v>
      </c>
      <c r="G642" s="124">
        <v>52000</v>
      </c>
      <c r="H642" s="124">
        <v>0</v>
      </c>
      <c r="I642" s="124">
        <v>0</v>
      </c>
      <c r="J642" s="124">
        <v>0</v>
      </c>
      <c r="K642" s="127">
        <v>0</v>
      </c>
      <c r="L642" s="127">
        <v>0</v>
      </c>
      <c r="M642" s="124">
        <v>0</v>
      </c>
      <c r="N642" s="127">
        <v>0</v>
      </c>
      <c r="O642" s="128">
        <v>0</v>
      </c>
      <c r="P642" s="127">
        <v>0</v>
      </c>
      <c r="Q642" s="127">
        <v>0</v>
      </c>
      <c r="R642" s="124">
        <v>0</v>
      </c>
      <c r="S642" s="124">
        <v>0</v>
      </c>
      <c r="T642" s="124">
        <v>0</v>
      </c>
      <c r="U642" s="124">
        <v>0</v>
      </c>
      <c r="V642" s="124">
        <v>0</v>
      </c>
      <c r="W642" s="124">
        <v>5600</v>
      </c>
      <c r="X642" s="124">
        <v>0</v>
      </c>
      <c r="Y642" s="127">
        <v>15360</v>
      </c>
      <c r="Z642" s="128">
        <v>32000</v>
      </c>
    </row>
    <row r="643" spans="1:26" ht="20.100000000000001" customHeight="1">
      <c r="A643" s="92"/>
      <c r="B643" s="92"/>
      <c r="C643" s="93"/>
      <c r="D643" s="123" t="s">
        <v>2096</v>
      </c>
      <c r="E643" s="92" t="s">
        <v>2097</v>
      </c>
      <c r="F643" s="124">
        <v>13120</v>
      </c>
      <c r="G643" s="124">
        <v>6500</v>
      </c>
      <c r="H643" s="124">
        <v>0</v>
      </c>
      <c r="I643" s="124">
        <v>0</v>
      </c>
      <c r="J643" s="124">
        <v>0</v>
      </c>
      <c r="K643" s="127">
        <v>0</v>
      </c>
      <c r="L643" s="127">
        <v>0</v>
      </c>
      <c r="M643" s="124">
        <v>0</v>
      </c>
      <c r="N643" s="127">
        <v>0</v>
      </c>
      <c r="O643" s="128">
        <v>0</v>
      </c>
      <c r="P643" s="127">
        <v>0</v>
      </c>
      <c r="Q643" s="127">
        <v>0</v>
      </c>
      <c r="R643" s="124">
        <v>0</v>
      </c>
      <c r="S643" s="124">
        <v>0</v>
      </c>
      <c r="T643" s="124">
        <v>0</v>
      </c>
      <c r="U643" s="124">
        <v>0</v>
      </c>
      <c r="V643" s="124">
        <v>0</v>
      </c>
      <c r="W643" s="124">
        <v>700</v>
      </c>
      <c r="X643" s="124">
        <v>0</v>
      </c>
      <c r="Y643" s="127">
        <v>1920</v>
      </c>
      <c r="Z643" s="128">
        <v>4000</v>
      </c>
    </row>
    <row r="644" spans="1:26" ht="20.100000000000001" customHeight="1">
      <c r="A644" s="92" t="s">
        <v>1582</v>
      </c>
      <c r="B644" s="92" t="s">
        <v>1555</v>
      </c>
      <c r="C644" s="93" t="s">
        <v>1557</v>
      </c>
      <c r="D644" s="123" t="s">
        <v>1623</v>
      </c>
      <c r="E644" s="92" t="s">
        <v>777</v>
      </c>
      <c r="F644" s="124">
        <v>13120</v>
      </c>
      <c r="G644" s="124">
        <v>6500</v>
      </c>
      <c r="H644" s="124">
        <v>0</v>
      </c>
      <c r="I644" s="124">
        <v>0</v>
      </c>
      <c r="J644" s="124">
        <v>0</v>
      </c>
      <c r="K644" s="127">
        <v>0</v>
      </c>
      <c r="L644" s="127">
        <v>0</v>
      </c>
      <c r="M644" s="124">
        <v>0</v>
      </c>
      <c r="N644" s="127">
        <v>0</v>
      </c>
      <c r="O644" s="128">
        <v>0</v>
      </c>
      <c r="P644" s="127">
        <v>0</v>
      </c>
      <c r="Q644" s="127">
        <v>0</v>
      </c>
      <c r="R644" s="124">
        <v>0</v>
      </c>
      <c r="S644" s="124">
        <v>0</v>
      </c>
      <c r="T644" s="124">
        <v>0</v>
      </c>
      <c r="U644" s="124">
        <v>0</v>
      </c>
      <c r="V644" s="124">
        <v>0</v>
      </c>
      <c r="W644" s="124">
        <v>700</v>
      </c>
      <c r="X644" s="124">
        <v>0</v>
      </c>
      <c r="Y644" s="127">
        <v>1920</v>
      </c>
      <c r="Z644" s="128">
        <v>4000</v>
      </c>
    </row>
    <row r="645" spans="1:26" ht="20.100000000000001" customHeight="1">
      <c r="A645" s="92"/>
      <c r="B645" s="92"/>
      <c r="C645" s="93"/>
      <c r="D645" s="123" t="s">
        <v>2098</v>
      </c>
      <c r="E645" s="92" t="s">
        <v>2099</v>
      </c>
      <c r="F645" s="124">
        <v>83520</v>
      </c>
      <c r="G645" s="124">
        <v>19500</v>
      </c>
      <c r="H645" s="124">
        <v>0</v>
      </c>
      <c r="I645" s="124">
        <v>0</v>
      </c>
      <c r="J645" s="124">
        <v>0</v>
      </c>
      <c r="K645" s="127">
        <v>0</v>
      </c>
      <c r="L645" s="127">
        <v>0</v>
      </c>
      <c r="M645" s="124">
        <v>0</v>
      </c>
      <c r="N645" s="127">
        <v>0</v>
      </c>
      <c r="O645" s="128">
        <v>0</v>
      </c>
      <c r="P645" s="127">
        <v>0</v>
      </c>
      <c r="Q645" s="127">
        <v>0</v>
      </c>
      <c r="R645" s="124">
        <v>0</v>
      </c>
      <c r="S645" s="124">
        <v>0</v>
      </c>
      <c r="T645" s="124">
        <v>0</v>
      </c>
      <c r="U645" s="124">
        <v>0</v>
      </c>
      <c r="V645" s="124">
        <v>0</v>
      </c>
      <c r="W645" s="124">
        <v>2100</v>
      </c>
      <c r="X645" s="124">
        <v>0</v>
      </c>
      <c r="Y645" s="127">
        <v>49920</v>
      </c>
      <c r="Z645" s="128">
        <v>12000</v>
      </c>
    </row>
    <row r="646" spans="1:26" ht="20.100000000000001" customHeight="1">
      <c r="A646" s="92" t="s">
        <v>1589</v>
      </c>
      <c r="B646" s="92" t="s">
        <v>1550</v>
      </c>
      <c r="C646" s="93" t="s">
        <v>1585</v>
      </c>
      <c r="D646" s="123" t="s">
        <v>1623</v>
      </c>
      <c r="E646" s="92" t="s">
        <v>801</v>
      </c>
      <c r="F646" s="124">
        <v>39360</v>
      </c>
      <c r="G646" s="124">
        <v>19500</v>
      </c>
      <c r="H646" s="124">
        <v>0</v>
      </c>
      <c r="I646" s="124">
        <v>0</v>
      </c>
      <c r="J646" s="124">
        <v>0</v>
      </c>
      <c r="K646" s="127">
        <v>0</v>
      </c>
      <c r="L646" s="127">
        <v>0</v>
      </c>
      <c r="M646" s="124">
        <v>0</v>
      </c>
      <c r="N646" s="127">
        <v>0</v>
      </c>
      <c r="O646" s="128">
        <v>0</v>
      </c>
      <c r="P646" s="127">
        <v>0</v>
      </c>
      <c r="Q646" s="127">
        <v>0</v>
      </c>
      <c r="R646" s="124">
        <v>0</v>
      </c>
      <c r="S646" s="124">
        <v>0</v>
      </c>
      <c r="T646" s="124">
        <v>0</v>
      </c>
      <c r="U646" s="124">
        <v>0</v>
      </c>
      <c r="V646" s="124">
        <v>0</v>
      </c>
      <c r="W646" s="124">
        <v>2100</v>
      </c>
      <c r="X646" s="124">
        <v>0</v>
      </c>
      <c r="Y646" s="127">
        <v>5760</v>
      </c>
      <c r="Z646" s="128">
        <v>12000</v>
      </c>
    </row>
    <row r="647" spans="1:26" ht="20.100000000000001" customHeight="1">
      <c r="A647" s="92" t="s">
        <v>1589</v>
      </c>
      <c r="B647" s="92" t="s">
        <v>1558</v>
      </c>
      <c r="C647" s="93" t="s">
        <v>1572</v>
      </c>
      <c r="D647" s="123" t="s">
        <v>1623</v>
      </c>
      <c r="E647" s="92" t="s">
        <v>832</v>
      </c>
      <c r="F647" s="124">
        <v>44160</v>
      </c>
      <c r="G647" s="124">
        <v>0</v>
      </c>
      <c r="H647" s="124">
        <v>0</v>
      </c>
      <c r="I647" s="124">
        <v>0</v>
      </c>
      <c r="J647" s="124">
        <v>0</v>
      </c>
      <c r="K647" s="127">
        <v>0</v>
      </c>
      <c r="L647" s="127">
        <v>0</v>
      </c>
      <c r="M647" s="124">
        <v>0</v>
      </c>
      <c r="N647" s="127">
        <v>0</v>
      </c>
      <c r="O647" s="128">
        <v>0</v>
      </c>
      <c r="P647" s="127">
        <v>0</v>
      </c>
      <c r="Q647" s="127">
        <v>0</v>
      </c>
      <c r="R647" s="124">
        <v>0</v>
      </c>
      <c r="S647" s="124">
        <v>0</v>
      </c>
      <c r="T647" s="124">
        <v>0</v>
      </c>
      <c r="U647" s="124">
        <v>0</v>
      </c>
      <c r="V647" s="124">
        <v>0</v>
      </c>
      <c r="W647" s="124">
        <v>0</v>
      </c>
      <c r="X647" s="124">
        <v>0</v>
      </c>
      <c r="Y647" s="127">
        <v>44160</v>
      </c>
      <c r="Z647" s="128">
        <v>0</v>
      </c>
    </row>
    <row r="648" spans="1:26" ht="20.100000000000001" customHeight="1">
      <c r="A648" s="92"/>
      <c r="B648" s="92"/>
      <c r="C648" s="93"/>
      <c r="D648" s="123" t="s">
        <v>2100</v>
      </c>
      <c r="E648" s="92" t="s">
        <v>2101</v>
      </c>
      <c r="F648" s="124">
        <v>264360</v>
      </c>
      <c r="G648" s="124">
        <v>19500</v>
      </c>
      <c r="H648" s="124">
        <v>0</v>
      </c>
      <c r="I648" s="124">
        <v>0</v>
      </c>
      <c r="J648" s="124">
        <v>0</v>
      </c>
      <c r="K648" s="127">
        <v>0</v>
      </c>
      <c r="L648" s="127">
        <v>0</v>
      </c>
      <c r="M648" s="124">
        <v>0</v>
      </c>
      <c r="N648" s="127">
        <v>0</v>
      </c>
      <c r="O648" s="128">
        <v>0</v>
      </c>
      <c r="P648" s="127">
        <v>0</v>
      </c>
      <c r="Q648" s="127">
        <v>0</v>
      </c>
      <c r="R648" s="124">
        <v>0</v>
      </c>
      <c r="S648" s="124">
        <v>0</v>
      </c>
      <c r="T648" s="124">
        <v>0</v>
      </c>
      <c r="U648" s="124">
        <v>0</v>
      </c>
      <c r="V648" s="124">
        <v>0</v>
      </c>
      <c r="W648" s="124">
        <v>2100</v>
      </c>
      <c r="X648" s="124">
        <v>0</v>
      </c>
      <c r="Y648" s="127">
        <v>5760</v>
      </c>
      <c r="Z648" s="128">
        <v>237000</v>
      </c>
    </row>
    <row r="649" spans="1:26" ht="20.100000000000001" customHeight="1">
      <c r="A649" s="92" t="s">
        <v>1604</v>
      </c>
      <c r="B649" s="92" t="s">
        <v>1550</v>
      </c>
      <c r="C649" s="93" t="s">
        <v>1557</v>
      </c>
      <c r="D649" s="123" t="s">
        <v>1623</v>
      </c>
      <c r="E649" s="92" t="s">
        <v>260</v>
      </c>
      <c r="F649" s="124">
        <v>39360</v>
      </c>
      <c r="G649" s="124">
        <v>19500</v>
      </c>
      <c r="H649" s="124">
        <v>0</v>
      </c>
      <c r="I649" s="124">
        <v>0</v>
      </c>
      <c r="J649" s="124">
        <v>0</v>
      </c>
      <c r="K649" s="127">
        <v>0</v>
      </c>
      <c r="L649" s="127">
        <v>0</v>
      </c>
      <c r="M649" s="124">
        <v>0</v>
      </c>
      <c r="N649" s="127">
        <v>0</v>
      </c>
      <c r="O649" s="128">
        <v>0</v>
      </c>
      <c r="P649" s="127">
        <v>0</v>
      </c>
      <c r="Q649" s="127">
        <v>0</v>
      </c>
      <c r="R649" s="124">
        <v>0</v>
      </c>
      <c r="S649" s="124">
        <v>0</v>
      </c>
      <c r="T649" s="124">
        <v>0</v>
      </c>
      <c r="U649" s="124">
        <v>0</v>
      </c>
      <c r="V649" s="124">
        <v>0</v>
      </c>
      <c r="W649" s="124">
        <v>2100</v>
      </c>
      <c r="X649" s="124">
        <v>0</v>
      </c>
      <c r="Y649" s="127">
        <v>5760</v>
      </c>
      <c r="Z649" s="128">
        <v>12000</v>
      </c>
    </row>
    <row r="650" spans="1:26" ht="20.100000000000001" customHeight="1">
      <c r="A650" s="92" t="s">
        <v>1604</v>
      </c>
      <c r="B650" s="92" t="s">
        <v>1580</v>
      </c>
      <c r="C650" s="93" t="s">
        <v>1558</v>
      </c>
      <c r="D650" s="123" t="s">
        <v>1623</v>
      </c>
      <c r="E650" s="92" t="s">
        <v>1171</v>
      </c>
      <c r="F650" s="124">
        <v>225000</v>
      </c>
      <c r="G650" s="124">
        <v>0</v>
      </c>
      <c r="H650" s="124">
        <v>0</v>
      </c>
      <c r="I650" s="124">
        <v>0</v>
      </c>
      <c r="J650" s="124">
        <v>0</v>
      </c>
      <c r="K650" s="127">
        <v>0</v>
      </c>
      <c r="L650" s="127">
        <v>0</v>
      </c>
      <c r="M650" s="124">
        <v>0</v>
      </c>
      <c r="N650" s="127">
        <v>0</v>
      </c>
      <c r="O650" s="128">
        <v>0</v>
      </c>
      <c r="P650" s="127">
        <v>0</v>
      </c>
      <c r="Q650" s="127">
        <v>0</v>
      </c>
      <c r="R650" s="124">
        <v>0</v>
      </c>
      <c r="S650" s="124">
        <v>0</v>
      </c>
      <c r="T650" s="124">
        <v>0</v>
      </c>
      <c r="U650" s="124">
        <v>0</v>
      </c>
      <c r="V650" s="124">
        <v>0</v>
      </c>
      <c r="W650" s="124">
        <v>0</v>
      </c>
      <c r="X650" s="124">
        <v>0</v>
      </c>
      <c r="Y650" s="127">
        <v>0</v>
      </c>
      <c r="Z650" s="128">
        <v>225000</v>
      </c>
    </row>
    <row r="651" spans="1:26" ht="20.100000000000001" customHeight="1">
      <c r="A651" s="92"/>
      <c r="B651" s="92"/>
      <c r="C651" s="93"/>
      <c r="D651" s="123" t="s">
        <v>2102</v>
      </c>
      <c r="E651" s="92" t="s">
        <v>2103</v>
      </c>
      <c r="F651" s="124">
        <v>50520</v>
      </c>
      <c r="G651" s="124">
        <v>13000</v>
      </c>
      <c r="H651" s="124">
        <v>0</v>
      </c>
      <c r="I651" s="124">
        <v>0</v>
      </c>
      <c r="J651" s="124">
        <v>3120</v>
      </c>
      <c r="K651" s="127">
        <v>0</v>
      </c>
      <c r="L651" s="127">
        <v>0</v>
      </c>
      <c r="M651" s="124">
        <v>0</v>
      </c>
      <c r="N651" s="127">
        <v>0</v>
      </c>
      <c r="O651" s="128">
        <v>0</v>
      </c>
      <c r="P651" s="127">
        <v>0</v>
      </c>
      <c r="Q651" s="127">
        <v>25000</v>
      </c>
      <c r="R651" s="124">
        <v>0</v>
      </c>
      <c r="S651" s="124">
        <v>0</v>
      </c>
      <c r="T651" s="124">
        <v>0</v>
      </c>
      <c r="U651" s="124">
        <v>0</v>
      </c>
      <c r="V651" s="124">
        <v>0</v>
      </c>
      <c r="W651" s="124">
        <v>1400</v>
      </c>
      <c r="X651" s="124">
        <v>0</v>
      </c>
      <c r="Y651" s="127">
        <v>0</v>
      </c>
      <c r="Z651" s="128">
        <v>8000</v>
      </c>
    </row>
    <row r="652" spans="1:26" ht="20.100000000000001" customHeight="1">
      <c r="A652" s="92" t="s">
        <v>1549</v>
      </c>
      <c r="B652" s="92" t="s">
        <v>1550</v>
      </c>
      <c r="C652" s="93" t="s">
        <v>1550</v>
      </c>
      <c r="D652" s="123" t="s">
        <v>1623</v>
      </c>
      <c r="E652" s="92" t="s">
        <v>251</v>
      </c>
      <c r="F652" s="124">
        <v>50520</v>
      </c>
      <c r="G652" s="124">
        <v>13000</v>
      </c>
      <c r="H652" s="124">
        <v>0</v>
      </c>
      <c r="I652" s="124">
        <v>0</v>
      </c>
      <c r="J652" s="124">
        <v>3120</v>
      </c>
      <c r="K652" s="127">
        <v>0</v>
      </c>
      <c r="L652" s="127">
        <v>0</v>
      </c>
      <c r="M652" s="124">
        <v>0</v>
      </c>
      <c r="N652" s="127">
        <v>0</v>
      </c>
      <c r="O652" s="128">
        <v>0</v>
      </c>
      <c r="P652" s="127">
        <v>0</v>
      </c>
      <c r="Q652" s="127">
        <v>25000</v>
      </c>
      <c r="R652" s="124">
        <v>0</v>
      </c>
      <c r="S652" s="124">
        <v>0</v>
      </c>
      <c r="T652" s="124">
        <v>0</v>
      </c>
      <c r="U652" s="124">
        <v>0</v>
      </c>
      <c r="V652" s="124">
        <v>0</v>
      </c>
      <c r="W652" s="124">
        <v>1400</v>
      </c>
      <c r="X652" s="124">
        <v>0</v>
      </c>
      <c r="Y652" s="127">
        <v>0</v>
      </c>
      <c r="Z652" s="128">
        <v>8000</v>
      </c>
    </row>
    <row r="653" spans="1:26" ht="20.100000000000001" customHeight="1">
      <c r="A653" s="92"/>
      <c r="B653" s="92"/>
      <c r="C653" s="93"/>
      <c r="D653" s="123" t="s">
        <v>2104</v>
      </c>
      <c r="E653" s="92" t="s">
        <v>2105</v>
      </c>
      <c r="F653" s="124">
        <v>106560</v>
      </c>
      <c r="G653" s="124">
        <v>39000</v>
      </c>
      <c r="H653" s="124">
        <v>0</v>
      </c>
      <c r="I653" s="124">
        <v>0</v>
      </c>
      <c r="J653" s="124">
        <v>9360</v>
      </c>
      <c r="K653" s="127">
        <v>0</v>
      </c>
      <c r="L653" s="127">
        <v>0</v>
      </c>
      <c r="M653" s="124">
        <v>0</v>
      </c>
      <c r="N653" s="127">
        <v>0</v>
      </c>
      <c r="O653" s="128">
        <v>0</v>
      </c>
      <c r="P653" s="127">
        <v>0</v>
      </c>
      <c r="Q653" s="127">
        <v>0</v>
      </c>
      <c r="R653" s="124">
        <v>0</v>
      </c>
      <c r="S653" s="124">
        <v>0</v>
      </c>
      <c r="T653" s="124">
        <v>0</v>
      </c>
      <c r="U653" s="124">
        <v>0</v>
      </c>
      <c r="V653" s="124">
        <v>0</v>
      </c>
      <c r="W653" s="124">
        <v>4200</v>
      </c>
      <c r="X653" s="124">
        <v>0</v>
      </c>
      <c r="Y653" s="127">
        <v>0</v>
      </c>
      <c r="Z653" s="128">
        <v>54000</v>
      </c>
    </row>
    <row r="654" spans="1:26" ht="20.100000000000001" customHeight="1">
      <c r="A654" s="92" t="s">
        <v>1549</v>
      </c>
      <c r="B654" s="92" t="s">
        <v>1552</v>
      </c>
      <c r="C654" s="93" t="s">
        <v>1550</v>
      </c>
      <c r="D654" s="123" t="s">
        <v>1623</v>
      </c>
      <c r="E654" s="92" t="s">
        <v>251</v>
      </c>
      <c r="F654" s="124">
        <v>9360</v>
      </c>
      <c r="G654" s="124">
        <v>0</v>
      </c>
      <c r="H654" s="124">
        <v>0</v>
      </c>
      <c r="I654" s="124">
        <v>0</v>
      </c>
      <c r="J654" s="124">
        <v>9360</v>
      </c>
      <c r="K654" s="127">
        <v>0</v>
      </c>
      <c r="L654" s="127">
        <v>0</v>
      </c>
      <c r="M654" s="124">
        <v>0</v>
      </c>
      <c r="N654" s="127">
        <v>0</v>
      </c>
      <c r="O654" s="128">
        <v>0</v>
      </c>
      <c r="P654" s="127">
        <v>0</v>
      </c>
      <c r="Q654" s="127">
        <v>0</v>
      </c>
      <c r="R654" s="124">
        <v>0</v>
      </c>
      <c r="S654" s="124">
        <v>0</v>
      </c>
      <c r="T654" s="124">
        <v>0</v>
      </c>
      <c r="U654" s="124">
        <v>0</v>
      </c>
      <c r="V654" s="124">
        <v>0</v>
      </c>
      <c r="W654" s="124">
        <v>0</v>
      </c>
      <c r="X654" s="124">
        <v>0</v>
      </c>
      <c r="Y654" s="127">
        <v>0</v>
      </c>
      <c r="Z654" s="128">
        <v>0</v>
      </c>
    </row>
    <row r="655" spans="1:26" ht="20.100000000000001" customHeight="1">
      <c r="A655" s="92" t="s">
        <v>1549</v>
      </c>
      <c r="B655" s="92" t="s">
        <v>1559</v>
      </c>
      <c r="C655" s="93" t="s">
        <v>1572</v>
      </c>
      <c r="D655" s="123" t="s">
        <v>1623</v>
      </c>
      <c r="E655" s="92" t="s">
        <v>328</v>
      </c>
      <c r="F655" s="124">
        <v>30000</v>
      </c>
      <c r="G655" s="124">
        <v>0</v>
      </c>
      <c r="H655" s="124">
        <v>0</v>
      </c>
      <c r="I655" s="124">
        <v>0</v>
      </c>
      <c r="J655" s="124">
        <v>0</v>
      </c>
      <c r="K655" s="127">
        <v>0</v>
      </c>
      <c r="L655" s="127">
        <v>0</v>
      </c>
      <c r="M655" s="124">
        <v>0</v>
      </c>
      <c r="N655" s="127">
        <v>0</v>
      </c>
      <c r="O655" s="128">
        <v>0</v>
      </c>
      <c r="P655" s="127">
        <v>0</v>
      </c>
      <c r="Q655" s="127">
        <v>0</v>
      </c>
      <c r="R655" s="124">
        <v>0</v>
      </c>
      <c r="S655" s="124">
        <v>0</v>
      </c>
      <c r="T655" s="124">
        <v>0</v>
      </c>
      <c r="U655" s="124">
        <v>0</v>
      </c>
      <c r="V655" s="124">
        <v>0</v>
      </c>
      <c r="W655" s="124">
        <v>0</v>
      </c>
      <c r="X655" s="124">
        <v>0</v>
      </c>
      <c r="Y655" s="127">
        <v>0</v>
      </c>
      <c r="Z655" s="128">
        <v>30000</v>
      </c>
    </row>
    <row r="656" spans="1:26" ht="20.100000000000001" customHeight="1">
      <c r="A656" s="92" t="s">
        <v>1549</v>
      </c>
      <c r="B656" s="92" t="s">
        <v>1564</v>
      </c>
      <c r="C656" s="93" t="s">
        <v>1550</v>
      </c>
      <c r="D656" s="123" t="s">
        <v>1623</v>
      </c>
      <c r="E656" s="92" t="s">
        <v>251</v>
      </c>
      <c r="F656" s="124">
        <v>67200</v>
      </c>
      <c r="G656" s="124">
        <v>39000</v>
      </c>
      <c r="H656" s="124">
        <v>0</v>
      </c>
      <c r="I656" s="124">
        <v>0</v>
      </c>
      <c r="J656" s="124">
        <v>0</v>
      </c>
      <c r="K656" s="127">
        <v>0</v>
      </c>
      <c r="L656" s="127">
        <v>0</v>
      </c>
      <c r="M656" s="124">
        <v>0</v>
      </c>
      <c r="N656" s="127">
        <v>0</v>
      </c>
      <c r="O656" s="128">
        <v>0</v>
      </c>
      <c r="P656" s="127">
        <v>0</v>
      </c>
      <c r="Q656" s="127">
        <v>0</v>
      </c>
      <c r="R656" s="124">
        <v>0</v>
      </c>
      <c r="S656" s="124">
        <v>0</v>
      </c>
      <c r="T656" s="124">
        <v>0</v>
      </c>
      <c r="U656" s="124">
        <v>0</v>
      </c>
      <c r="V656" s="124">
        <v>0</v>
      </c>
      <c r="W656" s="124">
        <v>4200</v>
      </c>
      <c r="X656" s="124">
        <v>0</v>
      </c>
      <c r="Y656" s="127">
        <v>0</v>
      </c>
      <c r="Z656" s="128">
        <v>24000</v>
      </c>
    </row>
    <row r="657" spans="1:26" ht="20.100000000000001" customHeight="1">
      <c r="A657" s="92"/>
      <c r="B657" s="92"/>
      <c r="C657" s="93"/>
      <c r="D657" s="123" t="s">
        <v>2106</v>
      </c>
      <c r="E657" s="92" t="s">
        <v>2107</v>
      </c>
      <c r="F657" s="124">
        <v>32160</v>
      </c>
      <c r="G657" s="124">
        <v>6500</v>
      </c>
      <c r="H657" s="124">
        <v>0</v>
      </c>
      <c r="I657" s="124">
        <v>0</v>
      </c>
      <c r="J657" s="124">
        <v>960</v>
      </c>
      <c r="K657" s="127">
        <v>0</v>
      </c>
      <c r="L657" s="127">
        <v>0</v>
      </c>
      <c r="M657" s="124">
        <v>0</v>
      </c>
      <c r="N657" s="127">
        <v>0</v>
      </c>
      <c r="O657" s="128">
        <v>0</v>
      </c>
      <c r="P657" s="127">
        <v>0</v>
      </c>
      <c r="Q657" s="127">
        <v>0</v>
      </c>
      <c r="R657" s="124">
        <v>0</v>
      </c>
      <c r="S657" s="124">
        <v>0</v>
      </c>
      <c r="T657" s="124">
        <v>0</v>
      </c>
      <c r="U657" s="124">
        <v>0</v>
      </c>
      <c r="V657" s="124">
        <v>0</v>
      </c>
      <c r="W657" s="124">
        <v>700</v>
      </c>
      <c r="X657" s="124">
        <v>0</v>
      </c>
      <c r="Y657" s="127">
        <v>0</v>
      </c>
      <c r="Z657" s="128">
        <v>24000</v>
      </c>
    </row>
    <row r="658" spans="1:26" ht="20.100000000000001" customHeight="1">
      <c r="A658" s="92" t="s">
        <v>1549</v>
      </c>
      <c r="B658" s="92" t="s">
        <v>1563</v>
      </c>
      <c r="C658" s="93" t="s">
        <v>1550</v>
      </c>
      <c r="D658" s="123" t="s">
        <v>1623</v>
      </c>
      <c r="E658" s="92" t="s">
        <v>251</v>
      </c>
      <c r="F658" s="124">
        <v>32160</v>
      </c>
      <c r="G658" s="124">
        <v>6500</v>
      </c>
      <c r="H658" s="124">
        <v>0</v>
      </c>
      <c r="I658" s="124">
        <v>0</v>
      </c>
      <c r="J658" s="124">
        <v>960</v>
      </c>
      <c r="K658" s="127">
        <v>0</v>
      </c>
      <c r="L658" s="127">
        <v>0</v>
      </c>
      <c r="M658" s="124">
        <v>0</v>
      </c>
      <c r="N658" s="127">
        <v>0</v>
      </c>
      <c r="O658" s="128">
        <v>0</v>
      </c>
      <c r="P658" s="127">
        <v>0</v>
      </c>
      <c r="Q658" s="127">
        <v>0</v>
      </c>
      <c r="R658" s="124">
        <v>0</v>
      </c>
      <c r="S658" s="124">
        <v>0</v>
      </c>
      <c r="T658" s="124">
        <v>0</v>
      </c>
      <c r="U658" s="124">
        <v>0</v>
      </c>
      <c r="V658" s="124">
        <v>0</v>
      </c>
      <c r="W658" s="124">
        <v>700</v>
      </c>
      <c r="X658" s="124">
        <v>0</v>
      </c>
      <c r="Y658" s="127">
        <v>0</v>
      </c>
      <c r="Z658" s="128">
        <v>24000</v>
      </c>
    </row>
    <row r="659" spans="1:26" ht="20.100000000000001" customHeight="1">
      <c r="A659" s="92"/>
      <c r="B659" s="92"/>
      <c r="C659" s="93"/>
      <c r="D659" s="123" t="s">
        <v>2108</v>
      </c>
      <c r="E659" s="92" t="s">
        <v>2109</v>
      </c>
      <c r="F659" s="124">
        <v>131200</v>
      </c>
      <c r="G659" s="124">
        <v>65000</v>
      </c>
      <c r="H659" s="124">
        <v>0</v>
      </c>
      <c r="I659" s="124">
        <v>0</v>
      </c>
      <c r="J659" s="124">
        <v>0</v>
      </c>
      <c r="K659" s="127">
        <v>0</v>
      </c>
      <c r="L659" s="127">
        <v>0</v>
      </c>
      <c r="M659" s="124">
        <v>0</v>
      </c>
      <c r="N659" s="127">
        <v>0</v>
      </c>
      <c r="O659" s="128">
        <v>0</v>
      </c>
      <c r="P659" s="127">
        <v>0</v>
      </c>
      <c r="Q659" s="127">
        <v>0</v>
      </c>
      <c r="R659" s="124">
        <v>0</v>
      </c>
      <c r="S659" s="124">
        <v>0</v>
      </c>
      <c r="T659" s="124">
        <v>0</v>
      </c>
      <c r="U659" s="124">
        <v>0</v>
      </c>
      <c r="V659" s="124">
        <v>0</v>
      </c>
      <c r="W659" s="124">
        <v>7000</v>
      </c>
      <c r="X659" s="124">
        <v>0</v>
      </c>
      <c r="Y659" s="127">
        <v>19200</v>
      </c>
      <c r="Z659" s="128">
        <v>40000</v>
      </c>
    </row>
    <row r="660" spans="1:26" ht="20.100000000000001" customHeight="1">
      <c r="A660" s="92" t="s">
        <v>1604</v>
      </c>
      <c r="B660" s="92" t="s">
        <v>1550</v>
      </c>
      <c r="C660" s="93" t="s">
        <v>1572</v>
      </c>
      <c r="D660" s="123" t="s">
        <v>1623</v>
      </c>
      <c r="E660" s="92" t="s">
        <v>1097</v>
      </c>
      <c r="F660" s="124">
        <v>131200</v>
      </c>
      <c r="G660" s="124">
        <v>65000</v>
      </c>
      <c r="H660" s="124">
        <v>0</v>
      </c>
      <c r="I660" s="124">
        <v>0</v>
      </c>
      <c r="J660" s="124">
        <v>0</v>
      </c>
      <c r="K660" s="127">
        <v>0</v>
      </c>
      <c r="L660" s="127">
        <v>0</v>
      </c>
      <c r="M660" s="124">
        <v>0</v>
      </c>
      <c r="N660" s="127">
        <v>0</v>
      </c>
      <c r="O660" s="128">
        <v>0</v>
      </c>
      <c r="P660" s="127">
        <v>0</v>
      </c>
      <c r="Q660" s="127">
        <v>0</v>
      </c>
      <c r="R660" s="124">
        <v>0</v>
      </c>
      <c r="S660" s="124">
        <v>0</v>
      </c>
      <c r="T660" s="124">
        <v>0</v>
      </c>
      <c r="U660" s="124">
        <v>0</v>
      </c>
      <c r="V660" s="124">
        <v>0</v>
      </c>
      <c r="W660" s="124">
        <v>7000</v>
      </c>
      <c r="X660" s="124">
        <v>0</v>
      </c>
      <c r="Y660" s="127">
        <v>19200</v>
      </c>
      <c r="Z660" s="128">
        <v>40000</v>
      </c>
    </row>
    <row r="661" spans="1:26" ht="20.100000000000001" customHeight="1">
      <c r="A661" s="92"/>
      <c r="B661" s="92"/>
      <c r="C661" s="93"/>
      <c r="D661" s="123" t="s">
        <v>2110</v>
      </c>
      <c r="E661" s="92" t="s">
        <v>2111</v>
      </c>
      <c r="F661" s="124">
        <v>1818320</v>
      </c>
      <c r="G661" s="124">
        <v>117500</v>
      </c>
      <c r="H661" s="124">
        <v>8300</v>
      </c>
      <c r="I661" s="124">
        <v>45900</v>
      </c>
      <c r="J661" s="124">
        <v>46340</v>
      </c>
      <c r="K661" s="127">
        <v>0</v>
      </c>
      <c r="L661" s="127">
        <v>0</v>
      </c>
      <c r="M661" s="124">
        <v>61700</v>
      </c>
      <c r="N661" s="127">
        <v>248400</v>
      </c>
      <c r="O661" s="128">
        <v>145000</v>
      </c>
      <c r="P661" s="127">
        <v>0</v>
      </c>
      <c r="Q661" s="127">
        <v>40000</v>
      </c>
      <c r="R661" s="124">
        <v>20000</v>
      </c>
      <c r="S661" s="124">
        <v>80000</v>
      </c>
      <c r="T661" s="124">
        <v>0</v>
      </c>
      <c r="U661" s="124">
        <v>0</v>
      </c>
      <c r="V661" s="124">
        <v>0</v>
      </c>
      <c r="W661" s="124">
        <v>34300</v>
      </c>
      <c r="X661" s="124">
        <v>0</v>
      </c>
      <c r="Y661" s="127">
        <v>122880</v>
      </c>
      <c r="Z661" s="128">
        <v>848000</v>
      </c>
    </row>
    <row r="662" spans="1:26" ht="20.100000000000001" customHeight="1">
      <c r="A662" s="92"/>
      <c r="B662" s="92"/>
      <c r="C662" s="93"/>
      <c r="D662" s="123" t="s">
        <v>2112</v>
      </c>
      <c r="E662" s="92" t="s">
        <v>2113</v>
      </c>
      <c r="F662" s="124">
        <v>792240</v>
      </c>
      <c r="G662" s="124">
        <v>49500</v>
      </c>
      <c r="H662" s="124">
        <v>5000</v>
      </c>
      <c r="I662" s="124">
        <v>20000</v>
      </c>
      <c r="J662" s="124">
        <v>28880</v>
      </c>
      <c r="K662" s="127">
        <v>0</v>
      </c>
      <c r="L662" s="127">
        <v>0</v>
      </c>
      <c r="M662" s="124">
        <v>61000</v>
      </c>
      <c r="N662" s="127">
        <v>151200</v>
      </c>
      <c r="O662" s="128">
        <v>37500</v>
      </c>
      <c r="P662" s="127">
        <v>0</v>
      </c>
      <c r="Q662" s="127">
        <v>40000</v>
      </c>
      <c r="R662" s="124">
        <v>20000</v>
      </c>
      <c r="S662" s="124">
        <v>80000</v>
      </c>
      <c r="T662" s="124">
        <v>0</v>
      </c>
      <c r="U662" s="124">
        <v>0</v>
      </c>
      <c r="V662" s="124">
        <v>0</v>
      </c>
      <c r="W662" s="124">
        <v>12600</v>
      </c>
      <c r="X662" s="124">
        <v>0</v>
      </c>
      <c r="Y662" s="127">
        <v>34560</v>
      </c>
      <c r="Z662" s="128">
        <v>252000</v>
      </c>
    </row>
    <row r="663" spans="1:26" ht="20.100000000000001" customHeight="1">
      <c r="A663" s="92" t="s">
        <v>1549</v>
      </c>
      <c r="B663" s="92" t="s">
        <v>1552</v>
      </c>
      <c r="C663" s="93" t="s">
        <v>1550</v>
      </c>
      <c r="D663" s="123" t="s">
        <v>1623</v>
      </c>
      <c r="E663" s="92" t="s">
        <v>251</v>
      </c>
      <c r="F663" s="124">
        <v>778240</v>
      </c>
      <c r="G663" s="124">
        <v>49500</v>
      </c>
      <c r="H663" s="124">
        <v>5000</v>
      </c>
      <c r="I663" s="124">
        <v>20000</v>
      </c>
      <c r="J663" s="124">
        <v>28880</v>
      </c>
      <c r="K663" s="127">
        <v>0</v>
      </c>
      <c r="L663" s="127">
        <v>0</v>
      </c>
      <c r="M663" s="124">
        <v>61000</v>
      </c>
      <c r="N663" s="127">
        <v>151200</v>
      </c>
      <c r="O663" s="128">
        <v>37500</v>
      </c>
      <c r="P663" s="127">
        <v>0</v>
      </c>
      <c r="Q663" s="127">
        <v>40000</v>
      </c>
      <c r="R663" s="124">
        <v>20000</v>
      </c>
      <c r="S663" s="124">
        <v>80000</v>
      </c>
      <c r="T663" s="124">
        <v>0</v>
      </c>
      <c r="U663" s="124">
        <v>0</v>
      </c>
      <c r="V663" s="124">
        <v>0</v>
      </c>
      <c r="W663" s="124">
        <v>12600</v>
      </c>
      <c r="X663" s="124">
        <v>0</v>
      </c>
      <c r="Y663" s="127">
        <v>34560</v>
      </c>
      <c r="Z663" s="128">
        <v>238000</v>
      </c>
    </row>
    <row r="664" spans="1:26" ht="20.100000000000001" customHeight="1">
      <c r="A664" s="92" t="s">
        <v>1549</v>
      </c>
      <c r="B664" s="92" t="s">
        <v>1552</v>
      </c>
      <c r="C664" s="93" t="s">
        <v>1555</v>
      </c>
      <c r="D664" s="123" t="s">
        <v>1623</v>
      </c>
      <c r="E664" s="92" t="s">
        <v>272</v>
      </c>
      <c r="F664" s="124">
        <v>4000</v>
      </c>
      <c r="G664" s="124">
        <v>0</v>
      </c>
      <c r="H664" s="124">
        <v>0</v>
      </c>
      <c r="I664" s="124">
        <v>0</v>
      </c>
      <c r="J664" s="124">
        <v>0</v>
      </c>
      <c r="K664" s="127">
        <v>0</v>
      </c>
      <c r="L664" s="127">
        <v>0</v>
      </c>
      <c r="M664" s="124">
        <v>0</v>
      </c>
      <c r="N664" s="127">
        <v>0</v>
      </c>
      <c r="O664" s="128">
        <v>0</v>
      </c>
      <c r="P664" s="127">
        <v>0</v>
      </c>
      <c r="Q664" s="127">
        <v>0</v>
      </c>
      <c r="R664" s="124">
        <v>0</v>
      </c>
      <c r="S664" s="124">
        <v>0</v>
      </c>
      <c r="T664" s="124">
        <v>0</v>
      </c>
      <c r="U664" s="124">
        <v>0</v>
      </c>
      <c r="V664" s="124">
        <v>0</v>
      </c>
      <c r="W664" s="124">
        <v>0</v>
      </c>
      <c r="X664" s="124">
        <v>0</v>
      </c>
      <c r="Y664" s="127">
        <v>0</v>
      </c>
      <c r="Z664" s="128">
        <v>4000</v>
      </c>
    </row>
    <row r="665" spans="1:26" ht="20.100000000000001" customHeight="1">
      <c r="A665" s="92" t="s">
        <v>1618</v>
      </c>
      <c r="B665" s="92" t="s">
        <v>1550</v>
      </c>
      <c r="C665" s="93" t="s">
        <v>1554</v>
      </c>
      <c r="D665" s="123" t="s">
        <v>1623</v>
      </c>
      <c r="E665" s="92" t="s">
        <v>2489</v>
      </c>
      <c r="F665" s="124">
        <v>10000</v>
      </c>
      <c r="G665" s="124">
        <v>0</v>
      </c>
      <c r="H665" s="124">
        <v>0</v>
      </c>
      <c r="I665" s="124">
        <v>0</v>
      </c>
      <c r="J665" s="124">
        <v>0</v>
      </c>
      <c r="K665" s="127">
        <v>0</v>
      </c>
      <c r="L665" s="127">
        <v>0</v>
      </c>
      <c r="M665" s="124">
        <v>0</v>
      </c>
      <c r="N665" s="127">
        <v>0</v>
      </c>
      <c r="O665" s="128">
        <v>0</v>
      </c>
      <c r="P665" s="127">
        <v>0</v>
      </c>
      <c r="Q665" s="127">
        <v>0</v>
      </c>
      <c r="R665" s="124">
        <v>0</v>
      </c>
      <c r="S665" s="124">
        <v>0</v>
      </c>
      <c r="T665" s="124">
        <v>0</v>
      </c>
      <c r="U665" s="124">
        <v>0</v>
      </c>
      <c r="V665" s="124">
        <v>0</v>
      </c>
      <c r="W665" s="124">
        <v>0</v>
      </c>
      <c r="X665" s="124">
        <v>0</v>
      </c>
      <c r="Y665" s="127">
        <v>0</v>
      </c>
      <c r="Z665" s="128">
        <v>10000</v>
      </c>
    </row>
    <row r="666" spans="1:26" ht="20.100000000000001" customHeight="1">
      <c r="A666" s="92"/>
      <c r="B666" s="92"/>
      <c r="C666" s="93"/>
      <c r="D666" s="123" t="s">
        <v>2114</v>
      </c>
      <c r="E666" s="92" t="s">
        <v>2115</v>
      </c>
      <c r="F666" s="124">
        <v>159400</v>
      </c>
      <c r="G666" s="124">
        <v>10500</v>
      </c>
      <c r="H666" s="124">
        <v>500</v>
      </c>
      <c r="I666" s="124">
        <v>5000</v>
      </c>
      <c r="J666" s="124">
        <v>5300</v>
      </c>
      <c r="K666" s="127">
        <v>0</v>
      </c>
      <c r="L666" s="127">
        <v>0</v>
      </c>
      <c r="M666" s="124">
        <v>0</v>
      </c>
      <c r="N666" s="127">
        <v>39000</v>
      </c>
      <c r="O666" s="128">
        <v>16000</v>
      </c>
      <c r="P666" s="127">
        <v>0</v>
      </c>
      <c r="Q666" s="127">
        <v>0</v>
      </c>
      <c r="R666" s="124">
        <v>0</v>
      </c>
      <c r="S666" s="124">
        <v>0</v>
      </c>
      <c r="T666" s="124">
        <v>0</v>
      </c>
      <c r="U666" s="124">
        <v>0</v>
      </c>
      <c r="V666" s="124">
        <v>0</v>
      </c>
      <c r="W666" s="124">
        <v>3500</v>
      </c>
      <c r="X666" s="124">
        <v>0</v>
      </c>
      <c r="Y666" s="127">
        <v>9600</v>
      </c>
      <c r="Z666" s="128">
        <v>70000</v>
      </c>
    </row>
    <row r="667" spans="1:26" ht="20.100000000000001" customHeight="1">
      <c r="A667" s="92" t="s">
        <v>1549</v>
      </c>
      <c r="B667" s="92" t="s">
        <v>1554</v>
      </c>
      <c r="C667" s="93" t="s">
        <v>1550</v>
      </c>
      <c r="D667" s="123" t="s">
        <v>1623</v>
      </c>
      <c r="E667" s="92" t="s">
        <v>251</v>
      </c>
      <c r="F667" s="124">
        <v>159400</v>
      </c>
      <c r="G667" s="124">
        <v>10500</v>
      </c>
      <c r="H667" s="124">
        <v>500</v>
      </c>
      <c r="I667" s="124">
        <v>5000</v>
      </c>
      <c r="J667" s="124">
        <v>5300</v>
      </c>
      <c r="K667" s="127">
        <v>0</v>
      </c>
      <c r="L667" s="127">
        <v>0</v>
      </c>
      <c r="M667" s="124">
        <v>0</v>
      </c>
      <c r="N667" s="127">
        <v>39000</v>
      </c>
      <c r="O667" s="128">
        <v>16000</v>
      </c>
      <c r="P667" s="127">
        <v>0</v>
      </c>
      <c r="Q667" s="127">
        <v>0</v>
      </c>
      <c r="R667" s="124">
        <v>0</v>
      </c>
      <c r="S667" s="124">
        <v>0</v>
      </c>
      <c r="T667" s="124">
        <v>0</v>
      </c>
      <c r="U667" s="124">
        <v>0</v>
      </c>
      <c r="V667" s="124">
        <v>0</v>
      </c>
      <c r="W667" s="124">
        <v>3500</v>
      </c>
      <c r="X667" s="124">
        <v>0</v>
      </c>
      <c r="Y667" s="127">
        <v>9600</v>
      </c>
      <c r="Z667" s="128">
        <v>70000</v>
      </c>
    </row>
    <row r="668" spans="1:26" ht="20.100000000000001" customHeight="1">
      <c r="A668" s="92"/>
      <c r="B668" s="92"/>
      <c r="C668" s="93"/>
      <c r="D668" s="123" t="s">
        <v>2116</v>
      </c>
      <c r="E668" s="92" t="s">
        <v>2117</v>
      </c>
      <c r="F668" s="124">
        <v>102720</v>
      </c>
      <c r="G668" s="124">
        <v>12000</v>
      </c>
      <c r="H668" s="124">
        <v>500</v>
      </c>
      <c r="I668" s="124">
        <v>6000</v>
      </c>
      <c r="J668" s="124">
        <v>500</v>
      </c>
      <c r="K668" s="127">
        <v>0</v>
      </c>
      <c r="L668" s="127">
        <v>0</v>
      </c>
      <c r="M668" s="124">
        <v>0</v>
      </c>
      <c r="N668" s="127">
        <v>0</v>
      </c>
      <c r="O668" s="128">
        <v>20000</v>
      </c>
      <c r="P668" s="127">
        <v>0</v>
      </c>
      <c r="Q668" s="127">
        <v>0</v>
      </c>
      <c r="R668" s="124">
        <v>0</v>
      </c>
      <c r="S668" s="124">
        <v>0</v>
      </c>
      <c r="T668" s="124">
        <v>0</v>
      </c>
      <c r="U668" s="124">
        <v>0</v>
      </c>
      <c r="V668" s="124">
        <v>0</v>
      </c>
      <c r="W668" s="124">
        <v>4200</v>
      </c>
      <c r="X668" s="124">
        <v>0</v>
      </c>
      <c r="Y668" s="127">
        <v>11520</v>
      </c>
      <c r="Z668" s="128">
        <v>48000</v>
      </c>
    </row>
    <row r="669" spans="1:26" ht="20.100000000000001" customHeight="1">
      <c r="A669" s="92" t="s">
        <v>1591</v>
      </c>
      <c r="B669" s="92" t="s">
        <v>1580</v>
      </c>
      <c r="C669" s="93" t="s">
        <v>1572</v>
      </c>
      <c r="D669" s="123" t="s">
        <v>1623</v>
      </c>
      <c r="E669" s="92" t="s">
        <v>957</v>
      </c>
      <c r="F669" s="124">
        <v>102720</v>
      </c>
      <c r="G669" s="124">
        <v>12000</v>
      </c>
      <c r="H669" s="124">
        <v>500</v>
      </c>
      <c r="I669" s="124">
        <v>6000</v>
      </c>
      <c r="J669" s="124">
        <v>500</v>
      </c>
      <c r="K669" s="127">
        <v>0</v>
      </c>
      <c r="L669" s="127">
        <v>0</v>
      </c>
      <c r="M669" s="124">
        <v>0</v>
      </c>
      <c r="N669" s="127">
        <v>0</v>
      </c>
      <c r="O669" s="128">
        <v>20000</v>
      </c>
      <c r="P669" s="127">
        <v>0</v>
      </c>
      <c r="Q669" s="127">
        <v>0</v>
      </c>
      <c r="R669" s="124">
        <v>0</v>
      </c>
      <c r="S669" s="124">
        <v>0</v>
      </c>
      <c r="T669" s="124">
        <v>0</v>
      </c>
      <c r="U669" s="124">
        <v>0</v>
      </c>
      <c r="V669" s="124">
        <v>0</v>
      </c>
      <c r="W669" s="124">
        <v>4200</v>
      </c>
      <c r="X669" s="124">
        <v>0</v>
      </c>
      <c r="Y669" s="127">
        <v>11520</v>
      </c>
      <c r="Z669" s="128">
        <v>48000</v>
      </c>
    </row>
    <row r="670" spans="1:26" ht="20.100000000000001" customHeight="1">
      <c r="A670" s="92"/>
      <c r="B670" s="92"/>
      <c r="C670" s="93"/>
      <c r="D670" s="123" t="s">
        <v>2118</v>
      </c>
      <c r="E670" s="92" t="s">
        <v>2119</v>
      </c>
      <c r="F670" s="124">
        <v>34240</v>
      </c>
      <c r="G670" s="124">
        <v>5000</v>
      </c>
      <c r="H670" s="124">
        <v>500</v>
      </c>
      <c r="I670" s="124">
        <v>2000</v>
      </c>
      <c r="J670" s="124">
        <v>500</v>
      </c>
      <c r="K670" s="127">
        <v>0</v>
      </c>
      <c r="L670" s="127">
        <v>0</v>
      </c>
      <c r="M670" s="124">
        <v>0</v>
      </c>
      <c r="N670" s="127">
        <v>0</v>
      </c>
      <c r="O670" s="128">
        <v>5000</v>
      </c>
      <c r="P670" s="127">
        <v>0</v>
      </c>
      <c r="Q670" s="127">
        <v>0</v>
      </c>
      <c r="R670" s="124">
        <v>0</v>
      </c>
      <c r="S670" s="124">
        <v>0</v>
      </c>
      <c r="T670" s="124">
        <v>0</v>
      </c>
      <c r="U670" s="124">
        <v>0</v>
      </c>
      <c r="V670" s="124">
        <v>0</v>
      </c>
      <c r="W670" s="124">
        <v>1400</v>
      </c>
      <c r="X670" s="124">
        <v>0</v>
      </c>
      <c r="Y670" s="127">
        <v>3840</v>
      </c>
      <c r="Z670" s="128">
        <v>16000</v>
      </c>
    </row>
    <row r="671" spans="1:26" ht="20.100000000000001" customHeight="1">
      <c r="A671" s="92" t="s">
        <v>1582</v>
      </c>
      <c r="B671" s="92" t="s">
        <v>1555</v>
      </c>
      <c r="C671" s="93" t="s">
        <v>1557</v>
      </c>
      <c r="D671" s="123" t="s">
        <v>1623</v>
      </c>
      <c r="E671" s="92" t="s">
        <v>777</v>
      </c>
      <c r="F671" s="124">
        <v>34240</v>
      </c>
      <c r="G671" s="124">
        <v>5000</v>
      </c>
      <c r="H671" s="124">
        <v>500</v>
      </c>
      <c r="I671" s="124">
        <v>2000</v>
      </c>
      <c r="J671" s="124">
        <v>500</v>
      </c>
      <c r="K671" s="127">
        <v>0</v>
      </c>
      <c r="L671" s="127">
        <v>0</v>
      </c>
      <c r="M671" s="124">
        <v>0</v>
      </c>
      <c r="N671" s="127">
        <v>0</v>
      </c>
      <c r="O671" s="128">
        <v>5000</v>
      </c>
      <c r="P671" s="127">
        <v>0</v>
      </c>
      <c r="Q671" s="127">
        <v>0</v>
      </c>
      <c r="R671" s="124">
        <v>0</v>
      </c>
      <c r="S671" s="124">
        <v>0</v>
      </c>
      <c r="T671" s="124">
        <v>0</v>
      </c>
      <c r="U671" s="124">
        <v>0</v>
      </c>
      <c r="V671" s="124">
        <v>0</v>
      </c>
      <c r="W671" s="124">
        <v>1400</v>
      </c>
      <c r="X671" s="124">
        <v>0</v>
      </c>
      <c r="Y671" s="127">
        <v>3840</v>
      </c>
      <c r="Z671" s="128">
        <v>16000</v>
      </c>
    </row>
    <row r="672" spans="1:26" ht="20.100000000000001" customHeight="1">
      <c r="A672" s="92"/>
      <c r="B672" s="92"/>
      <c r="C672" s="93"/>
      <c r="D672" s="123" t="s">
        <v>2120</v>
      </c>
      <c r="E672" s="92" t="s">
        <v>2121</v>
      </c>
      <c r="F672" s="124">
        <v>44000</v>
      </c>
      <c r="G672" s="124">
        <v>1000</v>
      </c>
      <c r="H672" s="124">
        <v>100</v>
      </c>
      <c r="I672" s="124">
        <v>300</v>
      </c>
      <c r="J672" s="124">
        <v>100</v>
      </c>
      <c r="K672" s="127">
        <v>0</v>
      </c>
      <c r="L672" s="127">
        <v>0</v>
      </c>
      <c r="M672" s="124">
        <v>700</v>
      </c>
      <c r="N672" s="127">
        <v>0</v>
      </c>
      <c r="O672" s="128">
        <v>5000</v>
      </c>
      <c r="P672" s="127">
        <v>0</v>
      </c>
      <c r="Q672" s="127">
        <v>0</v>
      </c>
      <c r="R672" s="124">
        <v>0</v>
      </c>
      <c r="S672" s="124">
        <v>0</v>
      </c>
      <c r="T672" s="124">
        <v>0</v>
      </c>
      <c r="U672" s="124">
        <v>0</v>
      </c>
      <c r="V672" s="124">
        <v>0</v>
      </c>
      <c r="W672" s="124">
        <v>0</v>
      </c>
      <c r="X672" s="124">
        <v>0</v>
      </c>
      <c r="Y672" s="127">
        <v>28800</v>
      </c>
      <c r="Z672" s="128">
        <v>8000</v>
      </c>
    </row>
    <row r="673" spans="1:26" ht="20.100000000000001" customHeight="1">
      <c r="A673" s="92" t="s">
        <v>1589</v>
      </c>
      <c r="B673" s="92" t="s">
        <v>1550</v>
      </c>
      <c r="C673" s="93" t="s">
        <v>1585</v>
      </c>
      <c r="D673" s="123" t="s">
        <v>1623</v>
      </c>
      <c r="E673" s="92" t="s">
        <v>801</v>
      </c>
      <c r="F673" s="124">
        <v>17120</v>
      </c>
      <c r="G673" s="124">
        <v>1000</v>
      </c>
      <c r="H673" s="124">
        <v>100</v>
      </c>
      <c r="I673" s="124">
        <v>300</v>
      </c>
      <c r="J673" s="124">
        <v>100</v>
      </c>
      <c r="K673" s="127">
        <v>0</v>
      </c>
      <c r="L673" s="127">
        <v>0</v>
      </c>
      <c r="M673" s="124">
        <v>700</v>
      </c>
      <c r="N673" s="127">
        <v>0</v>
      </c>
      <c r="O673" s="128">
        <v>5000</v>
      </c>
      <c r="P673" s="127">
        <v>0</v>
      </c>
      <c r="Q673" s="127">
        <v>0</v>
      </c>
      <c r="R673" s="124">
        <v>0</v>
      </c>
      <c r="S673" s="124">
        <v>0</v>
      </c>
      <c r="T673" s="124">
        <v>0</v>
      </c>
      <c r="U673" s="124">
        <v>0</v>
      </c>
      <c r="V673" s="124">
        <v>0</v>
      </c>
      <c r="W673" s="124">
        <v>0</v>
      </c>
      <c r="X673" s="124">
        <v>0</v>
      </c>
      <c r="Y673" s="127">
        <v>1920</v>
      </c>
      <c r="Z673" s="128">
        <v>8000</v>
      </c>
    </row>
    <row r="674" spans="1:26" ht="20.100000000000001" customHeight="1">
      <c r="A674" s="92" t="s">
        <v>1589</v>
      </c>
      <c r="B674" s="92" t="s">
        <v>1558</v>
      </c>
      <c r="C674" s="93" t="s">
        <v>1572</v>
      </c>
      <c r="D674" s="123" t="s">
        <v>1623</v>
      </c>
      <c r="E674" s="92" t="s">
        <v>832</v>
      </c>
      <c r="F674" s="124">
        <v>26880</v>
      </c>
      <c r="G674" s="124">
        <v>0</v>
      </c>
      <c r="H674" s="124">
        <v>0</v>
      </c>
      <c r="I674" s="124">
        <v>0</v>
      </c>
      <c r="J674" s="124">
        <v>0</v>
      </c>
      <c r="K674" s="127">
        <v>0</v>
      </c>
      <c r="L674" s="127">
        <v>0</v>
      </c>
      <c r="M674" s="124">
        <v>0</v>
      </c>
      <c r="N674" s="127">
        <v>0</v>
      </c>
      <c r="O674" s="128">
        <v>0</v>
      </c>
      <c r="P674" s="127">
        <v>0</v>
      </c>
      <c r="Q674" s="127">
        <v>0</v>
      </c>
      <c r="R674" s="124">
        <v>0</v>
      </c>
      <c r="S674" s="124">
        <v>0</v>
      </c>
      <c r="T674" s="124">
        <v>0</v>
      </c>
      <c r="U674" s="124">
        <v>0</v>
      </c>
      <c r="V674" s="124">
        <v>0</v>
      </c>
      <c r="W674" s="124">
        <v>0</v>
      </c>
      <c r="X674" s="124">
        <v>0</v>
      </c>
      <c r="Y674" s="127">
        <v>26880</v>
      </c>
      <c r="Z674" s="128">
        <v>0</v>
      </c>
    </row>
    <row r="675" spans="1:26" ht="20.100000000000001" customHeight="1">
      <c r="A675" s="92"/>
      <c r="B675" s="92"/>
      <c r="C675" s="93"/>
      <c r="D675" s="123" t="s">
        <v>2122</v>
      </c>
      <c r="E675" s="92" t="s">
        <v>2123</v>
      </c>
      <c r="F675" s="124">
        <v>276360</v>
      </c>
      <c r="G675" s="124">
        <v>5000</v>
      </c>
      <c r="H675" s="124">
        <v>500</v>
      </c>
      <c r="I675" s="124">
        <v>2000</v>
      </c>
      <c r="J675" s="124">
        <v>500</v>
      </c>
      <c r="K675" s="127">
        <v>0</v>
      </c>
      <c r="L675" s="127">
        <v>0</v>
      </c>
      <c r="M675" s="124">
        <v>0</v>
      </c>
      <c r="N675" s="127">
        <v>0</v>
      </c>
      <c r="O675" s="128">
        <v>11500</v>
      </c>
      <c r="P675" s="127">
        <v>0</v>
      </c>
      <c r="Q675" s="127">
        <v>0</v>
      </c>
      <c r="R675" s="124">
        <v>0</v>
      </c>
      <c r="S675" s="124">
        <v>0</v>
      </c>
      <c r="T675" s="124">
        <v>0</v>
      </c>
      <c r="U675" s="124">
        <v>0</v>
      </c>
      <c r="V675" s="124">
        <v>0</v>
      </c>
      <c r="W675" s="124">
        <v>2100</v>
      </c>
      <c r="X675" s="124">
        <v>0</v>
      </c>
      <c r="Y675" s="127">
        <v>5760</v>
      </c>
      <c r="Z675" s="128">
        <v>249000</v>
      </c>
    </row>
    <row r="676" spans="1:26" ht="20.100000000000001" customHeight="1">
      <c r="A676" s="92" t="s">
        <v>1604</v>
      </c>
      <c r="B676" s="92" t="s">
        <v>1550</v>
      </c>
      <c r="C676" s="93" t="s">
        <v>1557</v>
      </c>
      <c r="D676" s="123" t="s">
        <v>1623</v>
      </c>
      <c r="E676" s="92" t="s">
        <v>260</v>
      </c>
      <c r="F676" s="124">
        <v>51360</v>
      </c>
      <c r="G676" s="124">
        <v>5000</v>
      </c>
      <c r="H676" s="124">
        <v>500</v>
      </c>
      <c r="I676" s="124">
        <v>2000</v>
      </c>
      <c r="J676" s="124">
        <v>500</v>
      </c>
      <c r="K676" s="127">
        <v>0</v>
      </c>
      <c r="L676" s="127">
        <v>0</v>
      </c>
      <c r="M676" s="124">
        <v>0</v>
      </c>
      <c r="N676" s="127">
        <v>0</v>
      </c>
      <c r="O676" s="128">
        <v>11500</v>
      </c>
      <c r="P676" s="127">
        <v>0</v>
      </c>
      <c r="Q676" s="127">
        <v>0</v>
      </c>
      <c r="R676" s="124">
        <v>0</v>
      </c>
      <c r="S676" s="124">
        <v>0</v>
      </c>
      <c r="T676" s="124">
        <v>0</v>
      </c>
      <c r="U676" s="124">
        <v>0</v>
      </c>
      <c r="V676" s="124">
        <v>0</v>
      </c>
      <c r="W676" s="124">
        <v>2100</v>
      </c>
      <c r="X676" s="124">
        <v>0</v>
      </c>
      <c r="Y676" s="127">
        <v>5760</v>
      </c>
      <c r="Z676" s="128">
        <v>24000</v>
      </c>
    </row>
    <row r="677" spans="1:26" ht="20.100000000000001" customHeight="1">
      <c r="A677" s="92" t="s">
        <v>1604</v>
      </c>
      <c r="B677" s="92" t="s">
        <v>1580</v>
      </c>
      <c r="C677" s="93" t="s">
        <v>1558</v>
      </c>
      <c r="D677" s="123" t="s">
        <v>1623</v>
      </c>
      <c r="E677" s="92" t="s">
        <v>1171</v>
      </c>
      <c r="F677" s="124">
        <v>225000</v>
      </c>
      <c r="G677" s="124">
        <v>0</v>
      </c>
      <c r="H677" s="124">
        <v>0</v>
      </c>
      <c r="I677" s="124">
        <v>0</v>
      </c>
      <c r="J677" s="124">
        <v>0</v>
      </c>
      <c r="K677" s="127">
        <v>0</v>
      </c>
      <c r="L677" s="127">
        <v>0</v>
      </c>
      <c r="M677" s="124">
        <v>0</v>
      </c>
      <c r="N677" s="127">
        <v>0</v>
      </c>
      <c r="O677" s="128">
        <v>0</v>
      </c>
      <c r="P677" s="127">
        <v>0</v>
      </c>
      <c r="Q677" s="127">
        <v>0</v>
      </c>
      <c r="R677" s="124">
        <v>0</v>
      </c>
      <c r="S677" s="124">
        <v>0</v>
      </c>
      <c r="T677" s="124">
        <v>0</v>
      </c>
      <c r="U677" s="124">
        <v>0</v>
      </c>
      <c r="V677" s="124">
        <v>0</v>
      </c>
      <c r="W677" s="124">
        <v>0</v>
      </c>
      <c r="X677" s="124">
        <v>0</v>
      </c>
      <c r="Y677" s="127">
        <v>0</v>
      </c>
      <c r="Z677" s="128">
        <v>225000</v>
      </c>
    </row>
    <row r="678" spans="1:26" ht="20.100000000000001" customHeight="1">
      <c r="A678" s="92"/>
      <c r="B678" s="92"/>
      <c r="C678" s="93"/>
      <c r="D678" s="123" t="s">
        <v>2124</v>
      </c>
      <c r="E678" s="92" t="s">
        <v>2125</v>
      </c>
      <c r="F678" s="124">
        <v>52680</v>
      </c>
      <c r="G678" s="124">
        <v>1000</v>
      </c>
      <c r="H678" s="124">
        <v>100</v>
      </c>
      <c r="I678" s="124">
        <v>300</v>
      </c>
      <c r="J678" s="124">
        <v>1660</v>
      </c>
      <c r="K678" s="127">
        <v>0</v>
      </c>
      <c r="L678" s="127">
        <v>0</v>
      </c>
      <c r="M678" s="124">
        <v>0</v>
      </c>
      <c r="N678" s="127">
        <v>9000</v>
      </c>
      <c r="O678" s="128">
        <v>5000</v>
      </c>
      <c r="P678" s="127">
        <v>0</v>
      </c>
      <c r="Q678" s="127">
        <v>0</v>
      </c>
      <c r="R678" s="124">
        <v>0</v>
      </c>
      <c r="S678" s="124">
        <v>0</v>
      </c>
      <c r="T678" s="124">
        <v>0</v>
      </c>
      <c r="U678" s="124">
        <v>0</v>
      </c>
      <c r="V678" s="124">
        <v>0</v>
      </c>
      <c r="W678" s="124">
        <v>700</v>
      </c>
      <c r="X678" s="124">
        <v>0</v>
      </c>
      <c r="Y678" s="127">
        <v>1920</v>
      </c>
      <c r="Z678" s="128">
        <v>33000</v>
      </c>
    </row>
    <row r="679" spans="1:26" ht="20.100000000000001" customHeight="1">
      <c r="A679" s="92" t="s">
        <v>1549</v>
      </c>
      <c r="B679" s="92" t="s">
        <v>1550</v>
      </c>
      <c r="C679" s="93" t="s">
        <v>1550</v>
      </c>
      <c r="D679" s="123" t="s">
        <v>1623</v>
      </c>
      <c r="E679" s="92" t="s">
        <v>251</v>
      </c>
      <c r="F679" s="124">
        <v>27680</v>
      </c>
      <c r="G679" s="124">
        <v>1000</v>
      </c>
      <c r="H679" s="124">
        <v>100</v>
      </c>
      <c r="I679" s="124">
        <v>300</v>
      </c>
      <c r="J679" s="124">
        <v>1660</v>
      </c>
      <c r="K679" s="127">
        <v>0</v>
      </c>
      <c r="L679" s="127">
        <v>0</v>
      </c>
      <c r="M679" s="124">
        <v>0</v>
      </c>
      <c r="N679" s="127">
        <v>9000</v>
      </c>
      <c r="O679" s="128">
        <v>5000</v>
      </c>
      <c r="P679" s="127">
        <v>0</v>
      </c>
      <c r="Q679" s="127">
        <v>0</v>
      </c>
      <c r="R679" s="124">
        <v>0</v>
      </c>
      <c r="S679" s="124">
        <v>0</v>
      </c>
      <c r="T679" s="124">
        <v>0</v>
      </c>
      <c r="U679" s="124">
        <v>0</v>
      </c>
      <c r="V679" s="124">
        <v>0</v>
      </c>
      <c r="W679" s="124">
        <v>700</v>
      </c>
      <c r="X679" s="124">
        <v>0</v>
      </c>
      <c r="Y679" s="127">
        <v>1920</v>
      </c>
      <c r="Z679" s="128">
        <v>8000</v>
      </c>
    </row>
    <row r="680" spans="1:26" ht="20.100000000000001" customHeight="1">
      <c r="A680" s="92" t="s">
        <v>1549</v>
      </c>
      <c r="B680" s="92" t="s">
        <v>1550</v>
      </c>
      <c r="C680" s="93" t="s">
        <v>1557</v>
      </c>
      <c r="D680" s="123" t="s">
        <v>1623</v>
      </c>
      <c r="E680" s="92" t="s">
        <v>254</v>
      </c>
      <c r="F680" s="124">
        <v>25000</v>
      </c>
      <c r="G680" s="124">
        <v>0</v>
      </c>
      <c r="H680" s="124">
        <v>0</v>
      </c>
      <c r="I680" s="124">
        <v>0</v>
      </c>
      <c r="J680" s="124">
        <v>0</v>
      </c>
      <c r="K680" s="127">
        <v>0</v>
      </c>
      <c r="L680" s="127">
        <v>0</v>
      </c>
      <c r="M680" s="124">
        <v>0</v>
      </c>
      <c r="N680" s="127">
        <v>0</v>
      </c>
      <c r="O680" s="128">
        <v>0</v>
      </c>
      <c r="P680" s="127">
        <v>0</v>
      </c>
      <c r="Q680" s="127">
        <v>0</v>
      </c>
      <c r="R680" s="124">
        <v>0</v>
      </c>
      <c r="S680" s="124">
        <v>0</v>
      </c>
      <c r="T680" s="124">
        <v>0</v>
      </c>
      <c r="U680" s="124">
        <v>0</v>
      </c>
      <c r="V680" s="124">
        <v>0</v>
      </c>
      <c r="W680" s="124">
        <v>0</v>
      </c>
      <c r="X680" s="124">
        <v>0</v>
      </c>
      <c r="Y680" s="127">
        <v>0</v>
      </c>
      <c r="Z680" s="128">
        <v>25000</v>
      </c>
    </row>
    <row r="681" spans="1:26" ht="20.100000000000001" customHeight="1">
      <c r="A681" s="92"/>
      <c r="B681" s="92"/>
      <c r="C681" s="93"/>
      <c r="D681" s="123" t="s">
        <v>2126</v>
      </c>
      <c r="E681" s="92" t="s">
        <v>2127</v>
      </c>
      <c r="F681" s="124">
        <v>146720</v>
      </c>
      <c r="G681" s="124">
        <v>7500</v>
      </c>
      <c r="H681" s="124">
        <v>500</v>
      </c>
      <c r="I681" s="124">
        <v>5000</v>
      </c>
      <c r="J681" s="124">
        <v>7340</v>
      </c>
      <c r="K681" s="127">
        <v>0</v>
      </c>
      <c r="L681" s="127">
        <v>0</v>
      </c>
      <c r="M681" s="124">
        <v>0</v>
      </c>
      <c r="N681" s="127">
        <v>41400</v>
      </c>
      <c r="O681" s="128">
        <v>12500</v>
      </c>
      <c r="P681" s="127">
        <v>0</v>
      </c>
      <c r="Q681" s="127">
        <v>0</v>
      </c>
      <c r="R681" s="124">
        <v>0</v>
      </c>
      <c r="S681" s="124">
        <v>0</v>
      </c>
      <c r="T681" s="124">
        <v>0</v>
      </c>
      <c r="U681" s="124">
        <v>0</v>
      </c>
      <c r="V681" s="124">
        <v>0</v>
      </c>
      <c r="W681" s="124">
        <v>2800</v>
      </c>
      <c r="X681" s="124">
        <v>0</v>
      </c>
      <c r="Y681" s="127">
        <v>7680</v>
      </c>
      <c r="Z681" s="128">
        <v>62000</v>
      </c>
    </row>
    <row r="682" spans="1:26" ht="20.100000000000001" customHeight="1">
      <c r="A682" s="92" t="s">
        <v>1549</v>
      </c>
      <c r="B682" s="92" t="s">
        <v>1559</v>
      </c>
      <c r="C682" s="93" t="s">
        <v>1572</v>
      </c>
      <c r="D682" s="123" t="s">
        <v>1623</v>
      </c>
      <c r="E682" s="92" t="s">
        <v>328</v>
      </c>
      <c r="F682" s="124">
        <v>30000</v>
      </c>
      <c r="G682" s="124">
        <v>0</v>
      </c>
      <c r="H682" s="124">
        <v>0</v>
      </c>
      <c r="I682" s="124">
        <v>0</v>
      </c>
      <c r="J682" s="124">
        <v>0</v>
      </c>
      <c r="K682" s="127">
        <v>0</v>
      </c>
      <c r="L682" s="127">
        <v>0</v>
      </c>
      <c r="M682" s="124">
        <v>0</v>
      </c>
      <c r="N682" s="127">
        <v>0</v>
      </c>
      <c r="O682" s="128">
        <v>0</v>
      </c>
      <c r="P682" s="127">
        <v>0</v>
      </c>
      <c r="Q682" s="127">
        <v>0</v>
      </c>
      <c r="R682" s="124">
        <v>0</v>
      </c>
      <c r="S682" s="124">
        <v>0</v>
      </c>
      <c r="T682" s="124">
        <v>0</v>
      </c>
      <c r="U682" s="124">
        <v>0</v>
      </c>
      <c r="V682" s="124">
        <v>0</v>
      </c>
      <c r="W682" s="124">
        <v>0</v>
      </c>
      <c r="X682" s="124">
        <v>0</v>
      </c>
      <c r="Y682" s="127">
        <v>0</v>
      </c>
      <c r="Z682" s="128">
        <v>30000</v>
      </c>
    </row>
    <row r="683" spans="1:26" ht="20.100000000000001" customHeight="1">
      <c r="A683" s="92" t="s">
        <v>1549</v>
      </c>
      <c r="B683" s="92" t="s">
        <v>1564</v>
      </c>
      <c r="C683" s="93" t="s">
        <v>1550</v>
      </c>
      <c r="D683" s="123" t="s">
        <v>1623</v>
      </c>
      <c r="E683" s="92" t="s">
        <v>251</v>
      </c>
      <c r="F683" s="124">
        <v>116720</v>
      </c>
      <c r="G683" s="124">
        <v>7500</v>
      </c>
      <c r="H683" s="124">
        <v>500</v>
      </c>
      <c r="I683" s="124">
        <v>5000</v>
      </c>
      <c r="J683" s="124">
        <v>7340</v>
      </c>
      <c r="K683" s="127">
        <v>0</v>
      </c>
      <c r="L683" s="127">
        <v>0</v>
      </c>
      <c r="M683" s="124">
        <v>0</v>
      </c>
      <c r="N683" s="127">
        <v>41400</v>
      </c>
      <c r="O683" s="128">
        <v>12500</v>
      </c>
      <c r="P683" s="127">
        <v>0</v>
      </c>
      <c r="Q683" s="127">
        <v>0</v>
      </c>
      <c r="R683" s="124">
        <v>0</v>
      </c>
      <c r="S683" s="124">
        <v>0</v>
      </c>
      <c r="T683" s="124">
        <v>0</v>
      </c>
      <c r="U683" s="124">
        <v>0</v>
      </c>
      <c r="V683" s="124">
        <v>0</v>
      </c>
      <c r="W683" s="124">
        <v>2800</v>
      </c>
      <c r="X683" s="124">
        <v>0</v>
      </c>
      <c r="Y683" s="127">
        <v>7680</v>
      </c>
      <c r="Z683" s="128">
        <v>32000</v>
      </c>
    </row>
    <row r="684" spans="1:26" ht="20.100000000000001" customHeight="1">
      <c r="A684" s="92"/>
      <c r="B684" s="92"/>
      <c r="C684" s="93"/>
      <c r="D684" s="123" t="s">
        <v>2128</v>
      </c>
      <c r="E684" s="92" t="s">
        <v>2129</v>
      </c>
      <c r="F684" s="124">
        <v>55880</v>
      </c>
      <c r="G684" s="124">
        <v>1000</v>
      </c>
      <c r="H684" s="124">
        <v>100</v>
      </c>
      <c r="I684" s="124">
        <v>300</v>
      </c>
      <c r="J684" s="124">
        <v>1060</v>
      </c>
      <c r="K684" s="127">
        <v>0</v>
      </c>
      <c r="L684" s="127">
        <v>0</v>
      </c>
      <c r="M684" s="124">
        <v>0</v>
      </c>
      <c r="N684" s="127">
        <v>7800</v>
      </c>
      <c r="O684" s="128">
        <v>5000</v>
      </c>
      <c r="P684" s="127">
        <v>0</v>
      </c>
      <c r="Q684" s="127">
        <v>0</v>
      </c>
      <c r="R684" s="124">
        <v>0</v>
      </c>
      <c r="S684" s="124">
        <v>0</v>
      </c>
      <c r="T684" s="124">
        <v>0</v>
      </c>
      <c r="U684" s="124">
        <v>0</v>
      </c>
      <c r="V684" s="124">
        <v>0</v>
      </c>
      <c r="W684" s="124">
        <v>700</v>
      </c>
      <c r="X684" s="124">
        <v>0</v>
      </c>
      <c r="Y684" s="127">
        <v>1920</v>
      </c>
      <c r="Z684" s="128">
        <v>38000</v>
      </c>
    </row>
    <row r="685" spans="1:26" ht="20.100000000000001" customHeight="1">
      <c r="A685" s="92" t="s">
        <v>1549</v>
      </c>
      <c r="B685" s="92" t="s">
        <v>1563</v>
      </c>
      <c r="C685" s="93" t="s">
        <v>1550</v>
      </c>
      <c r="D685" s="123" t="s">
        <v>1623</v>
      </c>
      <c r="E685" s="92" t="s">
        <v>251</v>
      </c>
      <c r="F685" s="124">
        <v>25880</v>
      </c>
      <c r="G685" s="124">
        <v>1000</v>
      </c>
      <c r="H685" s="124">
        <v>100</v>
      </c>
      <c r="I685" s="124">
        <v>300</v>
      </c>
      <c r="J685" s="124">
        <v>1060</v>
      </c>
      <c r="K685" s="127">
        <v>0</v>
      </c>
      <c r="L685" s="127">
        <v>0</v>
      </c>
      <c r="M685" s="124">
        <v>0</v>
      </c>
      <c r="N685" s="127">
        <v>7800</v>
      </c>
      <c r="O685" s="128">
        <v>5000</v>
      </c>
      <c r="P685" s="127">
        <v>0</v>
      </c>
      <c r="Q685" s="127">
        <v>0</v>
      </c>
      <c r="R685" s="124">
        <v>0</v>
      </c>
      <c r="S685" s="124">
        <v>0</v>
      </c>
      <c r="T685" s="124">
        <v>0</v>
      </c>
      <c r="U685" s="124">
        <v>0</v>
      </c>
      <c r="V685" s="124">
        <v>0</v>
      </c>
      <c r="W685" s="124">
        <v>700</v>
      </c>
      <c r="X685" s="124">
        <v>0</v>
      </c>
      <c r="Y685" s="127">
        <v>1920</v>
      </c>
      <c r="Z685" s="128">
        <v>8000</v>
      </c>
    </row>
    <row r="686" spans="1:26" ht="20.100000000000001" customHeight="1">
      <c r="A686" s="92" t="s">
        <v>1549</v>
      </c>
      <c r="B686" s="92" t="s">
        <v>1563</v>
      </c>
      <c r="C686" s="93" t="s">
        <v>1572</v>
      </c>
      <c r="D686" s="123" t="s">
        <v>1623</v>
      </c>
      <c r="E686" s="92" t="s">
        <v>376</v>
      </c>
      <c r="F686" s="124">
        <v>30000</v>
      </c>
      <c r="G686" s="124">
        <v>0</v>
      </c>
      <c r="H686" s="124">
        <v>0</v>
      </c>
      <c r="I686" s="124">
        <v>0</v>
      </c>
      <c r="J686" s="124">
        <v>0</v>
      </c>
      <c r="K686" s="127">
        <v>0</v>
      </c>
      <c r="L686" s="127">
        <v>0</v>
      </c>
      <c r="M686" s="124">
        <v>0</v>
      </c>
      <c r="N686" s="127">
        <v>0</v>
      </c>
      <c r="O686" s="128">
        <v>0</v>
      </c>
      <c r="P686" s="127">
        <v>0</v>
      </c>
      <c r="Q686" s="127">
        <v>0</v>
      </c>
      <c r="R686" s="124">
        <v>0</v>
      </c>
      <c r="S686" s="124">
        <v>0</v>
      </c>
      <c r="T686" s="124">
        <v>0</v>
      </c>
      <c r="U686" s="124">
        <v>0</v>
      </c>
      <c r="V686" s="124">
        <v>0</v>
      </c>
      <c r="W686" s="124">
        <v>0</v>
      </c>
      <c r="X686" s="124">
        <v>0</v>
      </c>
      <c r="Y686" s="127">
        <v>0</v>
      </c>
      <c r="Z686" s="128">
        <v>30000</v>
      </c>
    </row>
    <row r="687" spans="1:26" ht="20.100000000000001" customHeight="1">
      <c r="A687" s="92"/>
      <c r="B687" s="92"/>
      <c r="C687" s="93"/>
      <c r="D687" s="123" t="s">
        <v>2130</v>
      </c>
      <c r="E687" s="92" t="s">
        <v>2131</v>
      </c>
      <c r="F687" s="124">
        <v>154080</v>
      </c>
      <c r="G687" s="124">
        <v>25000</v>
      </c>
      <c r="H687" s="124">
        <v>500</v>
      </c>
      <c r="I687" s="124">
        <v>5000</v>
      </c>
      <c r="J687" s="124">
        <v>500</v>
      </c>
      <c r="K687" s="127">
        <v>0</v>
      </c>
      <c r="L687" s="127">
        <v>0</v>
      </c>
      <c r="M687" s="124">
        <v>0</v>
      </c>
      <c r="N687" s="127">
        <v>0</v>
      </c>
      <c r="O687" s="128">
        <v>27500</v>
      </c>
      <c r="P687" s="127">
        <v>0</v>
      </c>
      <c r="Q687" s="127">
        <v>0</v>
      </c>
      <c r="R687" s="124">
        <v>0</v>
      </c>
      <c r="S687" s="124">
        <v>0</v>
      </c>
      <c r="T687" s="124">
        <v>0</v>
      </c>
      <c r="U687" s="124">
        <v>0</v>
      </c>
      <c r="V687" s="124">
        <v>0</v>
      </c>
      <c r="W687" s="124">
        <v>6300</v>
      </c>
      <c r="X687" s="124">
        <v>0</v>
      </c>
      <c r="Y687" s="127">
        <v>17280</v>
      </c>
      <c r="Z687" s="128">
        <v>72000</v>
      </c>
    </row>
    <row r="688" spans="1:26" ht="20.100000000000001" customHeight="1">
      <c r="A688" s="92" t="s">
        <v>1604</v>
      </c>
      <c r="B688" s="92" t="s">
        <v>1550</v>
      </c>
      <c r="C688" s="93" t="s">
        <v>1572</v>
      </c>
      <c r="D688" s="123" t="s">
        <v>1623</v>
      </c>
      <c r="E688" s="92" t="s">
        <v>1097</v>
      </c>
      <c r="F688" s="124">
        <v>154080</v>
      </c>
      <c r="G688" s="124">
        <v>25000</v>
      </c>
      <c r="H688" s="124">
        <v>500</v>
      </c>
      <c r="I688" s="124">
        <v>5000</v>
      </c>
      <c r="J688" s="124">
        <v>500</v>
      </c>
      <c r="K688" s="127">
        <v>0</v>
      </c>
      <c r="L688" s="127">
        <v>0</v>
      </c>
      <c r="M688" s="124">
        <v>0</v>
      </c>
      <c r="N688" s="127">
        <v>0</v>
      </c>
      <c r="O688" s="128">
        <v>27500</v>
      </c>
      <c r="P688" s="127">
        <v>0</v>
      </c>
      <c r="Q688" s="127">
        <v>0</v>
      </c>
      <c r="R688" s="124">
        <v>0</v>
      </c>
      <c r="S688" s="124">
        <v>0</v>
      </c>
      <c r="T688" s="124">
        <v>0</v>
      </c>
      <c r="U688" s="124">
        <v>0</v>
      </c>
      <c r="V688" s="124">
        <v>0</v>
      </c>
      <c r="W688" s="124">
        <v>6300</v>
      </c>
      <c r="X688" s="124">
        <v>0</v>
      </c>
      <c r="Y688" s="127">
        <v>17280</v>
      </c>
      <c r="Z688" s="128">
        <v>72000</v>
      </c>
    </row>
    <row r="689" spans="1:26" ht="20.100000000000001" customHeight="1">
      <c r="A689" s="92"/>
      <c r="B689" s="92"/>
      <c r="C689" s="93"/>
      <c r="D689" s="123" t="s">
        <v>2132</v>
      </c>
      <c r="E689" s="92" t="s">
        <v>2133</v>
      </c>
      <c r="F689" s="124">
        <v>1614940</v>
      </c>
      <c r="G689" s="124">
        <v>385000</v>
      </c>
      <c r="H689" s="124">
        <v>0</v>
      </c>
      <c r="I689" s="124">
        <v>0</v>
      </c>
      <c r="J689" s="124">
        <v>40560</v>
      </c>
      <c r="K689" s="127">
        <v>0</v>
      </c>
      <c r="L689" s="127">
        <v>0</v>
      </c>
      <c r="M689" s="124">
        <v>58000</v>
      </c>
      <c r="N689" s="127">
        <v>262200</v>
      </c>
      <c r="O689" s="128">
        <v>0</v>
      </c>
      <c r="P689" s="127">
        <v>0</v>
      </c>
      <c r="Q689" s="127">
        <v>40000</v>
      </c>
      <c r="R689" s="124">
        <v>20000</v>
      </c>
      <c r="S689" s="124">
        <v>60000</v>
      </c>
      <c r="T689" s="124">
        <v>0</v>
      </c>
      <c r="U689" s="124">
        <v>0</v>
      </c>
      <c r="V689" s="124">
        <v>0</v>
      </c>
      <c r="W689" s="124">
        <v>38500</v>
      </c>
      <c r="X689" s="124">
        <v>0</v>
      </c>
      <c r="Y689" s="127">
        <v>151680</v>
      </c>
      <c r="Z689" s="128">
        <v>559000</v>
      </c>
    </row>
    <row r="690" spans="1:26" ht="20.100000000000001" customHeight="1">
      <c r="A690" s="92"/>
      <c r="B690" s="92"/>
      <c r="C690" s="93"/>
      <c r="D690" s="123" t="s">
        <v>2134</v>
      </c>
      <c r="E690" s="92" t="s">
        <v>2135</v>
      </c>
      <c r="F690" s="124">
        <v>722660</v>
      </c>
      <c r="G690" s="124">
        <v>203600</v>
      </c>
      <c r="H690" s="124">
        <v>0</v>
      </c>
      <c r="I690" s="124">
        <v>0</v>
      </c>
      <c r="J690" s="124">
        <v>24840</v>
      </c>
      <c r="K690" s="127">
        <v>0</v>
      </c>
      <c r="L690" s="127">
        <v>0</v>
      </c>
      <c r="M690" s="124">
        <v>58000</v>
      </c>
      <c r="N690" s="127">
        <v>160200</v>
      </c>
      <c r="O690" s="128">
        <v>0</v>
      </c>
      <c r="P690" s="127">
        <v>0</v>
      </c>
      <c r="Q690" s="127">
        <v>40000</v>
      </c>
      <c r="R690" s="124">
        <v>20000</v>
      </c>
      <c r="S690" s="124">
        <v>50000</v>
      </c>
      <c r="T690" s="124">
        <v>0</v>
      </c>
      <c r="U690" s="124">
        <v>0</v>
      </c>
      <c r="V690" s="124">
        <v>0</v>
      </c>
      <c r="W690" s="124">
        <v>35700</v>
      </c>
      <c r="X690" s="124">
        <v>0</v>
      </c>
      <c r="Y690" s="127">
        <v>40320</v>
      </c>
      <c r="Z690" s="128">
        <v>90000</v>
      </c>
    </row>
    <row r="691" spans="1:26" ht="20.100000000000001" customHeight="1">
      <c r="A691" s="92" t="s">
        <v>1549</v>
      </c>
      <c r="B691" s="92" t="s">
        <v>1552</v>
      </c>
      <c r="C691" s="93" t="s">
        <v>1550</v>
      </c>
      <c r="D691" s="123" t="s">
        <v>1623</v>
      </c>
      <c r="E691" s="92" t="s">
        <v>251</v>
      </c>
      <c r="F691" s="124">
        <v>698660</v>
      </c>
      <c r="G691" s="124">
        <v>193600</v>
      </c>
      <c r="H691" s="124">
        <v>0</v>
      </c>
      <c r="I691" s="124">
        <v>0</v>
      </c>
      <c r="J691" s="124">
        <v>24840</v>
      </c>
      <c r="K691" s="127">
        <v>0</v>
      </c>
      <c r="L691" s="127">
        <v>0</v>
      </c>
      <c r="M691" s="124">
        <v>58000</v>
      </c>
      <c r="N691" s="127">
        <v>160200</v>
      </c>
      <c r="O691" s="128">
        <v>0</v>
      </c>
      <c r="P691" s="127">
        <v>0</v>
      </c>
      <c r="Q691" s="127">
        <v>40000</v>
      </c>
      <c r="R691" s="124">
        <v>20000</v>
      </c>
      <c r="S691" s="124">
        <v>50000</v>
      </c>
      <c r="T691" s="124">
        <v>0</v>
      </c>
      <c r="U691" s="124">
        <v>0</v>
      </c>
      <c r="V691" s="124">
        <v>0</v>
      </c>
      <c r="W691" s="124">
        <v>35700</v>
      </c>
      <c r="X691" s="124">
        <v>0</v>
      </c>
      <c r="Y691" s="127">
        <v>40320</v>
      </c>
      <c r="Z691" s="128">
        <v>76000</v>
      </c>
    </row>
    <row r="692" spans="1:26" ht="20.100000000000001" customHeight="1">
      <c r="A692" s="92" t="s">
        <v>1549</v>
      </c>
      <c r="B692" s="92" t="s">
        <v>1552</v>
      </c>
      <c r="C692" s="93" t="s">
        <v>1554</v>
      </c>
      <c r="D692" s="123" t="s">
        <v>1623</v>
      </c>
      <c r="E692" s="92" t="s">
        <v>270</v>
      </c>
      <c r="F692" s="124">
        <v>10000</v>
      </c>
      <c r="G692" s="124">
        <v>10000</v>
      </c>
      <c r="H692" s="124">
        <v>0</v>
      </c>
      <c r="I692" s="124">
        <v>0</v>
      </c>
      <c r="J692" s="124">
        <v>0</v>
      </c>
      <c r="K692" s="127">
        <v>0</v>
      </c>
      <c r="L692" s="127">
        <v>0</v>
      </c>
      <c r="M692" s="124">
        <v>0</v>
      </c>
      <c r="N692" s="127">
        <v>0</v>
      </c>
      <c r="O692" s="128">
        <v>0</v>
      </c>
      <c r="P692" s="127">
        <v>0</v>
      </c>
      <c r="Q692" s="127">
        <v>0</v>
      </c>
      <c r="R692" s="124">
        <v>0</v>
      </c>
      <c r="S692" s="124">
        <v>0</v>
      </c>
      <c r="T692" s="124">
        <v>0</v>
      </c>
      <c r="U692" s="124">
        <v>0</v>
      </c>
      <c r="V692" s="124">
        <v>0</v>
      </c>
      <c r="W692" s="124">
        <v>0</v>
      </c>
      <c r="X692" s="124">
        <v>0</v>
      </c>
      <c r="Y692" s="127">
        <v>0</v>
      </c>
      <c r="Z692" s="128">
        <v>0</v>
      </c>
    </row>
    <row r="693" spans="1:26" ht="20.100000000000001" customHeight="1">
      <c r="A693" s="92" t="s">
        <v>1549</v>
      </c>
      <c r="B693" s="92" t="s">
        <v>1552</v>
      </c>
      <c r="C693" s="93" t="s">
        <v>1555</v>
      </c>
      <c r="D693" s="123" t="s">
        <v>1623</v>
      </c>
      <c r="E693" s="92" t="s">
        <v>272</v>
      </c>
      <c r="F693" s="124">
        <v>4000</v>
      </c>
      <c r="G693" s="124">
        <v>0</v>
      </c>
      <c r="H693" s="124">
        <v>0</v>
      </c>
      <c r="I693" s="124">
        <v>0</v>
      </c>
      <c r="J693" s="124">
        <v>0</v>
      </c>
      <c r="K693" s="127">
        <v>0</v>
      </c>
      <c r="L693" s="127">
        <v>0</v>
      </c>
      <c r="M693" s="124">
        <v>0</v>
      </c>
      <c r="N693" s="127">
        <v>0</v>
      </c>
      <c r="O693" s="128">
        <v>0</v>
      </c>
      <c r="P693" s="127">
        <v>0</v>
      </c>
      <c r="Q693" s="127">
        <v>0</v>
      </c>
      <c r="R693" s="124">
        <v>0</v>
      </c>
      <c r="S693" s="124">
        <v>0</v>
      </c>
      <c r="T693" s="124">
        <v>0</v>
      </c>
      <c r="U693" s="124">
        <v>0</v>
      </c>
      <c r="V693" s="124">
        <v>0</v>
      </c>
      <c r="W693" s="124">
        <v>0</v>
      </c>
      <c r="X693" s="124">
        <v>0</v>
      </c>
      <c r="Y693" s="127">
        <v>0</v>
      </c>
      <c r="Z693" s="128">
        <v>4000</v>
      </c>
    </row>
    <row r="694" spans="1:26" ht="20.100000000000001" customHeight="1">
      <c r="A694" s="92" t="s">
        <v>1618</v>
      </c>
      <c r="B694" s="92" t="s">
        <v>1550</v>
      </c>
      <c r="C694" s="93" t="s">
        <v>1554</v>
      </c>
      <c r="D694" s="123" t="s">
        <v>1623</v>
      </c>
      <c r="E694" s="92" t="s">
        <v>2489</v>
      </c>
      <c r="F694" s="124">
        <v>10000</v>
      </c>
      <c r="G694" s="124">
        <v>0</v>
      </c>
      <c r="H694" s="124">
        <v>0</v>
      </c>
      <c r="I694" s="124">
        <v>0</v>
      </c>
      <c r="J694" s="124">
        <v>0</v>
      </c>
      <c r="K694" s="127">
        <v>0</v>
      </c>
      <c r="L694" s="127">
        <v>0</v>
      </c>
      <c r="M694" s="124">
        <v>0</v>
      </c>
      <c r="N694" s="127">
        <v>0</v>
      </c>
      <c r="O694" s="128">
        <v>0</v>
      </c>
      <c r="P694" s="127">
        <v>0</v>
      </c>
      <c r="Q694" s="127">
        <v>0</v>
      </c>
      <c r="R694" s="124">
        <v>0</v>
      </c>
      <c r="S694" s="124">
        <v>0</v>
      </c>
      <c r="T694" s="124">
        <v>0</v>
      </c>
      <c r="U694" s="124">
        <v>0</v>
      </c>
      <c r="V694" s="124">
        <v>0</v>
      </c>
      <c r="W694" s="124">
        <v>0</v>
      </c>
      <c r="X694" s="124">
        <v>0</v>
      </c>
      <c r="Y694" s="127">
        <v>0</v>
      </c>
      <c r="Z694" s="128">
        <v>10000</v>
      </c>
    </row>
    <row r="695" spans="1:26" ht="20.100000000000001" customHeight="1">
      <c r="A695" s="92"/>
      <c r="B695" s="92"/>
      <c r="C695" s="93"/>
      <c r="D695" s="123" t="s">
        <v>2136</v>
      </c>
      <c r="E695" s="92" t="s">
        <v>2137</v>
      </c>
      <c r="F695" s="124">
        <v>123240</v>
      </c>
      <c r="G695" s="124">
        <v>24800</v>
      </c>
      <c r="H695" s="124">
        <v>0</v>
      </c>
      <c r="I695" s="124">
        <v>0</v>
      </c>
      <c r="J695" s="124">
        <v>3840</v>
      </c>
      <c r="K695" s="127">
        <v>0</v>
      </c>
      <c r="L695" s="127">
        <v>0</v>
      </c>
      <c r="M695" s="124">
        <v>0</v>
      </c>
      <c r="N695" s="127">
        <v>31200</v>
      </c>
      <c r="O695" s="128">
        <v>0</v>
      </c>
      <c r="P695" s="127">
        <v>0</v>
      </c>
      <c r="Q695" s="127">
        <v>0</v>
      </c>
      <c r="R695" s="124">
        <v>0</v>
      </c>
      <c r="S695" s="124">
        <v>5000</v>
      </c>
      <c r="T695" s="124">
        <v>0</v>
      </c>
      <c r="U695" s="124">
        <v>0</v>
      </c>
      <c r="V695" s="124">
        <v>0</v>
      </c>
      <c r="W695" s="124">
        <v>2800</v>
      </c>
      <c r="X695" s="124">
        <v>0</v>
      </c>
      <c r="Y695" s="127">
        <v>9600</v>
      </c>
      <c r="Z695" s="128">
        <v>46000</v>
      </c>
    </row>
    <row r="696" spans="1:26" ht="20.100000000000001" customHeight="1">
      <c r="A696" s="92" t="s">
        <v>1549</v>
      </c>
      <c r="B696" s="92" t="s">
        <v>1554</v>
      </c>
      <c r="C696" s="93" t="s">
        <v>1550</v>
      </c>
      <c r="D696" s="123" t="s">
        <v>1623</v>
      </c>
      <c r="E696" s="92" t="s">
        <v>251</v>
      </c>
      <c r="F696" s="124">
        <v>123240</v>
      </c>
      <c r="G696" s="124">
        <v>24800</v>
      </c>
      <c r="H696" s="124">
        <v>0</v>
      </c>
      <c r="I696" s="124">
        <v>0</v>
      </c>
      <c r="J696" s="124">
        <v>3840</v>
      </c>
      <c r="K696" s="127">
        <v>0</v>
      </c>
      <c r="L696" s="127">
        <v>0</v>
      </c>
      <c r="M696" s="124">
        <v>0</v>
      </c>
      <c r="N696" s="127">
        <v>31200</v>
      </c>
      <c r="O696" s="128">
        <v>0</v>
      </c>
      <c r="P696" s="127">
        <v>0</v>
      </c>
      <c r="Q696" s="127">
        <v>0</v>
      </c>
      <c r="R696" s="124">
        <v>0</v>
      </c>
      <c r="S696" s="124">
        <v>5000</v>
      </c>
      <c r="T696" s="124">
        <v>0</v>
      </c>
      <c r="U696" s="124">
        <v>0</v>
      </c>
      <c r="V696" s="124">
        <v>0</v>
      </c>
      <c r="W696" s="124">
        <v>2800</v>
      </c>
      <c r="X696" s="124">
        <v>0</v>
      </c>
      <c r="Y696" s="127">
        <v>9600</v>
      </c>
      <c r="Z696" s="128">
        <v>46000</v>
      </c>
    </row>
    <row r="697" spans="1:26" ht="20.100000000000001" customHeight="1">
      <c r="A697" s="92"/>
      <c r="B697" s="92"/>
      <c r="C697" s="93"/>
      <c r="D697" s="123" t="s">
        <v>2138</v>
      </c>
      <c r="E697" s="92" t="s">
        <v>2139</v>
      </c>
      <c r="F697" s="124">
        <v>70520</v>
      </c>
      <c r="G697" s="124">
        <v>30000</v>
      </c>
      <c r="H697" s="124">
        <v>0</v>
      </c>
      <c r="I697" s="124">
        <v>0</v>
      </c>
      <c r="J697" s="124">
        <v>0</v>
      </c>
      <c r="K697" s="127">
        <v>0</v>
      </c>
      <c r="L697" s="127">
        <v>0</v>
      </c>
      <c r="M697" s="124">
        <v>0</v>
      </c>
      <c r="N697" s="127">
        <v>0</v>
      </c>
      <c r="O697" s="128">
        <v>0</v>
      </c>
      <c r="P697" s="127">
        <v>0</v>
      </c>
      <c r="Q697" s="127">
        <v>0</v>
      </c>
      <c r="R697" s="124">
        <v>0</v>
      </c>
      <c r="S697" s="124">
        <v>5000</v>
      </c>
      <c r="T697" s="124">
        <v>0</v>
      </c>
      <c r="U697" s="124">
        <v>0</v>
      </c>
      <c r="V697" s="124">
        <v>0</v>
      </c>
      <c r="W697" s="124">
        <v>0</v>
      </c>
      <c r="X697" s="124">
        <v>0</v>
      </c>
      <c r="Y697" s="127">
        <v>11520</v>
      </c>
      <c r="Z697" s="128">
        <v>24000</v>
      </c>
    </row>
    <row r="698" spans="1:26" ht="20.100000000000001" customHeight="1">
      <c r="A698" s="92" t="s">
        <v>1591</v>
      </c>
      <c r="B698" s="92" t="s">
        <v>1580</v>
      </c>
      <c r="C698" s="93" t="s">
        <v>1572</v>
      </c>
      <c r="D698" s="123" t="s">
        <v>1623</v>
      </c>
      <c r="E698" s="92" t="s">
        <v>957</v>
      </c>
      <c r="F698" s="124">
        <v>70520</v>
      </c>
      <c r="G698" s="124">
        <v>30000</v>
      </c>
      <c r="H698" s="124">
        <v>0</v>
      </c>
      <c r="I698" s="124">
        <v>0</v>
      </c>
      <c r="J698" s="124">
        <v>0</v>
      </c>
      <c r="K698" s="127">
        <v>0</v>
      </c>
      <c r="L698" s="127">
        <v>0</v>
      </c>
      <c r="M698" s="124">
        <v>0</v>
      </c>
      <c r="N698" s="127">
        <v>0</v>
      </c>
      <c r="O698" s="128">
        <v>0</v>
      </c>
      <c r="P698" s="127">
        <v>0</v>
      </c>
      <c r="Q698" s="127">
        <v>0</v>
      </c>
      <c r="R698" s="124">
        <v>0</v>
      </c>
      <c r="S698" s="124">
        <v>5000</v>
      </c>
      <c r="T698" s="124">
        <v>0</v>
      </c>
      <c r="U698" s="124">
        <v>0</v>
      </c>
      <c r="V698" s="124">
        <v>0</v>
      </c>
      <c r="W698" s="124">
        <v>0</v>
      </c>
      <c r="X698" s="124">
        <v>0</v>
      </c>
      <c r="Y698" s="127">
        <v>11520</v>
      </c>
      <c r="Z698" s="128">
        <v>24000</v>
      </c>
    </row>
    <row r="699" spans="1:26" ht="20.100000000000001" customHeight="1">
      <c r="A699" s="92"/>
      <c r="B699" s="92"/>
      <c r="C699" s="93"/>
      <c r="D699" s="123" t="s">
        <v>2140</v>
      </c>
      <c r="E699" s="92" t="s">
        <v>2141</v>
      </c>
      <c r="F699" s="124">
        <v>29760</v>
      </c>
      <c r="G699" s="124">
        <v>12000</v>
      </c>
      <c r="H699" s="124">
        <v>0</v>
      </c>
      <c r="I699" s="124">
        <v>0</v>
      </c>
      <c r="J699" s="124">
        <v>0</v>
      </c>
      <c r="K699" s="127">
        <v>0</v>
      </c>
      <c r="L699" s="127">
        <v>0</v>
      </c>
      <c r="M699" s="124">
        <v>0</v>
      </c>
      <c r="N699" s="127">
        <v>0</v>
      </c>
      <c r="O699" s="128">
        <v>0</v>
      </c>
      <c r="P699" s="127">
        <v>0</v>
      </c>
      <c r="Q699" s="127">
        <v>0</v>
      </c>
      <c r="R699" s="124">
        <v>0</v>
      </c>
      <c r="S699" s="124">
        <v>0</v>
      </c>
      <c r="T699" s="124">
        <v>0</v>
      </c>
      <c r="U699" s="124">
        <v>0</v>
      </c>
      <c r="V699" s="124">
        <v>0</v>
      </c>
      <c r="W699" s="124">
        <v>0</v>
      </c>
      <c r="X699" s="124">
        <v>0</v>
      </c>
      <c r="Y699" s="127">
        <v>5760</v>
      </c>
      <c r="Z699" s="128">
        <v>12000</v>
      </c>
    </row>
    <row r="700" spans="1:26" ht="20.100000000000001" customHeight="1">
      <c r="A700" s="92" t="s">
        <v>1582</v>
      </c>
      <c r="B700" s="92" t="s">
        <v>1555</v>
      </c>
      <c r="C700" s="93" t="s">
        <v>1557</v>
      </c>
      <c r="D700" s="123" t="s">
        <v>1623</v>
      </c>
      <c r="E700" s="92" t="s">
        <v>777</v>
      </c>
      <c r="F700" s="124">
        <v>29760</v>
      </c>
      <c r="G700" s="124">
        <v>12000</v>
      </c>
      <c r="H700" s="124">
        <v>0</v>
      </c>
      <c r="I700" s="124">
        <v>0</v>
      </c>
      <c r="J700" s="124">
        <v>0</v>
      </c>
      <c r="K700" s="127">
        <v>0</v>
      </c>
      <c r="L700" s="127">
        <v>0</v>
      </c>
      <c r="M700" s="124">
        <v>0</v>
      </c>
      <c r="N700" s="127">
        <v>0</v>
      </c>
      <c r="O700" s="128">
        <v>0</v>
      </c>
      <c r="P700" s="127">
        <v>0</v>
      </c>
      <c r="Q700" s="127">
        <v>0</v>
      </c>
      <c r="R700" s="124">
        <v>0</v>
      </c>
      <c r="S700" s="124">
        <v>0</v>
      </c>
      <c r="T700" s="124">
        <v>0</v>
      </c>
      <c r="U700" s="124">
        <v>0</v>
      </c>
      <c r="V700" s="124">
        <v>0</v>
      </c>
      <c r="W700" s="124">
        <v>0</v>
      </c>
      <c r="X700" s="124">
        <v>0</v>
      </c>
      <c r="Y700" s="127">
        <v>5760</v>
      </c>
      <c r="Z700" s="128">
        <v>12000</v>
      </c>
    </row>
    <row r="701" spans="1:26" ht="20.100000000000001" customHeight="1">
      <c r="A701" s="92"/>
      <c r="B701" s="92"/>
      <c r="C701" s="93"/>
      <c r="D701" s="123" t="s">
        <v>2142</v>
      </c>
      <c r="E701" s="92" t="s">
        <v>2143</v>
      </c>
      <c r="F701" s="124">
        <v>56160</v>
      </c>
      <c r="G701" s="124">
        <v>4000</v>
      </c>
      <c r="H701" s="124">
        <v>0</v>
      </c>
      <c r="I701" s="124">
        <v>0</v>
      </c>
      <c r="J701" s="124">
        <v>0</v>
      </c>
      <c r="K701" s="127">
        <v>0</v>
      </c>
      <c r="L701" s="127">
        <v>0</v>
      </c>
      <c r="M701" s="124">
        <v>0</v>
      </c>
      <c r="N701" s="127">
        <v>0</v>
      </c>
      <c r="O701" s="128">
        <v>0</v>
      </c>
      <c r="P701" s="127">
        <v>0</v>
      </c>
      <c r="Q701" s="127">
        <v>0</v>
      </c>
      <c r="R701" s="124">
        <v>0</v>
      </c>
      <c r="S701" s="124">
        <v>0</v>
      </c>
      <c r="T701" s="124">
        <v>0</v>
      </c>
      <c r="U701" s="124">
        <v>0</v>
      </c>
      <c r="V701" s="124">
        <v>0</v>
      </c>
      <c r="W701" s="124">
        <v>0</v>
      </c>
      <c r="X701" s="124">
        <v>0</v>
      </c>
      <c r="Y701" s="127">
        <v>44160</v>
      </c>
      <c r="Z701" s="128">
        <v>8000</v>
      </c>
    </row>
    <row r="702" spans="1:26" ht="20.100000000000001" customHeight="1">
      <c r="A702" s="92" t="s">
        <v>1589</v>
      </c>
      <c r="B702" s="92" t="s">
        <v>1550</v>
      </c>
      <c r="C702" s="93" t="s">
        <v>1585</v>
      </c>
      <c r="D702" s="123" t="s">
        <v>1623</v>
      </c>
      <c r="E702" s="92" t="s">
        <v>801</v>
      </c>
      <c r="F702" s="124">
        <v>15840</v>
      </c>
      <c r="G702" s="124">
        <v>4000</v>
      </c>
      <c r="H702" s="124">
        <v>0</v>
      </c>
      <c r="I702" s="124">
        <v>0</v>
      </c>
      <c r="J702" s="124">
        <v>0</v>
      </c>
      <c r="K702" s="127">
        <v>0</v>
      </c>
      <c r="L702" s="127">
        <v>0</v>
      </c>
      <c r="M702" s="124">
        <v>0</v>
      </c>
      <c r="N702" s="127">
        <v>0</v>
      </c>
      <c r="O702" s="128">
        <v>0</v>
      </c>
      <c r="P702" s="127">
        <v>0</v>
      </c>
      <c r="Q702" s="127">
        <v>0</v>
      </c>
      <c r="R702" s="124">
        <v>0</v>
      </c>
      <c r="S702" s="124">
        <v>0</v>
      </c>
      <c r="T702" s="124">
        <v>0</v>
      </c>
      <c r="U702" s="124">
        <v>0</v>
      </c>
      <c r="V702" s="124">
        <v>0</v>
      </c>
      <c r="W702" s="124">
        <v>0</v>
      </c>
      <c r="X702" s="124">
        <v>0</v>
      </c>
      <c r="Y702" s="127">
        <v>3840</v>
      </c>
      <c r="Z702" s="128">
        <v>8000</v>
      </c>
    </row>
    <row r="703" spans="1:26" ht="20.100000000000001" customHeight="1">
      <c r="A703" s="92" t="s">
        <v>1589</v>
      </c>
      <c r="B703" s="92" t="s">
        <v>1558</v>
      </c>
      <c r="C703" s="93" t="s">
        <v>1572</v>
      </c>
      <c r="D703" s="123" t="s">
        <v>1623</v>
      </c>
      <c r="E703" s="92" t="s">
        <v>832</v>
      </c>
      <c r="F703" s="124">
        <v>40320</v>
      </c>
      <c r="G703" s="124">
        <v>0</v>
      </c>
      <c r="H703" s="124">
        <v>0</v>
      </c>
      <c r="I703" s="124">
        <v>0</v>
      </c>
      <c r="J703" s="124">
        <v>0</v>
      </c>
      <c r="K703" s="127">
        <v>0</v>
      </c>
      <c r="L703" s="127">
        <v>0</v>
      </c>
      <c r="M703" s="124">
        <v>0</v>
      </c>
      <c r="N703" s="127">
        <v>0</v>
      </c>
      <c r="O703" s="128">
        <v>0</v>
      </c>
      <c r="P703" s="127">
        <v>0</v>
      </c>
      <c r="Q703" s="127">
        <v>0</v>
      </c>
      <c r="R703" s="124">
        <v>0</v>
      </c>
      <c r="S703" s="124">
        <v>0</v>
      </c>
      <c r="T703" s="124">
        <v>0</v>
      </c>
      <c r="U703" s="124">
        <v>0</v>
      </c>
      <c r="V703" s="124">
        <v>0</v>
      </c>
      <c r="W703" s="124">
        <v>0</v>
      </c>
      <c r="X703" s="124">
        <v>0</v>
      </c>
      <c r="Y703" s="127">
        <v>40320</v>
      </c>
      <c r="Z703" s="128">
        <v>0</v>
      </c>
    </row>
    <row r="704" spans="1:26" ht="20.100000000000001" customHeight="1">
      <c r="A704" s="92"/>
      <c r="B704" s="92"/>
      <c r="C704" s="93"/>
      <c r="D704" s="123" t="s">
        <v>2144</v>
      </c>
      <c r="E704" s="92" t="s">
        <v>2145</v>
      </c>
      <c r="F704" s="124">
        <v>204600</v>
      </c>
      <c r="G704" s="124">
        <v>15000</v>
      </c>
      <c r="H704" s="124">
        <v>0</v>
      </c>
      <c r="I704" s="124">
        <v>0</v>
      </c>
      <c r="J704" s="124">
        <v>0</v>
      </c>
      <c r="K704" s="127">
        <v>0</v>
      </c>
      <c r="L704" s="127">
        <v>0</v>
      </c>
      <c r="M704" s="124">
        <v>0</v>
      </c>
      <c r="N704" s="127">
        <v>0</v>
      </c>
      <c r="O704" s="128">
        <v>0</v>
      </c>
      <c r="P704" s="127">
        <v>0</v>
      </c>
      <c r="Q704" s="127">
        <v>0</v>
      </c>
      <c r="R704" s="124">
        <v>0</v>
      </c>
      <c r="S704" s="124">
        <v>0</v>
      </c>
      <c r="T704" s="124">
        <v>0</v>
      </c>
      <c r="U704" s="124">
        <v>0</v>
      </c>
      <c r="V704" s="124">
        <v>0</v>
      </c>
      <c r="W704" s="124">
        <v>0</v>
      </c>
      <c r="X704" s="124">
        <v>0</v>
      </c>
      <c r="Y704" s="127">
        <v>9600</v>
      </c>
      <c r="Z704" s="128">
        <v>180000</v>
      </c>
    </row>
    <row r="705" spans="1:26" ht="20.100000000000001" customHeight="1">
      <c r="A705" s="92" t="s">
        <v>1604</v>
      </c>
      <c r="B705" s="92" t="s">
        <v>1550</v>
      </c>
      <c r="C705" s="93" t="s">
        <v>1557</v>
      </c>
      <c r="D705" s="123" t="s">
        <v>1623</v>
      </c>
      <c r="E705" s="92" t="s">
        <v>260</v>
      </c>
      <c r="F705" s="124">
        <v>44600</v>
      </c>
      <c r="G705" s="124">
        <v>15000</v>
      </c>
      <c r="H705" s="124">
        <v>0</v>
      </c>
      <c r="I705" s="124">
        <v>0</v>
      </c>
      <c r="J705" s="124">
        <v>0</v>
      </c>
      <c r="K705" s="127">
        <v>0</v>
      </c>
      <c r="L705" s="127">
        <v>0</v>
      </c>
      <c r="M705" s="124">
        <v>0</v>
      </c>
      <c r="N705" s="127">
        <v>0</v>
      </c>
      <c r="O705" s="128">
        <v>0</v>
      </c>
      <c r="P705" s="127">
        <v>0</v>
      </c>
      <c r="Q705" s="127">
        <v>0</v>
      </c>
      <c r="R705" s="124">
        <v>0</v>
      </c>
      <c r="S705" s="124">
        <v>0</v>
      </c>
      <c r="T705" s="124">
        <v>0</v>
      </c>
      <c r="U705" s="124">
        <v>0</v>
      </c>
      <c r="V705" s="124">
        <v>0</v>
      </c>
      <c r="W705" s="124">
        <v>0</v>
      </c>
      <c r="X705" s="124">
        <v>0</v>
      </c>
      <c r="Y705" s="127">
        <v>9600</v>
      </c>
      <c r="Z705" s="128">
        <v>20000</v>
      </c>
    </row>
    <row r="706" spans="1:26" ht="20.100000000000001" customHeight="1">
      <c r="A706" s="92" t="s">
        <v>1604</v>
      </c>
      <c r="B706" s="92" t="s">
        <v>1580</v>
      </c>
      <c r="C706" s="93" t="s">
        <v>1558</v>
      </c>
      <c r="D706" s="123" t="s">
        <v>1623</v>
      </c>
      <c r="E706" s="92" t="s">
        <v>1171</v>
      </c>
      <c r="F706" s="124">
        <v>160000</v>
      </c>
      <c r="G706" s="124">
        <v>0</v>
      </c>
      <c r="H706" s="124">
        <v>0</v>
      </c>
      <c r="I706" s="124">
        <v>0</v>
      </c>
      <c r="J706" s="124">
        <v>0</v>
      </c>
      <c r="K706" s="127">
        <v>0</v>
      </c>
      <c r="L706" s="127">
        <v>0</v>
      </c>
      <c r="M706" s="124">
        <v>0</v>
      </c>
      <c r="N706" s="127">
        <v>0</v>
      </c>
      <c r="O706" s="128">
        <v>0</v>
      </c>
      <c r="P706" s="127">
        <v>0</v>
      </c>
      <c r="Q706" s="127">
        <v>0</v>
      </c>
      <c r="R706" s="124">
        <v>0</v>
      </c>
      <c r="S706" s="124">
        <v>0</v>
      </c>
      <c r="T706" s="124">
        <v>0</v>
      </c>
      <c r="U706" s="124">
        <v>0</v>
      </c>
      <c r="V706" s="124">
        <v>0</v>
      </c>
      <c r="W706" s="124">
        <v>0</v>
      </c>
      <c r="X706" s="124">
        <v>0</v>
      </c>
      <c r="Y706" s="127">
        <v>0</v>
      </c>
      <c r="Z706" s="128">
        <v>160000</v>
      </c>
    </row>
    <row r="707" spans="1:26" ht="20.100000000000001" customHeight="1">
      <c r="A707" s="92"/>
      <c r="B707" s="92"/>
      <c r="C707" s="93"/>
      <c r="D707" s="123" t="s">
        <v>2146</v>
      </c>
      <c r="E707" s="92" t="s">
        <v>2147</v>
      </c>
      <c r="F707" s="124">
        <v>70360</v>
      </c>
      <c r="G707" s="124">
        <v>12400</v>
      </c>
      <c r="H707" s="124">
        <v>0</v>
      </c>
      <c r="I707" s="124">
        <v>0</v>
      </c>
      <c r="J707" s="124">
        <v>3120</v>
      </c>
      <c r="K707" s="127">
        <v>0</v>
      </c>
      <c r="L707" s="127">
        <v>0</v>
      </c>
      <c r="M707" s="124">
        <v>0</v>
      </c>
      <c r="N707" s="127">
        <v>18000</v>
      </c>
      <c r="O707" s="128">
        <v>0</v>
      </c>
      <c r="P707" s="127">
        <v>0</v>
      </c>
      <c r="Q707" s="127">
        <v>0</v>
      </c>
      <c r="R707" s="124">
        <v>0</v>
      </c>
      <c r="S707" s="124">
        <v>0</v>
      </c>
      <c r="T707" s="124">
        <v>0</v>
      </c>
      <c r="U707" s="124">
        <v>0</v>
      </c>
      <c r="V707" s="124">
        <v>0</v>
      </c>
      <c r="W707" s="124">
        <v>0</v>
      </c>
      <c r="X707" s="124">
        <v>0</v>
      </c>
      <c r="Y707" s="127">
        <v>3840</v>
      </c>
      <c r="Z707" s="128">
        <v>33000</v>
      </c>
    </row>
    <row r="708" spans="1:26" ht="20.100000000000001" customHeight="1">
      <c r="A708" s="92" t="s">
        <v>1549</v>
      </c>
      <c r="B708" s="92" t="s">
        <v>1550</v>
      </c>
      <c r="C708" s="93" t="s">
        <v>1550</v>
      </c>
      <c r="D708" s="123" t="s">
        <v>1623</v>
      </c>
      <c r="E708" s="92" t="s">
        <v>251</v>
      </c>
      <c r="F708" s="124">
        <v>45360</v>
      </c>
      <c r="G708" s="124">
        <v>12400</v>
      </c>
      <c r="H708" s="124">
        <v>0</v>
      </c>
      <c r="I708" s="124">
        <v>0</v>
      </c>
      <c r="J708" s="124">
        <v>3120</v>
      </c>
      <c r="K708" s="127">
        <v>0</v>
      </c>
      <c r="L708" s="127">
        <v>0</v>
      </c>
      <c r="M708" s="124">
        <v>0</v>
      </c>
      <c r="N708" s="127">
        <v>18000</v>
      </c>
      <c r="O708" s="128">
        <v>0</v>
      </c>
      <c r="P708" s="127">
        <v>0</v>
      </c>
      <c r="Q708" s="127">
        <v>0</v>
      </c>
      <c r="R708" s="124">
        <v>0</v>
      </c>
      <c r="S708" s="124">
        <v>0</v>
      </c>
      <c r="T708" s="124">
        <v>0</v>
      </c>
      <c r="U708" s="124">
        <v>0</v>
      </c>
      <c r="V708" s="124">
        <v>0</v>
      </c>
      <c r="W708" s="124">
        <v>0</v>
      </c>
      <c r="X708" s="124">
        <v>0</v>
      </c>
      <c r="Y708" s="127">
        <v>3840</v>
      </c>
      <c r="Z708" s="128">
        <v>8000</v>
      </c>
    </row>
    <row r="709" spans="1:26" ht="20.100000000000001" customHeight="1">
      <c r="A709" s="92" t="s">
        <v>1549</v>
      </c>
      <c r="B709" s="92" t="s">
        <v>1550</v>
      </c>
      <c r="C709" s="93" t="s">
        <v>1557</v>
      </c>
      <c r="D709" s="123" t="s">
        <v>1623</v>
      </c>
      <c r="E709" s="92" t="s">
        <v>254</v>
      </c>
      <c r="F709" s="124">
        <v>25000</v>
      </c>
      <c r="G709" s="124">
        <v>0</v>
      </c>
      <c r="H709" s="124">
        <v>0</v>
      </c>
      <c r="I709" s="124">
        <v>0</v>
      </c>
      <c r="J709" s="124">
        <v>0</v>
      </c>
      <c r="K709" s="127">
        <v>0</v>
      </c>
      <c r="L709" s="127">
        <v>0</v>
      </c>
      <c r="M709" s="124">
        <v>0</v>
      </c>
      <c r="N709" s="127">
        <v>0</v>
      </c>
      <c r="O709" s="128">
        <v>0</v>
      </c>
      <c r="P709" s="127">
        <v>0</v>
      </c>
      <c r="Q709" s="127">
        <v>0</v>
      </c>
      <c r="R709" s="124">
        <v>0</v>
      </c>
      <c r="S709" s="124">
        <v>0</v>
      </c>
      <c r="T709" s="124">
        <v>0</v>
      </c>
      <c r="U709" s="124">
        <v>0</v>
      </c>
      <c r="V709" s="124">
        <v>0</v>
      </c>
      <c r="W709" s="124">
        <v>0</v>
      </c>
      <c r="X709" s="124">
        <v>0</v>
      </c>
      <c r="Y709" s="127">
        <v>0</v>
      </c>
      <c r="Z709" s="128">
        <v>25000</v>
      </c>
    </row>
    <row r="710" spans="1:26" ht="20.100000000000001" customHeight="1">
      <c r="A710" s="92"/>
      <c r="B710" s="92"/>
      <c r="C710" s="93"/>
      <c r="D710" s="123" t="s">
        <v>2148</v>
      </c>
      <c r="E710" s="92" t="s">
        <v>2149</v>
      </c>
      <c r="F710" s="124">
        <v>223400</v>
      </c>
      <c r="G710" s="124">
        <v>31000</v>
      </c>
      <c r="H710" s="124">
        <v>0</v>
      </c>
      <c r="I710" s="124">
        <v>0</v>
      </c>
      <c r="J710" s="124">
        <v>7800</v>
      </c>
      <c r="K710" s="127">
        <v>0</v>
      </c>
      <c r="L710" s="127">
        <v>0</v>
      </c>
      <c r="M710" s="124">
        <v>0</v>
      </c>
      <c r="N710" s="127">
        <v>45000</v>
      </c>
      <c r="O710" s="128">
        <v>0</v>
      </c>
      <c r="P710" s="127">
        <v>0</v>
      </c>
      <c r="Q710" s="127">
        <v>0</v>
      </c>
      <c r="R710" s="124">
        <v>0</v>
      </c>
      <c r="S710" s="124">
        <v>0</v>
      </c>
      <c r="T710" s="124">
        <v>0</v>
      </c>
      <c r="U710" s="124">
        <v>0</v>
      </c>
      <c r="V710" s="124">
        <v>0</v>
      </c>
      <c r="W710" s="124">
        <v>0</v>
      </c>
      <c r="X710" s="124">
        <v>0</v>
      </c>
      <c r="Y710" s="127">
        <v>9600</v>
      </c>
      <c r="Z710" s="128">
        <v>130000</v>
      </c>
    </row>
    <row r="711" spans="1:26" ht="20.100000000000001" customHeight="1">
      <c r="A711" s="92" t="s">
        <v>1549</v>
      </c>
      <c r="B711" s="92" t="s">
        <v>1559</v>
      </c>
      <c r="C711" s="93" t="s">
        <v>1572</v>
      </c>
      <c r="D711" s="123" t="s">
        <v>1623</v>
      </c>
      <c r="E711" s="92" t="s">
        <v>328</v>
      </c>
      <c r="F711" s="124">
        <v>30000</v>
      </c>
      <c r="G711" s="124">
        <v>0</v>
      </c>
      <c r="H711" s="124">
        <v>0</v>
      </c>
      <c r="I711" s="124">
        <v>0</v>
      </c>
      <c r="J711" s="124">
        <v>0</v>
      </c>
      <c r="K711" s="127">
        <v>0</v>
      </c>
      <c r="L711" s="127">
        <v>0</v>
      </c>
      <c r="M711" s="124">
        <v>0</v>
      </c>
      <c r="N711" s="127">
        <v>0</v>
      </c>
      <c r="O711" s="128">
        <v>0</v>
      </c>
      <c r="P711" s="127">
        <v>0</v>
      </c>
      <c r="Q711" s="127">
        <v>0</v>
      </c>
      <c r="R711" s="124">
        <v>0</v>
      </c>
      <c r="S711" s="124">
        <v>0</v>
      </c>
      <c r="T711" s="124">
        <v>0</v>
      </c>
      <c r="U711" s="124">
        <v>0</v>
      </c>
      <c r="V711" s="124">
        <v>0</v>
      </c>
      <c r="W711" s="124">
        <v>0</v>
      </c>
      <c r="X711" s="124">
        <v>0</v>
      </c>
      <c r="Y711" s="127">
        <v>0</v>
      </c>
      <c r="Z711" s="128">
        <v>30000</v>
      </c>
    </row>
    <row r="712" spans="1:26" ht="20.100000000000001" customHeight="1">
      <c r="A712" s="92" t="s">
        <v>1549</v>
      </c>
      <c r="B712" s="92" t="s">
        <v>1564</v>
      </c>
      <c r="C712" s="93" t="s">
        <v>1550</v>
      </c>
      <c r="D712" s="123" t="s">
        <v>1623</v>
      </c>
      <c r="E712" s="92" t="s">
        <v>251</v>
      </c>
      <c r="F712" s="124">
        <v>193400</v>
      </c>
      <c r="G712" s="124">
        <v>31000</v>
      </c>
      <c r="H712" s="124">
        <v>0</v>
      </c>
      <c r="I712" s="124">
        <v>0</v>
      </c>
      <c r="J712" s="124">
        <v>7800</v>
      </c>
      <c r="K712" s="127">
        <v>0</v>
      </c>
      <c r="L712" s="127">
        <v>0</v>
      </c>
      <c r="M712" s="124">
        <v>0</v>
      </c>
      <c r="N712" s="127">
        <v>45000</v>
      </c>
      <c r="O712" s="128">
        <v>0</v>
      </c>
      <c r="P712" s="127">
        <v>0</v>
      </c>
      <c r="Q712" s="127">
        <v>0</v>
      </c>
      <c r="R712" s="124">
        <v>0</v>
      </c>
      <c r="S712" s="124">
        <v>0</v>
      </c>
      <c r="T712" s="124">
        <v>0</v>
      </c>
      <c r="U712" s="124">
        <v>0</v>
      </c>
      <c r="V712" s="124">
        <v>0</v>
      </c>
      <c r="W712" s="124">
        <v>0</v>
      </c>
      <c r="X712" s="124">
        <v>0</v>
      </c>
      <c r="Y712" s="127">
        <v>9600</v>
      </c>
      <c r="Z712" s="128">
        <v>100000</v>
      </c>
    </row>
    <row r="713" spans="1:26" ht="20.100000000000001" customHeight="1">
      <c r="A713" s="92"/>
      <c r="B713" s="92"/>
      <c r="C713" s="93"/>
      <c r="D713" s="123" t="s">
        <v>2150</v>
      </c>
      <c r="E713" s="92" t="s">
        <v>2151</v>
      </c>
      <c r="F713" s="124">
        <v>50880</v>
      </c>
      <c r="G713" s="124">
        <v>36200</v>
      </c>
      <c r="H713" s="124">
        <v>0</v>
      </c>
      <c r="I713" s="124">
        <v>0</v>
      </c>
      <c r="J713" s="124">
        <v>960</v>
      </c>
      <c r="K713" s="127">
        <v>0</v>
      </c>
      <c r="L713" s="127">
        <v>0</v>
      </c>
      <c r="M713" s="124">
        <v>0</v>
      </c>
      <c r="N713" s="127">
        <v>7800</v>
      </c>
      <c r="O713" s="128">
        <v>0</v>
      </c>
      <c r="P713" s="127">
        <v>0</v>
      </c>
      <c r="Q713" s="127">
        <v>0</v>
      </c>
      <c r="R713" s="124">
        <v>0</v>
      </c>
      <c r="S713" s="124">
        <v>0</v>
      </c>
      <c r="T713" s="124">
        <v>0</v>
      </c>
      <c r="U713" s="124">
        <v>0</v>
      </c>
      <c r="V713" s="124">
        <v>0</v>
      </c>
      <c r="W713" s="124">
        <v>0</v>
      </c>
      <c r="X713" s="124">
        <v>0</v>
      </c>
      <c r="Y713" s="127">
        <v>1920</v>
      </c>
      <c r="Z713" s="128">
        <v>4000</v>
      </c>
    </row>
    <row r="714" spans="1:26" ht="20.100000000000001" customHeight="1">
      <c r="A714" s="92" t="s">
        <v>1549</v>
      </c>
      <c r="B714" s="92" t="s">
        <v>1563</v>
      </c>
      <c r="C714" s="93" t="s">
        <v>1550</v>
      </c>
      <c r="D714" s="123" t="s">
        <v>1623</v>
      </c>
      <c r="E714" s="92" t="s">
        <v>251</v>
      </c>
      <c r="F714" s="124">
        <v>16880</v>
      </c>
      <c r="G714" s="124">
        <v>6200</v>
      </c>
      <c r="H714" s="124">
        <v>0</v>
      </c>
      <c r="I714" s="124">
        <v>0</v>
      </c>
      <c r="J714" s="124">
        <v>960</v>
      </c>
      <c r="K714" s="127">
        <v>0</v>
      </c>
      <c r="L714" s="127">
        <v>0</v>
      </c>
      <c r="M714" s="124">
        <v>0</v>
      </c>
      <c r="N714" s="127">
        <v>7800</v>
      </c>
      <c r="O714" s="128">
        <v>0</v>
      </c>
      <c r="P714" s="127">
        <v>0</v>
      </c>
      <c r="Q714" s="127">
        <v>0</v>
      </c>
      <c r="R714" s="124">
        <v>0</v>
      </c>
      <c r="S714" s="124">
        <v>0</v>
      </c>
      <c r="T714" s="124">
        <v>0</v>
      </c>
      <c r="U714" s="124">
        <v>0</v>
      </c>
      <c r="V714" s="124">
        <v>0</v>
      </c>
      <c r="W714" s="124">
        <v>0</v>
      </c>
      <c r="X714" s="124">
        <v>0</v>
      </c>
      <c r="Y714" s="127">
        <v>1920</v>
      </c>
      <c r="Z714" s="128">
        <v>0</v>
      </c>
    </row>
    <row r="715" spans="1:26" ht="20.100000000000001" customHeight="1">
      <c r="A715" s="92" t="s">
        <v>1549</v>
      </c>
      <c r="B715" s="92" t="s">
        <v>1563</v>
      </c>
      <c r="C715" s="93" t="s">
        <v>1572</v>
      </c>
      <c r="D715" s="123" t="s">
        <v>1623</v>
      </c>
      <c r="E715" s="92" t="s">
        <v>376</v>
      </c>
      <c r="F715" s="124">
        <v>34000</v>
      </c>
      <c r="G715" s="124">
        <v>30000</v>
      </c>
      <c r="H715" s="124">
        <v>0</v>
      </c>
      <c r="I715" s="124">
        <v>0</v>
      </c>
      <c r="J715" s="124">
        <v>0</v>
      </c>
      <c r="K715" s="127">
        <v>0</v>
      </c>
      <c r="L715" s="127">
        <v>0</v>
      </c>
      <c r="M715" s="124">
        <v>0</v>
      </c>
      <c r="N715" s="127">
        <v>0</v>
      </c>
      <c r="O715" s="128">
        <v>0</v>
      </c>
      <c r="P715" s="127">
        <v>0</v>
      </c>
      <c r="Q715" s="127">
        <v>0</v>
      </c>
      <c r="R715" s="124">
        <v>0</v>
      </c>
      <c r="S715" s="124">
        <v>0</v>
      </c>
      <c r="T715" s="124">
        <v>0</v>
      </c>
      <c r="U715" s="124">
        <v>0</v>
      </c>
      <c r="V715" s="124">
        <v>0</v>
      </c>
      <c r="W715" s="124">
        <v>0</v>
      </c>
      <c r="X715" s="124">
        <v>0</v>
      </c>
      <c r="Y715" s="127">
        <v>0</v>
      </c>
      <c r="Z715" s="128">
        <v>4000</v>
      </c>
    </row>
    <row r="716" spans="1:26" ht="20.100000000000001" customHeight="1">
      <c r="A716" s="92"/>
      <c r="B716" s="92"/>
      <c r="C716" s="93"/>
      <c r="D716" s="123" t="s">
        <v>2152</v>
      </c>
      <c r="E716" s="92" t="s">
        <v>2153</v>
      </c>
      <c r="F716" s="124">
        <v>63360</v>
      </c>
      <c r="G716" s="124">
        <v>16000</v>
      </c>
      <c r="H716" s="124">
        <v>0</v>
      </c>
      <c r="I716" s="124">
        <v>0</v>
      </c>
      <c r="J716" s="124">
        <v>0</v>
      </c>
      <c r="K716" s="127">
        <v>0</v>
      </c>
      <c r="L716" s="127">
        <v>0</v>
      </c>
      <c r="M716" s="124">
        <v>0</v>
      </c>
      <c r="N716" s="127">
        <v>0</v>
      </c>
      <c r="O716" s="128">
        <v>0</v>
      </c>
      <c r="P716" s="127">
        <v>0</v>
      </c>
      <c r="Q716" s="127">
        <v>0</v>
      </c>
      <c r="R716" s="124">
        <v>0</v>
      </c>
      <c r="S716" s="124">
        <v>0</v>
      </c>
      <c r="T716" s="124">
        <v>0</v>
      </c>
      <c r="U716" s="124">
        <v>0</v>
      </c>
      <c r="V716" s="124">
        <v>0</v>
      </c>
      <c r="W716" s="124">
        <v>0</v>
      </c>
      <c r="X716" s="124">
        <v>0</v>
      </c>
      <c r="Y716" s="127">
        <v>15360</v>
      </c>
      <c r="Z716" s="128">
        <v>32000</v>
      </c>
    </row>
    <row r="717" spans="1:26" ht="20.100000000000001" customHeight="1">
      <c r="A717" s="92" t="s">
        <v>1604</v>
      </c>
      <c r="B717" s="92" t="s">
        <v>1550</v>
      </c>
      <c r="C717" s="93" t="s">
        <v>1572</v>
      </c>
      <c r="D717" s="123" t="s">
        <v>1623</v>
      </c>
      <c r="E717" s="92" t="s">
        <v>1097</v>
      </c>
      <c r="F717" s="124">
        <v>63360</v>
      </c>
      <c r="G717" s="124">
        <v>16000</v>
      </c>
      <c r="H717" s="124">
        <v>0</v>
      </c>
      <c r="I717" s="124">
        <v>0</v>
      </c>
      <c r="J717" s="124">
        <v>0</v>
      </c>
      <c r="K717" s="127">
        <v>0</v>
      </c>
      <c r="L717" s="127">
        <v>0</v>
      </c>
      <c r="M717" s="124">
        <v>0</v>
      </c>
      <c r="N717" s="127">
        <v>0</v>
      </c>
      <c r="O717" s="128">
        <v>0</v>
      </c>
      <c r="P717" s="127">
        <v>0</v>
      </c>
      <c r="Q717" s="127">
        <v>0</v>
      </c>
      <c r="R717" s="124">
        <v>0</v>
      </c>
      <c r="S717" s="124">
        <v>0</v>
      </c>
      <c r="T717" s="124">
        <v>0</v>
      </c>
      <c r="U717" s="124">
        <v>0</v>
      </c>
      <c r="V717" s="124">
        <v>0</v>
      </c>
      <c r="W717" s="124">
        <v>0</v>
      </c>
      <c r="X717" s="124">
        <v>0</v>
      </c>
      <c r="Y717" s="127">
        <v>15360</v>
      </c>
      <c r="Z717" s="128">
        <v>32000</v>
      </c>
    </row>
    <row r="718" spans="1:26" ht="20.100000000000001" customHeight="1">
      <c r="A718" s="92"/>
      <c r="B718" s="92"/>
      <c r="C718" s="93"/>
      <c r="D718" s="123" t="s">
        <v>2154</v>
      </c>
      <c r="E718" s="92" t="s">
        <v>2155</v>
      </c>
      <c r="F718" s="124">
        <v>1544960</v>
      </c>
      <c r="G718" s="124">
        <v>184280</v>
      </c>
      <c r="H718" s="124">
        <v>0</v>
      </c>
      <c r="I718" s="124">
        <v>15000</v>
      </c>
      <c r="J718" s="124">
        <v>65280</v>
      </c>
      <c r="K718" s="127">
        <v>0</v>
      </c>
      <c r="L718" s="127">
        <v>0</v>
      </c>
      <c r="M718" s="124">
        <v>67000</v>
      </c>
      <c r="N718" s="127">
        <v>221400</v>
      </c>
      <c r="O718" s="128">
        <v>215000</v>
      </c>
      <c r="P718" s="127">
        <v>0</v>
      </c>
      <c r="Q718" s="127">
        <v>65000</v>
      </c>
      <c r="R718" s="124">
        <v>20000</v>
      </c>
      <c r="S718" s="124">
        <v>80000</v>
      </c>
      <c r="T718" s="124">
        <v>0</v>
      </c>
      <c r="U718" s="124">
        <v>0</v>
      </c>
      <c r="V718" s="124">
        <v>0</v>
      </c>
      <c r="W718" s="124">
        <v>33600</v>
      </c>
      <c r="X718" s="124">
        <v>0</v>
      </c>
      <c r="Y718" s="127">
        <v>134400</v>
      </c>
      <c r="Z718" s="128">
        <v>444000</v>
      </c>
    </row>
    <row r="719" spans="1:26" ht="20.100000000000001" customHeight="1">
      <c r="A719" s="92"/>
      <c r="B719" s="92"/>
      <c r="C719" s="93"/>
      <c r="D719" s="123" t="s">
        <v>2156</v>
      </c>
      <c r="E719" s="92" t="s">
        <v>2157</v>
      </c>
      <c r="F719" s="124">
        <v>692880</v>
      </c>
      <c r="G719" s="124">
        <v>88500</v>
      </c>
      <c r="H719" s="124">
        <v>0</v>
      </c>
      <c r="I719" s="124">
        <v>15000</v>
      </c>
      <c r="J719" s="124">
        <v>30960</v>
      </c>
      <c r="K719" s="127">
        <v>0</v>
      </c>
      <c r="L719" s="127">
        <v>0</v>
      </c>
      <c r="M719" s="124">
        <v>50000</v>
      </c>
      <c r="N719" s="127">
        <v>127200</v>
      </c>
      <c r="O719" s="128">
        <v>92000</v>
      </c>
      <c r="P719" s="127">
        <v>0</v>
      </c>
      <c r="Q719" s="127">
        <v>40000</v>
      </c>
      <c r="R719" s="124">
        <v>20000</v>
      </c>
      <c r="S719" s="124">
        <v>76000</v>
      </c>
      <c r="T719" s="124">
        <v>0</v>
      </c>
      <c r="U719" s="124">
        <v>0</v>
      </c>
      <c r="V719" s="124">
        <v>0</v>
      </c>
      <c r="W719" s="124">
        <v>10500</v>
      </c>
      <c r="X719" s="124">
        <v>0</v>
      </c>
      <c r="Y719" s="127">
        <v>30720</v>
      </c>
      <c r="Z719" s="128">
        <v>112000</v>
      </c>
    </row>
    <row r="720" spans="1:26" ht="20.100000000000001" customHeight="1">
      <c r="A720" s="92" t="s">
        <v>1549</v>
      </c>
      <c r="B720" s="92" t="s">
        <v>1552</v>
      </c>
      <c r="C720" s="93" t="s">
        <v>1550</v>
      </c>
      <c r="D720" s="123" t="s">
        <v>1623</v>
      </c>
      <c r="E720" s="92" t="s">
        <v>251</v>
      </c>
      <c r="F720" s="124">
        <v>684880</v>
      </c>
      <c r="G720" s="124">
        <v>88500</v>
      </c>
      <c r="H720" s="124">
        <v>0</v>
      </c>
      <c r="I720" s="124">
        <v>15000</v>
      </c>
      <c r="J720" s="124">
        <v>30960</v>
      </c>
      <c r="K720" s="127">
        <v>0</v>
      </c>
      <c r="L720" s="127">
        <v>0</v>
      </c>
      <c r="M720" s="124">
        <v>50000</v>
      </c>
      <c r="N720" s="127">
        <v>127200</v>
      </c>
      <c r="O720" s="128">
        <v>92000</v>
      </c>
      <c r="P720" s="127">
        <v>0</v>
      </c>
      <c r="Q720" s="127">
        <v>40000</v>
      </c>
      <c r="R720" s="124">
        <v>20000</v>
      </c>
      <c r="S720" s="124">
        <v>76000</v>
      </c>
      <c r="T720" s="124">
        <v>0</v>
      </c>
      <c r="U720" s="124">
        <v>0</v>
      </c>
      <c r="V720" s="124">
        <v>0</v>
      </c>
      <c r="W720" s="124">
        <v>10500</v>
      </c>
      <c r="X720" s="124">
        <v>0</v>
      </c>
      <c r="Y720" s="127">
        <v>30720</v>
      </c>
      <c r="Z720" s="128">
        <v>104000</v>
      </c>
    </row>
    <row r="721" spans="1:26" ht="20.100000000000001" customHeight="1">
      <c r="A721" s="92" t="s">
        <v>1549</v>
      </c>
      <c r="B721" s="92" t="s">
        <v>1552</v>
      </c>
      <c r="C721" s="93" t="s">
        <v>1555</v>
      </c>
      <c r="D721" s="123" t="s">
        <v>1623</v>
      </c>
      <c r="E721" s="92" t="s">
        <v>272</v>
      </c>
      <c r="F721" s="124">
        <v>4000</v>
      </c>
      <c r="G721" s="124">
        <v>0</v>
      </c>
      <c r="H721" s="124">
        <v>0</v>
      </c>
      <c r="I721" s="124">
        <v>0</v>
      </c>
      <c r="J721" s="124">
        <v>0</v>
      </c>
      <c r="K721" s="127">
        <v>0</v>
      </c>
      <c r="L721" s="127">
        <v>0</v>
      </c>
      <c r="M721" s="124">
        <v>0</v>
      </c>
      <c r="N721" s="127">
        <v>0</v>
      </c>
      <c r="O721" s="128">
        <v>0</v>
      </c>
      <c r="P721" s="127">
        <v>0</v>
      </c>
      <c r="Q721" s="127">
        <v>0</v>
      </c>
      <c r="R721" s="124">
        <v>0</v>
      </c>
      <c r="S721" s="124">
        <v>0</v>
      </c>
      <c r="T721" s="124">
        <v>0</v>
      </c>
      <c r="U721" s="124">
        <v>0</v>
      </c>
      <c r="V721" s="124">
        <v>0</v>
      </c>
      <c r="W721" s="124">
        <v>0</v>
      </c>
      <c r="X721" s="124">
        <v>0</v>
      </c>
      <c r="Y721" s="127">
        <v>0</v>
      </c>
      <c r="Z721" s="128">
        <v>4000</v>
      </c>
    </row>
    <row r="722" spans="1:26" ht="20.100000000000001" customHeight="1">
      <c r="A722" s="92" t="s">
        <v>1618</v>
      </c>
      <c r="B722" s="92" t="s">
        <v>1550</v>
      </c>
      <c r="C722" s="93" t="s">
        <v>1554</v>
      </c>
      <c r="D722" s="123" t="s">
        <v>1623</v>
      </c>
      <c r="E722" s="92" t="s">
        <v>2489</v>
      </c>
      <c r="F722" s="124">
        <v>4000</v>
      </c>
      <c r="G722" s="124">
        <v>0</v>
      </c>
      <c r="H722" s="124">
        <v>0</v>
      </c>
      <c r="I722" s="124">
        <v>0</v>
      </c>
      <c r="J722" s="124">
        <v>0</v>
      </c>
      <c r="K722" s="127">
        <v>0</v>
      </c>
      <c r="L722" s="127">
        <v>0</v>
      </c>
      <c r="M722" s="124">
        <v>0</v>
      </c>
      <c r="N722" s="127">
        <v>0</v>
      </c>
      <c r="O722" s="128">
        <v>0</v>
      </c>
      <c r="P722" s="127">
        <v>0</v>
      </c>
      <c r="Q722" s="127">
        <v>0</v>
      </c>
      <c r="R722" s="124">
        <v>0</v>
      </c>
      <c r="S722" s="124">
        <v>0</v>
      </c>
      <c r="T722" s="124">
        <v>0</v>
      </c>
      <c r="U722" s="124">
        <v>0</v>
      </c>
      <c r="V722" s="124">
        <v>0</v>
      </c>
      <c r="W722" s="124">
        <v>0</v>
      </c>
      <c r="X722" s="124">
        <v>0</v>
      </c>
      <c r="Y722" s="127">
        <v>0</v>
      </c>
      <c r="Z722" s="128">
        <v>4000</v>
      </c>
    </row>
    <row r="723" spans="1:26" ht="20.100000000000001" customHeight="1">
      <c r="A723" s="92"/>
      <c r="B723" s="92"/>
      <c r="C723" s="93"/>
      <c r="D723" s="123" t="s">
        <v>2158</v>
      </c>
      <c r="E723" s="92" t="s">
        <v>2159</v>
      </c>
      <c r="F723" s="124">
        <v>154440</v>
      </c>
      <c r="G723" s="124">
        <v>44000</v>
      </c>
      <c r="H723" s="124">
        <v>0</v>
      </c>
      <c r="I723" s="124">
        <v>0</v>
      </c>
      <c r="J723" s="124">
        <v>21840</v>
      </c>
      <c r="K723" s="127">
        <v>0</v>
      </c>
      <c r="L723" s="127">
        <v>0</v>
      </c>
      <c r="M723" s="124">
        <v>0</v>
      </c>
      <c r="N723" s="127">
        <v>31200</v>
      </c>
      <c r="O723" s="128">
        <v>25000</v>
      </c>
      <c r="P723" s="127">
        <v>0</v>
      </c>
      <c r="Q723" s="127">
        <v>0</v>
      </c>
      <c r="R723" s="124">
        <v>0</v>
      </c>
      <c r="S723" s="124">
        <v>4000</v>
      </c>
      <c r="T723" s="124">
        <v>0</v>
      </c>
      <c r="U723" s="124">
        <v>0</v>
      </c>
      <c r="V723" s="124">
        <v>0</v>
      </c>
      <c r="W723" s="124">
        <v>2800</v>
      </c>
      <c r="X723" s="124">
        <v>0</v>
      </c>
      <c r="Y723" s="127">
        <v>9600</v>
      </c>
      <c r="Z723" s="128">
        <v>16000</v>
      </c>
    </row>
    <row r="724" spans="1:26" ht="20.100000000000001" customHeight="1">
      <c r="A724" s="92" t="s">
        <v>1549</v>
      </c>
      <c r="B724" s="92" t="s">
        <v>1554</v>
      </c>
      <c r="C724" s="93" t="s">
        <v>1550</v>
      </c>
      <c r="D724" s="123" t="s">
        <v>1623</v>
      </c>
      <c r="E724" s="92" t="s">
        <v>251</v>
      </c>
      <c r="F724" s="124">
        <v>154440</v>
      </c>
      <c r="G724" s="124">
        <v>44000</v>
      </c>
      <c r="H724" s="124">
        <v>0</v>
      </c>
      <c r="I724" s="124">
        <v>0</v>
      </c>
      <c r="J724" s="124">
        <v>21840</v>
      </c>
      <c r="K724" s="127">
        <v>0</v>
      </c>
      <c r="L724" s="127">
        <v>0</v>
      </c>
      <c r="M724" s="124">
        <v>0</v>
      </c>
      <c r="N724" s="127">
        <v>31200</v>
      </c>
      <c r="O724" s="128">
        <v>25000</v>
      </c>
      <c r="P724" s="127">
        <v>0</v>
      </c>
      <c r="Q724" s="127">
        <v>0</v>
      </c>
      <c r="R724" s="124">
        <v>0</v>
      </c>
      <c r="S724" s="124">
        <v>4000</v>
      </c>
      <c r="T724" s="124">
        <v>0</v>
      </c>
      <c r="U724" s="124">
        <v>0</v>
      </c>
      <c r="V724" s="124">
        <v>0</v>
      </c>
      <c r="W724" s="124">
        <v>2800</v>
      </c>
      <c r="X724" s="124">
        <v>0</v>
      </c>
      <c r="Y724" s="127">
        <v>9600</v>
      </c>
      <c r="Z724" s="128">
        <v>16000</v>
      </c>
    </row>
    <row r="725" spans="1:26" ht="20.100000000000001" customHeight="1">
      <c r="A725" s="92"/>
      <c r="B725" s="92"/>
      <c r="C725" s="93"/>
      <c r="D725" s="123" t="s">
        <v>2160</v>
      </c>
      <c r="E725" s="92" t="s">
        <v>2161</v>
      </c>
      <c r="F725" s="124">
        <v>64100</v>
      </c>
      <c r="G725" s="124">
        <v>11800</v>
      </c>
      <c r="H725" s="124">
        <v>0</v>
      </c>
      <c r="I725" s="124">
        <v>0</v>
      </c>
      <c r="J725" s="124">
        <v>0</v>
      </c>
      <c r="K725" s="127">
        <v>0</v>
      </c>
      <c r="L725" s="127">
        <v>0</v>
      </c>
      <c r="M725" s="124">
        <v>0</v>
      </c>
      <c r="N725" s="127">
        <v>0</v>
      </c>
      <c r="O725" s="128">
        <v>19200</v>
      </c>
      <c r="P725" s="127">
        <v>0</v>
      </c>
      <c r="Q725" s="127">
        <v>0</v>
      </c>
      <c r="R725" s="124">
        <v>0</v>
      </c>
      <c r="S725" s="124">
        <v>0</v>
      </c>
      <c r="T725" s="124">
        <v>0</v>
      </c>
      <c r="U725" s="124">
        <v>0</v>
      </c>
      <c r="V725" s="124">
        <v>0</v>
      </c>
      <c r="W725" s="124">
        <v>3500</v>
      </c>
      <c r="X725" s="124">
        <v>0</v>
      </c>
      <c r="Y725" s="127">
        <v>9600</v>
      </c>
      <c r="Z725" s="128">
        <v>20000</v>
      </c>
    </row>
    <row r="726" spans="1:26" ht="20.100000000000001" customHeight="1">
      <c r="A726" s="92" t="s">
        <v>1591</v>
      </c>
      <c r="B726" s="92" t="s">
        <v>1580</v>
      </c>
      <c r="C726" s="93" t="s">
        <v>1572</v>
      </c>
      <c r="D726" s="123" t="s">
        <v>1623</v>
      </c>
      <c r="E726" s="92" t="s">
        <v>957</v>
      </c>
      <c r="F726" s="124">
        <v>64100</v>
      </c>
      <c r="G726" s="124">
        <v>11800</v>
      </c>
      <c r="H726" s="124">
        <v>0</v>
      </c>
      <c r="I726" s="124">
        <v>0</v>
      </c>
      <c r="J726" s="124">
        <v>0</v>
      </c>
      <c r="K726" s="127">
        <v>0</v>
      </c>
      <c r="L726" s="127">
        <v>0</v>
      </c>
      <c r="M726" s="124">
        <v>0</v>
      </c>
      <c r="N726" s="127">
        <v>0</v>
      </c>
      <c r="O726" s="128">
        <v>19200</v>
      </c>
      <c r="P726" s="127">
        <v>0</v>
      </c>
      <c r="Q726" s="127">
        <v>0</v>
      </c>
      <c r="R726" s="124">
        <v>0</v>
      </c>
      <c r="S726" s="124">
        <v>0</v>
      </c>
      <c r="T726" s="124">
        <v>0</v>
      </c>
      <c r="U726" s="124">
        <v>0</v>
      </c>
      <c r="V726" s="124">
        <v>0</v>
      </c>
      <c r="W726" s="124">
        <v>3500</v>
      </c>
      <c r="X726" s="124">
        <v>0</v>
      </c>
      <c r="Y726" s="127">
        <v>9600</v>
      </c>
      <c r="Z726" s="128">
        <v>20000</v>
      </c>
    </row>
    <row r="727" spans="1:26" ht="20.100000000000001" customHeight="1">
      <c r="A727" s="92"/>
      <c r="B727" s="92"/>
      <c r="C727" s="93"/>
      <c r="D727" s="123" t="s">
        <v>2162</v>
      </c>
      <c r="E727" s="92" t="s">
        <v>2163</v>
      </c>
      <c r="F727" s="124">
        <v>22640</v>
      </c>
      <c r="G727" s="124">
        <v>2000</v>
      </c>
      <c r="H727" s="124">
        <v>0</v>
      </c>
      <c r="I727" s="124">
        <v>0</v>
      </c>
      <c r="J727" s="124">
        <v>0</v>
      </c>
      <c r="K727" s="127">
        <v>0</v>
      </c>
      <c r="L727" s="127">
        <v>0</v>
      </c>
      <c r="M727" s="124">
        <v>0</v>
      </c>
      <c r="N727" s="127">
        <v>0</v>
      </c>
      <c r="O727" s="128">
        <v>7400</v>
      </c>
      <c r="P727" s="127">
        <v>0</v>
      </c>
      <c r="Q727" s="127">
        <v>0</v>
      </c>
      <c r="R727" s="124">
        <v>0</v>
      </c>
      <c r="S727" s="124">
        <v>0</v>
      </c>
      <c r="T727" s="124">
        <v>0</v>
      </c>
      <c r="U727" s="124">
        <v>0</v>
      </c>
      <c r="V727" s="124">
        <v>0</v>
      </c>
      <c r="W727" s="124">
        <v>1400</v>
      </c>
      <c r="X727" s="124">
        <v>0</v>
      </c>
      <c r="Y727" s="127">
        <v>3840</v>
      </c>
      <c r="Z727" s="128">
        <v>8000</v>
      </c>
    </row>
    <row r="728" spans="1:26" ht="20.100000000000001" customHeight="1">
      <c r="A728" s="92" t="s">
        <v>1582</v>
      </c>
      <c r="B728" s="92" t="s">
        <v>1555</v>
      </c>
      <c r="C728" s="93" t="s">
        <v>1557</v>
      </c>
      <c r="D728" s="123" t="s">
        <v>1623</v>
      </c>
      <c r="E728" s="92" t="s">
        <v>777</v>
      </c>
      <c r="F728" s="124">
        <v>22640</v>
      </c>
      <c r="G728" s="124">
        <v>2000</v>
      </c>
      <c r="H728" s="124">
        <v>0</v>
      </c>
      <c r="I728" s="124">
        <v>0</v>
      </c>
      <c r="J728" s="124">
        <v>0</v>
      </c>
      <c r="K728" s="127">
        <v>0</v>
      </c>
      <c r="L728" s="127">
        <v>0</v>
      </c>
      <c r="M728" s="124">
        <v>0</v>
      </c>
      <c r="N728" s="127">
        <v>0</v>
      </c>
      <c r="O728" s="128">
        <v>7400</v>
      </c>
      <c r="P728" s="127">
        <v>0</v>
      </c>
      <c r="Q728" s="127">
        <v>0</v>
      </c>
      <c r="R728" s="124">
        <v>0</v>
      </c>
      <c r="S728" s="124">
        <v>0</v>
      </c>
      <c r="T728" s="124">
        <v>0</v>
      </c>
      <c r="U728" s="124">
        <v>0</v>
      </c>
      <c r="V728" s="124">
        <v>0</v>
      </c>
      <c r="W728" s="124">
        <v>1400</v>
      </c>
      <c r="X728" s="124">
        <v>0</v>
      </c>
      <c r="Y728" s="127">
        <v>3840</v>
      </c>
      <c r="Z728" s="128">
        <v>8000</v>
      </c>
    </row>
    <row r="729" spans="1:26" ht="20.100000000000001" customHeight="1">
      <c r="A729" s="92"/>
      <c r="B729" s="92"/>
      <c r="C729" s="93"/>
      <c r="D729" s="123" t="s">
        <v>2164</v>
      </c>
      <c r="E729" s="92" t="s">
        <v>2165</v>
      </c>
      <c r="F729" s="124">
        <v>62120</v>
      </c>
      <c r="G729" s="124">
        <v>4300</v>
      </c>
      <c r="H729" s="124">
        <v>0</v>
      </c>
      <c r="I729" s="124">
        <v>0</v>
      </c>
      <c r="J729" s="124">
        <v>0</v>
      </c>
      <c r="K729" s="127">
        <v>0</v>
      </c>
      <c r="L729" s="127">
        <v>0</v>
      </c>
      <c r="M729" s="124">
        <v>0</v>
      </c>
      <c r="N729" s="127">
        <v>0</v>
      </c>
      <c r="O729" s="128">
        <v>8100</v>
      </c>
      <c r="P729" s="127">
        <v>0</v>
      </c>
      <c r="Q729" s="127">
        <v>0</v>
      </c>
      <c r="R729" s="124">
        <v>0</v>
      </c>
      <c r="S729" s="124">
        <v>0</v>
      </c>
      <c r="T729" s="124">
        <v>0</v>
      </c>
      <c r="U729" s="124">
        <v>0</v>
      </c>
      <c r="V729" s="124">
        <v>0</v>
      </c>
      <c r="W729" s="124">
        <v>1400</v>
      </c>
      <c r="X729" s="124">
        <v>0</v>
      </c>
      <c r="Y729" s="127">
        <v>40320</v>
      </c>
      <c r="Z729" s="128">
        <v>8000</v>
      </c>
    </row>
    <row r="730" spans="1:26" ht="20.100000000000001" customHeight="1">
      <c r="A730" s="92" t="s">
        <v>1589</v>
      </c>
      <c r="B730" s="92" t="s">
        <v>1550</v>
      </c>
      <c r="C730" s="93" t="s">
        <v>1585</v>
      </c>
      <c r="D730" s="123" t="s">
        <v>1623</v>
      </c>
      <c r="E730" s="92" t="s">
        <v>801</v>
      </c>
      <c r="F730" s="124">
        <v>25640</v>
      </c>
      <c r="G730" s="124">
        <v>4300</v>
      </c>
      <c r="H730" s="124">
        <v>0</v>
      </c>
      <c r="I730" s="124">
        <v>0</v>
      </c>
      <c r="J730" s="124">
        <v>0</v>
      </c>
      <c r="K730" s="127">
        <v>0</v>
      </c>
      <c r="L730" s="127">
        <v>0</v>
      </c>
      <c r="M730" s="124">
        <v>0</v>
      </c>
      <c r="N730" s="127">
        <v>0</v>
      </c>
      <c r="O730" s="128">
        <v>8100</v>
      </c>
      <c r="P730" s="127">
        <v>0</v>
      </c>
      <c r="Q730" s="127">
        <v>0</v>
      </c>
      <c r="R730" s="124">
        <v>0</v>
      </c>
      <c r="S730" s="124">
        <v>0</v>
      </c>
      <c r="T730" s="124">
        <v>0</v>
      </c>
      <c r="U730" s="124">
        <v>0</v>
      </c>
      <c r="V730" s="124">
        <v>0</v>
      </c>
      <c r="W730" s="124">
        <v>1400</v>
      </c>
      <c r="X730" s="124">
        <v>0</v>
      </c>
      <c r="Y730" s="127">
        <v>3840</v>
      </c>
      <c r="Z730" s="128">
        <v>8000</v>
      </c>
    </row>
    <row r="731" spans="1:26" ht="20.100000000000001" customHeight="1">
      <c r="A731" s="92" t="s">
        <v>1589</v>
      </c>
      <c r="B731" s="92" t="s">
        <v>1558</v>
      </c>
      <c r="C731" s="93" t="s">
        <v>1572</v>
      </c>
      <c r="D731" s="123" t="s">
        <v>1623</v>
      </c>
      <c r="E731" s="92" t="s">
        <v>832</v>
      </c>
      <c r="F731" s="124">
        <v>36480</v>
      </c>
      <c r="G731" s="124">
        <v>0</v>
      </c>
      <c r="H731" s="124">
        <v>0</v>
      </c>
      <c r="I731" s="124">
        <v>0</v>
      </c>
      <c r="J731" s="124">
        <v>0</v>
      </c>
      <c r="K731" s="127">
        <v>0</v>
      </c>
      <c r="L731" s="127">
        <v>0</v>
      </c>
      <c r="M731" s="124">
        <v>0</v>
      </c>
      <c r="N731" s="127">
        <v>0</v>
      </c>
      <c r="O731" s="128">
        <v>0</v>
      </c>
      <c r="P731" s="127">
        <v>0</v>
      </c>
      <c r="Q731" s="127">
        <v>0</v>
      </c>
      <c r="R731" s="124">
        <v>0</v>
      </c>
      <c r="S731" s="124">
        <v>0</v>
      </c>
      <c r="T731" s="124">
        <v>0</v>
      </c>
      <c r="U731" s="124">
        <v>0</v>
      </c>
      <c r="V731" s="124">
        <v>0</v>
      </c>
      <c r="W731" s="124">
        <v>0</v>
      </c>
      <c r="X731" s="124">
        <v>0</v>
      </c>
      <c r="Y731" s="127">
        <v>36480</v>
      </c>
      <c r="Z731" s="128">
        <v>0</v>
      </c>
    </row>
    <row r="732" spans="1:26" ht="20.100000000000001" customHeight="1">
      <c r="A732" s="92"/>
      <c r="B732" s="92"/>
      <c r="C732" s="93"/>
      <c r="D732" s="123" t="s">
        <v>2166</v>
      </c>
      <c r="E732" s="92" t="s">
        <v>2167</v>
      </c>
      <c r="F732" s="124">
        <v>231260</v>
      </c>
      <c r="G732" s="124">
        <v>2000</v>
      </c>
      <c r="H732" s="124">
        <v>0</v>
      </c>
      <c r="I732" s="124">
        <v>0</v>
      </c>
      <c r="J732" s="124">
        <v>0</v>
      </c>
      <c r="K732" s="127">
        <v>0</v>
      </c>
      <c r="L732" s="127">
        <v>0</v>
      </c>
      <c r="M732" s="124">
        <v>0</v>
      </c>
      <c r="N732" s="127">
        <v>0</v>
      </c>
      <c r="O732" s="128">
        <v>9400</v>
      </c>
      <c r="P732" s="127">
        <v>0</v>
      </c>
      <c r="Q732" s="127">
        <v>0</v>
      </c>
      <c r="R732" s="124">
        <v>0</v>
      </c>
      <c r="S732" s="124">
        <v>0</v>
      </c>
      <c r="T732" s="124">
        <v>0</v>
      </c>
      <c r="U732" s="124">
        <v>0</v>
      </c>
      <c r="V732" s="124">
        <v>0</v>
      </c>
      <c r="W732" s="124">
        <v>2100</v>
      </c>
      <c r="X732" s="124">
        <v>0</v>
      </c>
      <c r="Y732" s="127">
        <v>5760</v>
      </c>
      <c r="Z732" s="128">
        <v>212000</v>
      </c>
    </row>
    <row r="733" spans="1:26" ht="20.100000000000001" customHeight="1">
      <c r="A733" s="92" t="s">
        <v>1604</v>
      </c>
      <c r="B733" s="92" t="s">
        <v>1552</v>
      </c>
      <c r="C733" s="93" t="s">
        <v>1608</v>
      </c>
      <c r="D733" s="123" t="s">
        <v>1623</v>
      </c>
      <c r="E733" s="92" t="s">
        <v>1137</v>
      </c>
      <c r="F733" s="124">
        <v>31260</v>
      </c>
      <c r="G733" s="124">
        <v>2000</v>
      </c>
      <c r="H733" s="124">
        <v>0</v>
      </c>
      <c r="I733" s="124">
        <v>0</v>
      </c>
      <c r="J733" s="124">
        <v>0</v>
      </c>
      <c r="K733" s="127">
        <v>0</v>
      </c>
      <c r="L733" s="127">
        <v>0</v>
      </c>
      <c r="M733" s="124">
        <v>0</v>
      </c>
      <c r="N733" s="127">
        <v>0</v>
      </c>
      <c r="O733" s="128">
        <v>9400</v>
      </c>
      <c r="P733" s="127">
        <v>0</v>
      </c>
      <c r="Q733" s="127">
        <v>0</v>
      </c>
      <c r="R733" s="124">
        <v>0</v>
      </c>
      <c r="S733" s="124">
        <v>0</v>
      </c>
      <c r="T733" s="124">
        <v>0</v>
      </c>
      <c r="U733" s="124">
        <v>0</v>
      </c>
      <c r="V733" s="124">
        <v>0</v>
      </c>
      <c r="W733" s="124">
        <v>2100</v>
      </c>
      <c r="X733" s="124">
        <v>0</v>
      </c>
      <c r="Y733" s="127">
        <v>5760</v>
      </c>
      <c r="Z733" s="128">
        <v>12000</v>
      </c>
    </row>
    <row r="734" spans="1:26" ht="20.100000000000001" customHeight="1">
      <c r="A734" s="92" t="s">
        <v>1604</v>
      </c>
      <c r="B734" s="92" t="s">
        <v>1580</v>
      </c>
      <c r="C734" s="93" t="s">
        <v>1558</v>
      </c>
      <c r="D734" s="123" t="s">
        <v>1623</v>
      </c>
      <c r="E734" s="92" t="s">
        <v>1171</v>
      </c>
      <c r="F734" s="124">
        <v>200000</v>
      </c>
      <c r="G734" s="124">
        <v>0</v>
      </c>
      <c r="H734" s="124">
        <v>0</v>
      </c>
      <c r="I734" s="124">
        <v>0</v>
      </c>
      <c r="J734" s="124">
        <v>0</v>
      </c>
      <c r="K734" s="127">
        <v>0</v>
      </c>
      <c r="L734" s="127">
        <v>0</v>
      </c>
      <c r="M734" s="124">
        <v>0</v>
      </c>
      <c r="N734" s="127">
        <v>0</v>
      </c>
      <c r="O734" s="128">
        <v>0</v>
      </c>
      <c r="P734" s="127">
        <v>0</v>
      </c>
      <c r="Q734" s="127">
        <v>0</v>
      </c>
      <c r="R734" s="124">
        <v>0</v>
      </c>
      <c r="S734" s="124">
        <v>0</v>
      </c>
      <c r="T734" s="124">
        <v>0</v>
      </c>
      <c r="U734" s="124">
        <v>0</v>
      </c>
      <c r="V734" s="124">
        <v>0</v>
      </c>
      <c r="W734" s="124">
        <v>0</v>
      </c>
      <c r="X734" s="124">
        <v>0</v>
      </c>
      <c r="Y734" s="127">
        <v>0</v>
      </c>
      <c r="Z734" s="128">
        <v>200000</v>
      </c>
    </row>
    <row r="735" spans="1:26" ht="20.100000000000001" customHeight="1">
      <c r="A735" s="92"/>
      <c r="B735" s="92"/>
      <c r="C735" s="93"/>
      <c r="D735" s="123" t="s">
        <v>2168</v>
      </c>
      <c r="E735" s="92" t="s">
        <v>2169</v>
      </c>
      <c r="F735" s="124">
        <v>62400</v>
      </c>
      <c r="G735" s="124">
        <v>3960</v>
      </c>
      <c r="H735" s="124">
        <v>0</v>
      </c>
      <c r="I735" s="124">
        <v>0</v>
      </c>
      <c r="J735" s="124">
        <v>3120</v>
      </c>
      <c r="K735" s="127">
        <v>0</v>
      </c>
      <c r="L735" s="127">
        <v>0</v>
      </c>
      <c r="M735" s="124">
        <v>9000</v>
      </c>
      <c r="N735" s="127">
        <v>9000</v>
      </c>
      <c r="O735" s="128">
        <v>5700</v>
      </c>
      <c r="P735" s="127">
        <v>0</v>
      </c>
      <c r="Q735" s="127">
        <v>25000</v>
      </c>
      <c r="R735" s="124">
        <v>0</v>
      </c>
      <c r="S735" s="124">
        <v>0</v>
      </c>
      <c r="T735" s="124">
        <v>0</v>
      </c>
      <c r="U735" s="124">
        <v>0</v>
      </c>
      <c r="V735" s="124">
        <v>0</v>
      </c>
      <c r="W735" s="124">
        <v>700</v>
      </c>
      <c r="X735" s="124">
        <v>0</v>
      </c>
      <c r="Y735" s="127">
        <v>1920</v>
      </c>
      <c r="Z735" s="128">
        <v>4000</v>
      </c>
    </row>
    <row r="736" spans="1:26" ht="20.100000000000001" customHeight="1">
      <c r="A736" s="92" t="s">
        <v>1549</v>
      </c>
      <c r="B736" s="92" t="s">
        <v>1550</v>
      </c>
      <c r="C736" s="93" t="s">
        <v>1550</v>
      </c>
      <c r="D736" s="123" t="s">
        <v>1623</v>
      </c>
      <c r="E736" s="92" t="s">
        <v>251</v>
      </c>
      <c r="F736" s="124">
        <v>62400</v>
      </c>
      <c r="G736" s="124">
        <v>3960</v>
      </c>
      <c r="H736" s="124">
        <v>0</v>
      </c>
      <c r="I736" s="124">
        <v>0</v>
      </c>
      <c r="J736" s="124">
        <v>3120</v>
      </c>
      <c r="K736" s="127">
        <v>0</v>
      </c>
      <c r="L736" s="127">
        <v>0</v>
      </c>
      <c r="M736" s="124">
        <v>9000</v>
      </c>
      <c r="N736" s="127">
        <v>9000</v>
      </c>
      <c r="O736" s="128">
        <v>5700</v>
      </c>
      <c r="P736" s="127">
        <v>0</v>
      </c>
      <c r="Q736" s="127">
        <v>25000</v>
      </c>
      <c r="R736" s="124">
        <v>0</v>
      </c>
      <c r="S736" s="124">
        <v>0</v>
      </c>
      <c r="T736" s="124">
        <v>0</v>
      </c>
      <c r="U736" s="124">
        <v>0</v>
      </c>
      <c r="V736" s="124">
        <v>0</v>
      </c>
      <c r="W736" s="124">
        <v>700</v>
      </c>
      <c r="X736" s="124">
        <v>0</v>
      </c>
      <c r="Y736" s="127">
        <v>1920</v>
      </c>
      <c r="Z736" s="128">
        <v>4000</v>
      </c>
    </row>
    <row r="737" spans="1:26" ht="20.100000000000001" customHeight="1">
      <c r="A737" s="92"/>
      <c r="B737" s="92"/>
      <c r="C737" s="93"/>
      <c r="D737" s="123" t="s">
        <v>2170</v>
      </c>
      <c r="E737" s="92" t="s">
        <v>2171</v>
      </c>
      <c r="F737" s="124">
        <v>147040</v>
      </c>
      <c r="G737" s="124">
        <v>22720</v>
      </c>
      <c r="H737" s="124">
        <v>0</v>
      </c>
      <c r="I737" s="124">
        <v>0</v>
      </c>
      <c r="J737" s="124">
        <v>7800</v>
      </c>
      <c r="K737" s="127">
        <v>0</v>
      </c>
      <c r="L737" s="127">
        <v>0</v>
      </c>
      <c r="M737" s="124">
        <v>8000</v>
      </c>
      <c r="N737" s="127">
        <v>45000</v>
      </c>
      <c r="O737" s="128">
        <v>28500</v>
      </c>
      <c r="P737" s="127">
        <v>0</v>
      </c>
      <c r="Q737" s="127">
        <v>0</v>
      </c>
      <c r="R737" s="124">
        <v>0</v>
      </c>
      <c r="S737" s="124">
        <v>0</v>
      </c>
      <c r="T737" s="124">
        <v>0</v>
      </c>
      <c r="U737" s="124">
        <v>0</v>
      </c>
      <c r="V737" s="124">
        <v>0</v>
      </c>
      <c r="W737" s="124">
        <v>3500</v>
      </c>
      <c r="X737" s="124">
        <v>0</v>
      </c>
      <c r="Y737" s="127">
        <v>11520</v>
      </c>
      <c r="Z737" s="128">
        <v>20000</v>
      </c>
    </row>
    <row r="738" spans="1:26" ht="20.100000000000001" customHeight="1">
      <c r="A738" s="92" t="s">
        <v>1549</v>
      </c>
      <c r="B738" s="92" t="s">
        <v>1564</v>
      </c>
      <c r="C738" s="93" t="s">
        <v>1550</v>
      </c>
      <c r="D738" s="123" t="s">
        <v>1623</v>
      </c>
      <c r="E738" s="92" t="s">
        <v>251</v>
      </c>
      <c r="F738" s="124">
        <v>147040</v>
      </c>
      <c r="G738" s="124">
        <v>22720</v>
      </c>
      <c r="H738" s="124">
        <v>0</v>
      </c>
      <c r="I738" s="124">
        <v>0</v>
      </c>
      <c r="J738" s="124">
        <v>7800</v>
      </c>
      <c r="K738" s="127">
        <v>0</v>
      </c>
      <c r="L738" s="127">
        <v>0</v>
      </c>
      <c r="M738" s="124">
        <v>8000</v>
      </c>
      <c r="N738" s="127">
        <v>45000</v>
      </c>
      <c r="O738" s="128">
        <v>28500</v>
      </c>
      <c r="P738" s="127">
        <v>0</v>
      </c>
      <c r="Q738" s="127">
        <v>0</v>
      </c>
      <c r="R738" s="124">
        <v>0</v>
      </c>
      <c r="S738" s="124">
        <v>0</v>
      </c>
      <c r="T738" s="124">
        <v>0</v>
      </c>
      <c r="U738" s="124">
        <v>0</v>
      </c>
      <c r="V738" s="124">
        <v>0</v>
      </c>
      <c r="W738" s="124">
        <v>3500</v>
      </c>
      <c r="X738" s="124">
        <v>0</v>
      </c>
      <c r="Y738" s="127">
        <v>11520</v>
      </c>
      <c r="Z738" s="128">
        <v>20000</v>
      </c>
    </row>
    <row r="739" spans="1:26" ht="20.100000000000001" customHeight="1">
      <c r="A739" s="92"/>
      <c r="B739" s="92"/>
      <c r="C739" s="93"/>
      <c r="D739" s="123" t="s">
        <v>2172</v>
      </c>
      <c r="E739" s="92" t="s">
        <v>2173</v>
      </c>
      <c r="F739" s="124">
        <v>22880</v>
      </c>
      <c r="G739" s="124">
        <v>0</v>
      </c>
      <c r="H739" s="124">
        <v>0</v>
      </c>
      <c r="I739" s="124">
        <v>0</v>
      </c>
      <c r="J739" s="124">
        <v>1560</v>
      </c>
      <c r="K739" s="127">
        <v>0</v>
      </c>
      <c r="L739" s="127">
        <v>0</v>
      </c>
      <c r="M739" s="124">
        <v>0</v>
      </c>
      <c r="N739" s="127">
        <v>9000</v>
      </c>
      <c r="O739" s="128">
        <v>5700</v>
      </c>
      <c r="P739" s="127">
        <v>0</v>
      </c>
      <c r="Q739" s="127">
        <v>0</v>
      </c>
      <c r="R739" s="124">
        <v>0</v>
      </c>
      <c r="S739" s="124">
        <v>0</v>
      </c>
      <c r="T739" s="124">
        <v>0</v>
      </c>
      <c r="U739" s="124">
        <v>0</v>
      </c>
      <c r="V739" s="124">
        <v>0</v>
      </c>
      <c r="W739" s="124">
        <v>700</v>
      </c>
      <c r="X739" s="124">
        <v>0</v>
      </c>
      <c r="Y739" s="127">
        <v>1920</v>
      </c>
      <c r="Z739" s="128">
        <v>4000</v>
      </c>
    </row>
    <row r="740" spans="1:26" ht="20.100000000000001" customHeight="1">
      <c r="A740" s="92" t="s">
        <v>1549</v>
      </c>
      <c r="B740" s="92" t="s">
        <v>1563</v>
      </c>
      <c r="C740" s="93" t="s">
        <v>1550</v>
      </c>
      <c r="D740" s="123" t="s">
        <v>1623</v>
      </c>
      <c r="E740" s="92" t="s">
        <v>251</v>
      </c>
      <c r="F740" s="124">
        <v>22880</v>
      </c>
      <c r="G740" s="124">
        <v>0</v>
      </c>
      <c r="H740" s="124">
        <v>0</v>
      </c>
      <c r="I740" s="124">
        <v>0</v>
      </c>
      <c r="J740" s="124">
        <v>1560</v>
      </c>
      <c r="K740" s="127">
        <v>0</v>
      </c>
      <c r="L740" s="127">
        <v>0</v>
      </c>
      <c r="M740" s="124">
        <v>0</v>
      </c>
      <c r="N740" s="127">
        <v>9000</v>
      </c>
      <c r="O740" s="128">
        <v>5700</v>
      </c>
      <c r="P740" s="127">
        <v>0</v>
      </c>
      <c r="Q740" s="127">
        <v>0</v>
      </c>
      <c r="R740" s="124">
        <v>0</v>
      </c>
      <c r="S740" s="124">
        <v>0</v>
      </c>
      <c r="T740" s="124">
        <v>0</v>
      </c>
      <c r="U740" s="124">
        <v>0</v>
      </c>
      <c r="V740" s="124">
        <v>0</v>
      </c>
      <c r="W740" s="124">
        <v>700</v>
      </c>
      <c r="X740" s="124">
        <v>0</v>
      </c>
      <c r="Y740" s="127">
        <v>1920</v>
      </c>
      <c r="Z740" s="128">
        <v>4000</v>
      </c>
    </row>
    <row r="741" spans="1:26" ht="20.100000000000001" customHeight="1">
      <c r="A741" s="92"/>
      <c r="B741" s="92"/>
      <c r="C741" s="93"/>
      <c r="D741" s="123" t="s">
        <v>2174</v>
      </c>
      <c r="E741" s="92" t="s">
        <v>2175</v>
      </c>
      <c r="F741" s="124">
        <v>85200</v>
      </c>
      <c r="G741" s="124">
        <v>5000</v>
      </c>
      <c r="H741" s="124">
        <v>0</v>
      </c>
      <c r="I741" s="124">
        <v>0</v>
      </c>
      <c r="J741" s="124">
        <v>0</v>
      </c>
      <c r="K741" s="127">
        <v>0</v>
      </c>
      <c r="L741" s="127">
        <v>0</v>
      </c>
      <c r="M741" s="124">
        <v>0</v>
      </c>
      <c r="N741" s="127">
        <v>0</v>
      </c>
      <c r="O741" s="128">
        <v>14000</v>
      </c>
      <c r="P741" s="127">
        <v>0</v>
      </c>
      <c r="Q741" s="127">
        <v>0</v>
      </c>
      <c r="R741" s="124">
        <v>0</v>
      </c>
      <c r="S741" s="124">
        <v>0</v>
      </c>
      <c r="T741" s="124">
        <v>0</v>
      </c>
      <c r="U741" s="124">
        <v>0</v>
      </c>
      <c r="V741" s="124">
        <v>0</v>
      </c>
      <c r="W741" s="124">
        <v>7000</v>
      </c>
      <c r="X741" s="124">
        <v>0</v>
      </c>
      <c r="Y741" s="127">
        <v>19200</v>
      </c>
      <c r="Z741" s="128">
        <v>40000</v>
      </c>
    </row>
    <row r="742" spans="1:26" ht="20.100000000000001" customHeight="1">
      <c r="A742" s="92" t="s">
        <v>1604</v>
      </c>
      <c r="B742" s="92" t="s">
        <v>1550</v>
      </c>
      <c r="C742" s="93" t="s">
        <v>1572</v>
      </c>
      <c r="D742" s="123" t="s">
        <v>1623</v>
      </c>
      <c r="E742" s="92" t="s">
        <v>1097</v>
      </c>
      <c r="F742" s="124">
        <v>85200</v>
      </c>
      <c r="G742" s="124">
        <v>5000</v>
      </c>
      <c r="H742" s="124">
        <v>0</v>
      </c>
      <c r="I742" s="124">
        <v>0</v>
      </c>
      <c r="J742" s="124">
        <v>0</v>
      </c>
      <c r="K742" s="127">
        <v>0</v>
      </c>
      <c r="L742" s="127">
        <v>0</v>
      </c>
      <c r="M742" s="124">
        <v>0</v>
      </c>
      <c r="N742" s="127">
        <v>0</v>
      </c>
      <c r="O742" s="128">
        <v>14000</v>
      </c>
      <c r="P742" s="127">
        <v>0</v>
      </c>
      <c r="Q742" s="127">
        <v>0</v>
      </c>
      <c r="R742" s="124">
        <v>0</v>
      </c>
      <c r="S742" s="124">
        <v>0</v>
      </c>
      <c r="T742" s="124">
        <v>0</v>
      </c>
      <c r="U742" s="124">
        <v>0</v>
      </c>
      <c r="V742" s="124">
        <v>0</v>
      </c>
      <c r="W742" s="124">
        <v>7000</v>
      </c>
      <c r="X742" s="124">
        <v>0</v>
      </c>
      <c r="Y742" s="127">
        <v>19200</v>
      </c>
      <c r="Z742" s="128">
        <v>40000</v>
      </c>
    </row>
    <row r="743" spans="1:26" ht="20.100000000000001" customHeight="1">
      <c r="A743" s="92"/>
      <c r="B743" s="92"/>
      <c r="C743" s="93"/>
      <c r="D743" s="123" t="s">
        <v>2176</v>
      </c>
      <c r="E743" s="92" t="s">
        <v>2177</v>
      </c>
      <c r="F743" s="124">
        <v>1532040</v>
      </c>
      <c r="G743" s="124">
        <v>221000</v>
      </c>
      <c r="H743" s="124">
        <v>12400</v>
      </c>
      <c r="I743" s="124">
        <v>41000</v>
      </c>
      <c r="J743" s="124">
        <v>49720</v>
      </c>
      <c r="K743" s="127">
        <v>0</v>
      </c>
      <c r="L743" s="127">
        <v>0</v>
      </c>
      <c r="M743" s="124">
        <v>58000</v>
      </c>
      <c r="N743" s="127">
        <v>231600</v>
      </c>
      <c r="O743" s="128">
        <v>172600</v>
      </c>
      <c r="P743" s="127">
        <v>0</v>
      </c>
      <c r="Q743" s="127">
        <v>65000</v>
      </c>
      <c r="R743" s="124">
        <v>20000</v>
      </c>
      <c r="S743" s="124">
        <v>80000</v>
      </c>
      <c r="T743" s="124">
        <v>0</v>
      </c>
      <c r="U743" s="124">
        <v>0</v>
      </c>
      <c r="V743" s="124">
        <v>0</v>
      </c>
      <c r="W743" s="124">
        <v>0</v>
      </c>
      <c r="X743" s="124">
        <v>0</v>
      </c>
      <c r="Y743" s="127">
        <v>186720</v>
      </c>
      <c r="Z743" s="128">
        <v>394000</v>
      </c>
    </row>
    <row r="744" spans="1:26" ht="20.100000000000001" customHeight="1">
      <c r="A744" s="92"/>
      <c r="B744" s="92"/>
      <c r="C744" s="93"/>
      <c r="D744" s="123" t="s">
        <v>2178</v>
      </c>
      <c r="E744" s="92" t="s">
        <v>2179</v>
      </c>
      <c r="F744" s="124">
        <v>759320</v>
      </c>
      <c r="G744" s="124">
        <v>31600</v>
      </c>
      <c r="H744" s="124">
        <v>5000</v>
      </c>
      <c r="I744" s="124">
        <v>25000</v>
      </c>
      <c r="J744" s="124">
        <v>34480</v>
      </c>
      <c r="K744" s="127">
        <v>0</v>
      </c>
      <c r="L744" s="127">
        <v>0</v>
      </c>
      <c r="M744" s="124">
        <v>58000</v>
      </c>
      <c r="N744" s="127">
        <v>154200</v>
      </c>
      <c r="O744" s="128">
        <v>40000</v>
      </c>
      <c r="P744" s="127">
        <v>0</v>
      </c>
      <c r="Q744" s="127">
        <v>40000</v>
      </c>
      <c r="R744" s="124">
        <v>20000</v>
      </c>
      <c r="S744" s="124">
        <v>80000</v>
      </c>
      <c r="T744" s="124">
        <v>0</v>
      </c>
      <c r="U744" s="124">
        <v>0</v>
      </c>
      <c r="V744" s="124">
        <v>0</v>
      </c>
      <c r="W744" s="124">
        <v>0</v>
      </c>
      <c r="X744" s="124">
        <v>0</v>
      </c>
      <c r="Y744" s="127">
        <v>131040</v>
      </c>
      <c r="Z744" s="128">
        <v>140000</v>
      </c>
    </row>
    <row r="745" spans="1:26" ht="20.100000000000001" customHeight="1">
      <c r="A745" s="92" t="s">
        <v>1549</v>
      </c>
      <c r="B745" s="92" t="s">
        <v>1552</v>
      </c>
      <c r="C745" s="93" t="s">
        <v>1550</v>
      </c>
      <c r="D745" s="123" t="s">
        <v>1623</v>
      </c>
      <c r="E745" s="92" t="s">
        <v>251</v>
      </c>
      <c r="F745" s="124">
        <v>381720</v>
      </c>
      <c r="G745" s="124">
        <v>0</v>
      </c>
      <c r="H745" s="124">
        <v>0</v>
      </c>
      <c r="I745" s="124">
        <v>0</v>
      </c>
      <c r="J745" s="124">
        <v>24480</v>
      </c>
      <c r="K745" s="127">
        <v>0</v>
      </c>
      <c r="L745" s="127">
        <v>0</v>
      </c>
      <c r="M745" s="124">
        <v>0</v>
      </c>
      <c r="N745" s="127">
        <v>154200</v>
      </c>
      <c r="O745" s="128">
        <v>0</v>
      </c>
      <c r="P745" s="127">
        <v>0</v>
      </c>
      <c r="Q745" s="127">
        <v>0</v>
      </c>
      <c r="R745" s="124">
        <v>0</v>
      </c>
      <c r="S745" s="124">
        <v>0</v>
      </c>
      <c r="T745" s="124">
        <v>0</v>
      </c>
      <c r="U745" s="124">
        <v>0</v>
      </c>
      <c r="V745" s="124">
        <v>0</v>
      </c>
      <c r="W745" s="124">
        <v>0</v>
      </c>
      <c r="X745" s="124">
        <v>0</v>
      </c>
      <c r="Y745" s="127">
        <v>131040</v>
      </c>
      <c r="Z745" s="128">
        <v>72000</v>
      </c>
    </row>
    <row r="746" spans="1:26" ht="20.100000000000001" customHeight="1">
      <c r="A746" s="92" t="s">
        <v>1549</v>
      </c>
      <c r="B746" s="92" t="s">
        <v>1554</v>
      </c>
      <c r="C746" s="93" t="s">
        <v>1550</v>
      </c>
      <c r="D746" s="123" t="s">
        <v>1623</v>
      </c>
      <c r="E746" s="92" t="s">
        <v>251</v>
      </c>
      <c r="F746" s="124">
        <v>377600</v>
      </c>
      <c r="G746" s="124">
        <v>31600</v>
      </c>
      <c r="H746" s="124">
        <v>5000</v>
      </c>
      <c r="I746" s="124">
        <v>25000</v>
      </c>
      <c r="J746" s="124">
        <v>10000</v>
      </c>
      <c r="K746" s="127">
        <v>0</v>
      </c>
      <c r="L746" s="127">
        <v>0</v>
      </c>
      <c r="M746" s="124">
        <v>58000</v>
      </c>
      <c r="N746" s="127">
        <v>0</v>
      </c>
      <c r="O746" s="128">
        <v>40000</v>
      </c>
      <c r="P746" s="127">
        <v>0</v>
      </c>
      <c r="Q746" s="127">
        <v>40000</v>
      </c>
      <c r="R746" s="124">
        <v>20000</v>
      </c>
      <c r="S746" s="124">
        <v>80000</v>
      </c>
      <c r="T746" s="124">
        <v>0</v>
      </c>
      <c r="U746" s="124">
        <v>0</v>
      </c>
      <c r="V746" s="124">
        <v>0</v>
      </c>
      <c r="W746" s="124">
        <v>0</v>
      </c>
      <c r="X746" s="124">
        <v>0</v>
      </c>
      <c r="Y746" s="127">
        <v>0</v>
      </c>
      <c r="Z746" s="128">
        <v>68000</v>
      </c>
    </row>
    <row r="747" spans="1:26" ht="20.100000000000001" customHeight="1">
      <c r="A747" s="92"/>
      <c r="B747" s="92"/>
      <c r="C747" s="93"/>
      <c r="D747" s="123" t="s">
        <v>2180</v>
      </c>
      <c r="E747" s="92" t="s">
        <v>2181</v>
      </c>
      <c r="F747" s="124">
        <v>121080</v>
      </c>
      <c r="G747" s="124">
        <v>9800</v>
      </c>
      <c r="H747" s="124">
        <v>1000</v>
      </c>
      <c r="I747" s="124">
        <v>4000</v>
      </c>
      <c r="J747" s="124">
        <v>4440</v>
      </c>
      <c r="K747" s="127">
        <v>0</v>
      </c>
      <c r="L747" s="127">
        <v>0</v>
      </c>
      <c r="M747" s="124">
        <v>0</v>
      </c>
      <c r="N747" s="127">
        <v>32400</v>
      </c>
      <c r="O747" s="128">
        <v>10000</v>
      </c>
      <c r="P747" s="127">
        <v>0</v>
      </c>
      <c r="Q747" s="127">
        <v>0</v>
      </c>
      <c r="R747" s="124">
        <v>0</v>
      </c>
      <c r="S747" s="124">
        <v>0</v>
      </c>
      <c r="T747" s="124">
        <v>0</v>
      </c>
      <c r="U747" s="124">
        <v>0</v>
      </c>
      <c r="V747" s="124">
        <v>0</v>
      </c>
      <c r="W747" s="124">
        <v>0</v>
      </c>
      <c r="X747" s="124">
        <v>0</v>
      </c>
      <c r="Y747" s="127">
        <v>13440</v>
      </c>
      <c r="Z747" s="128">
        <v>46000</v>
      </c>
    </row>
    <row r="748" spans="1:26" ht="20.100000000000001" customHeight="1">
      <c r="A748" s="92" t="s">
        <v>1549</v>
      </c>
      <c r="B748" s="92" t="s">
        <v>1554</v>
      </c>
      <c r="C748" s="93" t="s">
        <v>1550</v>
      </c>
      <c r="D748" s="123" t="s">
        <v>1623</v>
      </c>
      <c r="E748" s="92" t="s">
        <v>251</v>
      </c>
      <c r="F748" s="124">
        <v>121080</v>
      </c>
      <c r="G748" s="124">
        <v>9800</v>
      </c>
      <c r="H748" s="124">
        <v>1000</v>
      </c>
      <c r="I748" s="124">
        <v>4000</v>
      </c>
      <c r="J748" s="124">
        <v>4440</v>
      </c>
      <c r="K748" s="127">
        <v>0</v>
      </c>
      <c r="L748" s="127">
        <v>0</v>
      </c>
      <c r="M748" s="124">
        <v>0</v>
      </c>
      <c r="N748" s="127">
        <v>32400</v>
      </c>
      <c r="O748" s="128">
        <v>10000</v>
      </c>
      <c r="P748" s="127">
        <v>0</v>
      </c>
      <c r="Q748" s="127">
        <v>0</v>
      </c>
      <c r="R748" s="124">
        <v>0</v>
      </c>
      <c r="S748" s="124">
        <v>0</v>
      </c>
      <c r="T748" s="124">
        <v>0</v>
      </c>
      <c r="U748" s="124">
        <v>0</v>
      </c>
      <c r="V748" s="124">
        <v>0</v>
      </c>
      <c r="W748" s="124">
        <v>0</v>
      </c>
      <c r="X748" s="124">
        <v>0</v>
      </c>
      <c r="Y748" s="127">
        <v>13440</v>
      </c>
      <c r="Z748" s="128">
        <v>46000</v>
      </c>
    </row>
    <row r="749" spans="1:26" ht="20.100000000000001" customHeight="1">
      <c r="A749" s="92"/>
      <c r="B749" s="92"/>
      <c r="C749" s="93"/>
      <c r="D749" s="123" t="s">
        <v>2182</v>
      </c>
      <c r="E749" s="92" t="s">
        <v>2183</v>
      </c>
      <c r="F749" s="124">
        <v>60600</v>
      </c>
      <c r="G749" s="124">
        <v>5000</v>
      </c>
      <c r="H749" s="124">
        <v>1000</v>
      </c>
      <c r="I749" s="124">
        <v>5000</v>
      </c>
      <c r="J749" s="124">
        <v>3000</v>
      </c>
      <c r="K749" s="127">
        <v>0</v>
      </c>
      <c r="L749" s="127">
        <v>0</v>
      </c>
      <c r="M749" s="124">
        <v>0</v>
      </c>
      <c r="N749" s="127">
        <v>0</v>
      </c>
      <c r="O749" s="128">
        <v>17000</v>
      </c>
      <c r="P749" s="127">
        <v>0</v>
      </c>
      <c r="Q749" s="127">
        <v>0</v>
      </c>
      <c r="R749" s="124">
        <v>0</v>
      </c>
      <c r="S749" s="124">
        <v>0</v>
      </c>
      <c r="T749" s="124">
        <v>0</v>
      </c>
      <c r="U749" s="124">
        <v>0</v>
      </c>
      <c r="V749" s="124">
        <v>0</v>
      </c>
      <c r="W749" s="124">
        <v>0</v>
      </c>
      <c r="X749" s="124">
        <v>0</v>
      </c>
      <c r="Y749" s="127">
        <v>9600</v>
      </c>
      <c r="Z749" s="128">
        <v>20000</v>
      </c>
    </row>
    <row r="750" spans="1:26" ht="20.100000000000001" customHeight="1">
      <c r="A750" s="92" t="s">
        <v>1591</v>
      </c>
      <c r="B750" s="92" t="s">
        <v>1580</v>
      </c>
      <c r="C750" s="93" t="s">
        <v>1572</v>
      </c>
      <c r="D750" s="123" t="s">
        <v>1623</v>
      </c>
      <c r="E750" s="92" t="s">
        <v>957</v>
      </c>
      <c r="F750" s="124">
        <v>60600</v>
      </c>
      <c r="G750" s="124">
        <v>5000</v>
      </c>
      <c r="H750" s="124">
        <v>1000</v>
      </c>
      <c r="I750" s="124">
        <v>5000</v>
      </c>
      <c r="J750" s="124">
        <v>3000</v>
      </c>
      <c r="K750" s="127">
        <v>0</v>
      </c>
      <c r="L750" s="127">
        <v>0</v>
      </c>
      <c r="M750" s="124">
        <v>0</v>
      </c>
      <c r="N750" s="127">
        <v>0</v>
      </c>
      <c r="O750" s="128">
        <v>17000</v>
      </c>
      <c r="P750" s="127">
        <v>0</v>
      </c>
      <c r="Q750" s="127">
        <v>0</v>
      </c>
      <c r="R750" s="124">
        <v>0</v>
      </c>
      <c r="S750" s="124">
        <v>0</v>
      </c>
      <c r="T750" s="124">
        <v>0</v>
      </c>
      <c r="U750" s="124">
        <v>0</v>
      </c>
      <c r="V750" s="124">
        <v>0</v>
      </c>
      <c r="W750" s="124">
        <v>0</v>
      </c>
      <c r="X750" s="124">
        <v>0</v>
      </c>
      <c r="Y750" s="127">
        <v>9600</v>
      </c>
      <c r="Z750" s="128">
        <v>20000</v>
      </c>
    </row>
    <row r="751" spans="1:26" ht="20.100000000000001" customHeight="1">
      <c r="A751" s="92"/>
      <c r="B751" s="92"/>
      <c r="C751" s="93"/>
      <c r="D751" s="123" t="s">
        <v>2184</v>
      </c>
      <c r="E751" s="92" t="s">
        <v>2185</v>
      </c>
      <c r="F751" s="124">
        <v>24240</v>
      </c>
      <c r="G751" s="124">
        <v>1000</v>
      </c>
      <c r="H751" s="124">
        <v>400</v>
      </c>
      <c r="I751" s="124">
        <v>2000</v>
      </c>
      <c r="J751" s="124">
        <v>0</v>
      </c>
      <c r="K751" s="127">
        <v>0</v>
      </c>
      <c r="L751" s="127">
        <v>0</v>
      </c>
      <c r="M751" s="124">
        <v>0</v>
      </c>
      <c r="N751" s="127">
        <v>0</v>
      </c>
      <c r="O751" s="128">
        <v>9000</v>
      </c>
      <c r="P751" s="127">
        <v>0</v>
      </c>
      <c r="Q751" s="127">
        <v>0</v>
      </c>
      <c r="R751" s="124">
        <v>0</v>
      </c>
      <c r="S751" s="124">
        <v>0</v>
      </c>
      <c r="T751" s="124">
        <v>0</v>
      </c>
      <c r="U751" s="124">
        <v>0</v>
      </c>
      <c r="V751" s="124">
        <v>0</v>
      </c>
      <c r="W751" s="124">
        <v>0</v>
      </c>
      <c r="X751" s="124">
        <v>0</v>
      </c>
      <c r="Y751" s="127">
        <v>3840</v>
      </c>
      <c r="Z751" s="128">
        <v>8000</v>
      </c>
    </row>
    <row r="752" spans="1:26" ht="20.100000000000001" customHeight="1">
      <c r="A752" s="92" t="s">
        <v>1582</v>
      </c>
      <c r="B752" s="92" t="s">
        <v>1550</v>
      </c>
      <c r="C752" s="93" t="s">
        <v>1585</v>
      </c>
      <c r="D752" s="123" t="s">
        <v>1623</v>
      </c>
      <c r="E752" s="92" t="s">
        <v>758</v>
      </c>
      <c r="F752" s="124">
        <v>24240</v>
      </c>
      <c r="G752" s="124">
        <v>1000</v>
      </c>
      <c r="H752" s="124">
        <v>400</v>
      </c>
      <c r="I752" s="124">
        <v>2000</v>
      </c>
      <c r="J752" s="124">
        <v>0</v>
      </c>
      <c r="K752" s="127">
        <v>0</v>
      </c>
      <c r="L752" s="127">
        <v>0</v>
      </c>
      <c r="M752" s="124">
        <v>0</v>
      </c>
      <c r="N752" s="127">
        <v>0</v>
      </c>
      <c r="O752" s="128">
        <v>9000</v>
      </c>
      <c r="P752" s="127">
        <v>0</v>
      </c>
      <c r="Q752" s="127">
        <v>0</v>
      </c>
      <c r="R752" s="124">
        <v>0</v>
      </c>
      <c r="S752" s="124">
        <v>0</v>
      </c>
      <c r="T752" s="124">
        <v>0</v>
      </c>
      <c r="U752" s="124">
        <v>0</v>
      </c>
      <c r="V752" s="124">
        <v>0</v>
      </c>
      <c r="W752" s="124">
        <v>0</v>
      </c>
      <c r="X752" s="124">
        <v>0</v>
      </c>
      <c r="Y752" s="127">
        <v>3840</v>
      </c>
      <c r="Z752" s="128">
        <v>8000</v>
      </c>
    </row>
    <row r="753" spans="1:26" ht="20.100000000000001" customHeight="1">
      <c r="A753" s="92"/>
      <c r="B753" s="92"/>
      <c r="C753" s="93"/>
      <c r="D753" s="123" t="s">
        <v>2186</v>
      </c>
      <c r="E753" s="92" t="s">
        <v>2187</v>
      </c>
      <c r="F753" s="124">
        <v>36360</v>
      </c>
      <c r="G753" s="124">
        <v>1000</v>
      </c>
      <c r="H753" s="124">
        <v>5000</v>
      </c>
      <c r="I753" s="124">
        <v>0</v>
      </c>
      <c r="J753" s="124">
        <v>0</v>
      </c>
      <c r="K753" s="127">
        <v>0</v>
      </c>
      <c r="L753" s="127">
        <v>0</v>
      </c>
      <c r="M753" s="124">
        <v>0</v>
      </c>
      <c r="N753" s="127">
        <v>0</v>
      </c>
      <c r="O753" s="128">
        <v>12600</v>
      </c>
      <c r="P753" s="127">
        <v>0</v>
      </c>
      <c r="Q753" s="127">
        <v>0</v>
      </c>
      <c r="R753" s="124">
        <v>0</v>
      </c>
      <c r="S753" s="124">
        <v>0</v>
      </c>
      <c r="T753" s="124">
        <v>0</v>
      </c>
      <c r="U753" s="124">
        <v>0</v>
      </c>
      <c r="V753" s="124">
        <v>0</v>
      </c>
      <c r="W753" s="124">
        <v>0</v>
      </c>
      <c r="X753" s="124">
        <v>0</v>
      </c>
      <c r="Y753" s="127">
        <v>5760</v>
      </c>
      <c r="Z753" s="128">
        <v>12000</v>
      </c>
    </row>
    <row r="754" spans="1:26" ht="20.100000000000001" customHeight="1">
      <c r="A754" s="92" t="s">
        <v>1589</v>
      </c>
      <c r="B754" s="92" t="s">
        <v>1550</v>
      </c>
      <c r="C754" s="93" t="s">
        <v>1585</v>
      </c>
      <c r="D754" s="123" t="s">
        <v>1623</v>
      </c>
      <c r="E754" s="92" t="s">
        <v>801</v>
      </c>
      <c r="F754" s="124">
        <v>36360</v>
      </c>
      <c r="G754" s="124">
        <v>1000</v>
      </c>
      <c r="H754" s="124">
        <v>5000</v>
      </c>
      <c r="I754" s="124">
        <v>0</v>
      </c>
      <c r="J754" s="124">
        <v>0</v>
      </c>
      <c r="K754" s="127">
        <v>0</v>
      </c>
      <c r="L754" s="127">
        <v>0</v>
      </c>
      <c r="M754" s="124">
        <v>0</v>
      </c>
      <c r="N754" s="127">
        <v>0</v>
      </c>
      <c r="O754" s="128">
        <v>12600</v>
      </c>
      <c r="P754" s="127">
        <v>0</v>
      </c>
      <c r="Q754" s="127">
        <v>0</v>
      </c>
      <c r="R754" s="124">
        <v>0</v>
      </c>
      <c r="S754" s="124">
        <v>0</v>
      </c>
      <c r="T754" s="124">
        <v>0</v>
      </c>
      <c r="U754" s="124">
        <v>0</v>
      </c>
      <c r="V754" s="124">
        <v>0</v>
      </c>
      <c r="W754" s="124">
        <v>0</v>
      </c>
      <c r="X754" s="124">
        <v>0</v>
      </c>
      <c r="Y754" s="127">
        <v>5760</v>
      </c>
      <c r="Z754" s="128">
        <v>12000</v>
      </c>
    </row>
    <row r="755" spans="1:26" ht="20.100000000000001" customHeight="1">
      <c r="A755" s="92"/>
      <c r="B755" s="92"/>
      <c r="C755" s="93"/>
      <c r="D755" s="123" t="s">
        <v>2188</v>
      </c>
      <c r="E755" s="92" t="s">
        <v>2189</v>
      </c>
      <c r="F755" s="124">
        <v>196360</v>
      </c>
      <c r="G755" s="124">
        <v>160000</v>
      </c>
      <c r="H755" s="124">
        <v>0</v>
      </c>
      <c r="I755" s="124">
        <v>5000</v>
      </c>
      <c r="J755" s="124">
        <v>0</v>
      </c>
      <c r="K755" s="127">
        <v>0</v>
      </c>
      <c r="L755" s="127">
        <v>0</v>
      </c>
      <c r="M755" s="124">
        <v>0</v>
      </c>
      <c r="N755" s="127">
        <v>0</v>
      </c>
      <c r="O755" s="128">
        <v>13600</v>
      </c>
      <c r="P755" s="127">
        <v>0</v>
      </c>
      <c r="Q755" s="127">
        <v>0</v>
      </c>
      <c r="R755" s="124">
        <v>0</v>
      </c>
      <c r="S755" s="124">
        <v>0</v>
      </c>
      <c r="T755" s="124">
        <v>0</v>
      </c>
      <c r="U755" s="124">
        <v>0</v>
      </c>
      <c r="V755" s="124">
        <v>0</v>
      </c>
      <c r="W755" s="124">
        <v>0</v>
      </c>
      <c r="X755" s="124">
        <v>0</v>
      </c>
      <c r="Y755" s="127">
        <v>5760</v>
      </c>
      <c r="Z755" s="128">
        <v>12000</v>
      </c>
    </row>
    <row r="756" spans="1:26" ht="20.100000000000001" customHeight="1">
      <c r="A756" s="92" t="s">
        <v>1604</v>
      </c>
      <c r="B756" s="92" t="s">
        <v>1550</v>
      </c>
      <c r="C756" s="93" t="s">
        <v>1557</v>
      </c>
      <c r="D756" s="123" t="s">
        <v>1623</v>
      </c>
      <c r="E756" s="92" t="s">
        <v>260</v>
      </c>
      <c r="F756" s="124">
        <v>196360</v>
      </c>
      <c r="G756" s="124">
        <v>160000</v>
      </c>
      <c r="H756" s="124">
        <v>0</v>
      </c>
      <c r="I756" s="124">
        <v>5000</v>
      </c>
      <c r="J756" s="124">
        <v>0</v>
      </c>
      <c r="K756" s="127">
        <v>0</v>
      </c>
      <c r="L756" s="127">
        <v>0</v>
      </c>
      <c r="M756" s="124">
        <v>0</v>
      </c>
      <c r="N756" s="127">
        <v>0</v>
      </c>
      <c r="O756" s="128">
        <v>13600</v>
      </c>
      <c r="P756" s="127">
        <v>0</v>
      </c>
      <c r="Q756" s="127">
        <v>0</v>
      </c>
      <c r="R756" s="124">
        <v>0</v>
      </c>
      <c r="S756" s="124">
        <v>0</v>
      </c>
      <c r="T756" s="124">
        <v>0</v>
      </c>
      <c r="U756" s="124">
        <v>0</v>
      </c>
      <c r="V756" s="124">
        <v>0</v>
      </c>
      <c r="W756" s="124">
        <v>0</v>
      </c>
      <c r="X756" s="124">
        <v>0</v>
      </c>
      <c r="Y756" s="127">
        <v>5760</v>
      </c>
      <c r="Z756" s="128">
        <v>12000</v>
      </c>
    </row>
    <row r="757" spans="1:26" ht="20.100000000000001" customHeight="1">
      <c r="A757" s="92"/>
      <c r="B757" s="92"/>
      <c r="C757" s="93"/>
      <c r="D757" s="123" t="s">
        <v>2190</v>
      </c>
      <c r="E757" s="92" t="s">
        <v>2191</v>
      </c>
      <c r="F757" s="124">
        <v>45760</v>
      </c>
      <c r="G757" s="124">
        <v>0</v>
      </c>
      <c r="H757" s="124">
        <v>0</v>
      </c>
      <c r="I757" s="124">
        <v>0</v>
      </c>
      <c r="J757" s="124">
        <v>1560</v>
      </c>
      <c r="K757" s="127">
        <v>0</v>
      </c>
      <c r="L757" s="127">
        <v>0</v>
      </c>
      <c r="M757" s="124">
        <v>0</v>
      </c>
      <c r="N757" s="127">
        <v>9000</v>
      </c>
      <c r="O757" s="128">
        <v>6200</v>
      </c>
      <c r="P757" s="127">
        <v>0</v>
      </c>
      <c r="Q757" s="127">
        <v>25000</v>
      </c>
      <c r="R757" s="124">
        <v>0</v>
      </c>
      <c r="S757" s="124">
        <v>0</v>
      </c>
      <c r="T757" s="124">
        <v>0</v>
      </c>
      <c r="U757" s="124">
        <v>0</v>
      </c>
      <c r="V757" s="124">
        <v>0</v>
      </c>
      <c r="W757" s="124">
        <v>0</v>
      </c>
      <c r="X757" s="124">
        <v>0</v>
      </c>
      <c r="Y757" s="127">
        <v>0</v>
      </c>
      <c r="Z757" s="128">
        <v>4000</v>
      </c>
    </row>
    <row r="758" spans="1:26" ht="20.100000000000001" customHeight="1">
      <c r="A758" s="92" t="s">
        <v>1549</v>
      </c>
      <c r="B758" s="92" t="s">
        <v>1550</v>
      </c>
      <c r="C758" s="93" t="s">
        <v>1550</v>
      </c>
      <c r="D758" s="123" t="s">
        <v>1623</v>
      </c>
      <c r="E758" s="92" t="s">
        <v>251</v>
      </c>
      <c r="F758" s="124">
        <v>45760</v>
      </c>
      <c r="G758" s="124">
        <v>0</v>
      </c>
      <c r="H758" s="124">
        <v>0</v>
      </c>
      <c r="I758" s="124">
        <v>0</v>
      </c>
      <c r="J758" s="124">
        <v>1560</v>
      </c>
      <c r="K758" s="127">
        <v>0</v>
      </c>
      <c r="L758" s="127">
        <v>0</v>
      </c>
      <c r="M758" s="124">
        <v>0</v>
      </c>
      <c r="N758" s="127">
        <v>9000</v>
      </c>
      <c r="O758" s="128">
        <v>6200</v>
      </c>
      <c r="P758" s="127">
        <v>0</v>
      </c>
      <c r="Q758" s="127">
        <v>25000</v>
      </c>
      <c r="R758" s="124">
        <v>0</v>
      </c>
      <c r="S758" s="124">
        <v>0</v>
      </c>
      <c r="T758" s="124">
        <v>0</v>
      </c>
      <c r="U758" s="124">
        <v>0</v>
      </c>
      <c r="V758" s="124">
        <v>0</v>
      </c>
      <c r="W758" s="124">
        <v>0</v>
      </c>
      <c r="X758" s="124">
        <v>0</v>
      </c>
      <c r="Y758" s="127">
        <v>0</v>
      </c>
      <c r="Z758" s="128">
        <v>4000</v>
      </c>
    </row>
    <row r="759" spans="1:26" ht="20.100000000000001" customHeight="1">
      <c r="A759" s="92"/>
      <c r="B759" s="92"/>
      <c r="C759" s="93"/>
      <c r="D759" s="123" t="s">
        <v>2192</v>
      </c>
      <c r="E759" s="92" t="s">
        <v>2193</v>
      </c>
      <c r="F759" s="124">
        <v>132280</v>
      </c>
      <c r="G759" s="124">
        <v>2600</v>
      </c>
      <c r="H759" s="124">
        <v>0</v>
      </c>
      <c r="I759" s="124">
        <v>0</v>
      </c>
      <c r="J759" s="124">
        <v>4680</v>
      </c>
      <c r="K759" s="127">
        <v>0</v>
      </c>
      <c r="L759" s="127">
        <v>0</v>
      </c>
      <c r="M759" s="124">
        <v>0</v>
      </c>
      <c r="N759" s="127">
        <v>27000</v>
      </c>
      <c r="O759" s="128">
        <v>16000</v>
      </c>
      <c r="P759" s="127">
        <v>0</v>
      </c>
      <c r="Q759" s="127">
        <v>0</v>
      </c>
      <c r="R759" s="124">
        <v>0</v>
      </c>
      <c r="S759" s="124">
        <v>0</v>
      </c>
      <c r="T759" s="124">
        <v>0</v>
      </c>
      <c r="U759" s="124">
        <v>0</v>
      </c>
      <c r="V759" s="124">
        <v>0</v>
      </c>
      <c r="W759" s="124">
        <v>0</v>
      </c>
      <c r="X759" s="124">
        <v>0</v>
      </c>
      <c r="Y759" s="127">
        <v>0</v>
      </c>
      <c r="Z759" s="128">
        <v>82000</v>
      </c>
    </row>
    <row r="760" spans="1:26" ht="20.100000000000001" customHeight="1">
      <c r="A760" s="92" t="s">
        <v>1549</v>
      </c>
      <c r="B760" s="92" t="s">
        <v>1552</v>
      </c>
      <c r="C760" s="93" t="s">
        <v>1550</v>
      </c>
      <c r="D760" s="123" t="s">
        <v>1623</v>
      </c>
      <c r="E760" s="92" t="s">
        <v>251</v>
      </c>
      <c r="F760" s="124">
        <v>132280</v>
      </c>
      <c r="G760" s="124">
        <v>2600</v>
      </c>
      <c r="H760" s="124">
        <v>0</v>
      </c>
      <c r="I760" s="124">
        <v>0</v>
      </c>
      <c r="J760" s="124">
        <v>4680</v>
      </c>
      <c r="K760" s="127">
        <v>0</v>
      </c>
      <c r="L760" s="127">
        <v>0</v>
      </c>
      <c r="M760" s="124">
        <v>0</v>
      </c>
      <c r="N760" s="127">
        <v>27000</v>
      </c>
      <c r="O760" s="128">
        <v>16000</v>
      </c>
      <c r="P760" s="127">
        <v>0</v>
      </c>
      <c r="Q760" s="127">
        <v>0</v>
      </c>
      <c r="R760" s="124">
        <v>0</v>
      </c>
      <c r="S760" s="124">
        <v>0</v>
      </c>
      <c r="T760" s="124">
        <v>0</v>
      </c>
      <c r="U760" s="124">
        <v>0</v>
      </c>
      <c r="V760" s="124">
        <v>0</v>
      </c>
      <c r="W760" s="124">
        <v>0</v>
      </c>
      <c r="X760" s="124">
        <v>0</v>
      </c>
      <c r="Y760" s="127">
        <v>0</v>
      </c>
      <c r="Z760" s="128">
        <v>82000</v>
      </c>
    </row>
    <row r="761" spans="1:26" ht="20.100000000000001" customHeight="1">
      <c r="A761" s="92"/>
      <c r="B761" s="92"/>
      <c r="C761" s="93"/>
      <c r="D761" s="123" t="s">
        <v>2194</v>
      </c>
      <c r="E761" s="92" t="s">
        <v>2195</v>
      </c>
      <c r="F761" s="124">
        <v>50760</v>
      </c>
      <c r="G761" s="124">
        <v>0</v>
      </c>
      <c r="H761" s="124">
        <v>0</v>
      </c>
      <c r="I761" s="124">
        <v>0</v>
      </c>
      <c r="J761" s="124">
        <v>1560</v>
      </c>
      <c r="K761" s="127">
        <v>0</v>
      </c>
      <c r="L761" s="127">
        <v>0</v>
      </c>
      <c r="M761" s="124">
        <v>0</v>
      </c>
      <c r="N761" s="127">
        <v>9000</v>
      </c>
      <c r="O761" s="128">
        <v>6200</v>
      </c>
      <c r="P761" s="127">
        <v>0</v>
      </c>
      <c r="Q761" s="127">
        <v>0</v>
      </c>
      <c r="R761" s="124">
        <v>0</v>
      </c>
      <c r="S761" s="124">
        <v>0</v>
      </c>
      <c r="T761" s="124">
        <v>0</v>
      </c>
      <c r="U761" s="124">
        <v>0</v>
      </c>
      <c r="V761" s="124">
        <v>0</v>
      </c>
      <c r="W761" s="124">
        <v>0</v>
      </c>
      <c r="X761" s="124">
        <v>0</v>
      </c>
      <c r="Y761" s="127">
        <v>0</v>
      </c>
      <c r="Z761" s="128">
        <v>34000</v>
      </c>
    </row>
    <row r="762" spans="1:26" ht="20.100000000000001" customHeight="1">
      <c r="A762" s="92" t="s">
        <v>1549</v>
      </c>
      <c r="B762" s="92" t="s">
        <v>1563</v>
      </c>
      <c r="C762" s="93" t="s">
        <v>1550</v>
      </c>
      <c r="D762" s="123" t="s">
        <v>1623</v>
      </c>
      <c r="E762" s="92" t="s">
        <v>251</v>
      </c>
      <c r="F762" s="124">
        <v>50760</v>
      </c>
      <c r="G762" s="124">
        <v>0</v>
      </c>
      <c r="H762" s="124">
        <v>0</v>
      </c>
      <c r="I762" s="124">
        <v>0</v>
      </c>
      <c r="J762" s="124">
        <v>1560</v>
      </c>
      <c r="K762" s="127">
        <v>0</v>
      </c>
      <c r="L762" s="127">
        <v>0</v>
      </c>
      <c r="M762" s="124">
        <v>0</v>
      </c>
      <c r="N762" s="127">
        <v>9000</v>
      </c>
      <c r="O762" s="128">
        <v>6200</v>
      </c>
      <c r="P762" s="127">
        <v>0</v>
      </c>
      <c r="Q762" s="127">
        <v>0</v>
      </c>
      <c r="R762" s="124">
        <v>0</v>
      </c>
      <c r="S762" s="124">
        <v>0</v>
      </c>
      <c r="T762" s="124">
        <v>0</v>
      </c>
      <c r="U762" s="124">
        <v>0</v>
      </c>
      <c r="V762" s="124">
        <v>0</v>
      </c>
      <c r="W762" s="124">
        <v>0</v>
      </c>
      <c r="X762" s="124">
        <v>0</v>
      </c>
      <c r="Y762" s="127">
        <v>0</v>
      </c>
      <c r="Z762" s="128">
        <v>34000</v>
      </c>
    </row>
    <row r="763" spans="1:26" ht="20.100000000000001" customHeight="1">
      <c r="A763" s="92"/>
      <c r="B763" s="92"/>
      <c r="C763" s="93"/>
      <c r="D763" s="123" t="s">
        <v>2196</v>
      </c>
      <c r="E763" s="92" t="s">
        <v>2197</v>
      </c>
      <c r="F763" s="124">
        <v>105280</v>
      </c>
      <c r="G763" s="124">
        <v>10000</v>
      </c>
      <c r="H763" s="124">
        <v>0</v>
      </c>
      <c r="I763" s="124">
        <v>0</v>
      </c>
      <c r="J763" s="124">
        <v>0</v>
      </c>
      <c r="K763" s="127">
        <v>0</v>
      </c>
      <c r="L763" s="127">
        <v>0</v>
      </c>
      <c r="M763" s="124">
        <v>0</v>
      </c>
      <c r="N763" s="127">
        <v>0</v>
      </c>
      <c r="O763" s="128">
        <v>42000</v>
      </c>
      <c r="P763" s="127">
        <v>0</v>
      </c>
      <c r="Q763" s="127">
        <v>0</v>
      </c>
      <c r="R763" s="124">
        <v>0</v>
      </c>
      <c r="S763" s="124">
        <v>0</v>
      </c>
      <c r="T763" s="124">
        <v>0</v>
      </c>
      <c r="U763" s="124">
        <v>0</v>
      </c>
      <c r="V763" s="124">
        <v>0</v>
      </c>
      <c r="W763" s="124">
        <v>0</v>
      </c>
      <c r="X763" s="124">
        <v>0</v>
      </c>
      <c r="Y763" s="127">
        <v>17280</v>
      </c>
      <c r="Z763" s="128">
        <v>36000</v>
      </c>
    </row>
    <row r="764" spans="1:26" ht="20.100000000000001" customHeight="1">
      <c r="A764" s="92" t="s">
        <v>1604</v>
      </c>
      <c r="B764" s="92" t="s">
        <v>1550</v>
      </c>
      <c r="C764" s="93" t="s">
        <v>1572</v>
      </c>
      <c r="D764" s="123" t="s">
        <v>1623</v>
      </c>
      <c r="E764" s="92" t="s">
        <v>1097</v>
      </c>
      <c r="F764" s="124">
        <v>105280</v>
      </c>
      <c r="G764" s="124">
        <v>10000</v>
      </c>
      <c r="H764" s="124">
        <v>0</v>
      </c>
      <c r="I764" s="124">
        <v>0</v>
      </c>
      <c r="J764" s="124">
        <v>0</v>
      </c>
      <c r="K764" s="127">
        <v>0</v>
      </c>
      <c r="L764" s="127">
        <v>0</v>
      </c>
      <c r="M764" s="124">
        <v>0</v>
      </c>
      <c r="N764" s="127">
        <v>0</v>
      </c>
      <c r="O764" s="128">
        <v>42000</v>
      </c>
      <c r="P764" s="127">
        <v>0</v>
      </c>
      <c r="Q764" s="127">
        <v>0</v>
      </c>
      <c r="R764" s="124">
        <v>0</v>
      </c>
      <c r="S764" s="124">
        <v>0</v>
      </c>
      <c r="T764" s="124">
        <v>0</v>
      </c>
      <c r="U764" s="124">
        <v>0</v>
      </c>
      <c r="V764" s="124">
        <v>0</v>
      </c>
      <c r="W764" s="124">
        <v>0</v>
      </c>
      <c r="X764" s="124">
        <v>0</v>
      </c>
      <c r="Y764" s="127">
        <v>17280</v>
      </c>
      <c r="Z764" s="128">
        <v>36000</v>
      </c>
    </row>
    <row r="765" spans="1:26" ht="20.100000000000001" customHeight="1">
      <c r="A765" s="92"/>
      <c r="B765" s="92"/>
      <c r="C765" s="93"/>
      <c r="D765" s="123" t="s">
        <v>2198</v>
      </c>
      <c r="E765" s="92" t="s">
        <v>2199</v>
      </c>
      <c r="F765" s="124">
        <v>1589720</v>
      </c>
      <c r="G765" s="124">
        <v>418500</v>
      </c>
      <c r="H765" s="124">
        <v>0</v>
      </c>
      <c r="I765" s="124">
        <v>0</v>
      </c>
      <c r="J765" s="124">
        <v>31800</v>
      </c>
      <c r="K765" s="127">
        <v>0</v>
      </c>
      <c r="L765" s="127">
        <v>0</v>
      </c>
      <c r="M765" s="124">
        <v>61000</v>
      </c>
      <c r="N765" s="127">
        <v>208800</v>
      </c>
      <c r="O765" s="128">
        <v>0</v>
      </c>
      <c r="P765" s="127">
        <v>0</v>
      </c>
      <c r="Q765" s="127">
        <v>30000</v>
      </c>
      <c r="R765" s="124">
        <v>20000</v>
      </c>
      <c r="S765" s="124">
        <v>60000</v>
      </c>
      <c r="T765" s="124">
        <v>0</v>
      </c>
      <c r="U765" s="124">
        <v>0</v>
      </c>
      <c r="V765" s="124">
        <v>0</v>
      </c>
      <c r="W765" s="124">
        <v>34300</v>
      </c>
      <c r="X765" s="124">
        <v>0</v>
      </c>
      <c r="Y765" s="127">
        <v>136320</v>
      </c>
      <c r="Z765" s="128">
        <v>589000</v>
      </c>
    </row>
    <row r="766" spans="1:26" ht="20.100000000000001" customHeight="1">
      <c r="A766" s="92"/>
      <c r="B766" s="92"/>
      <c r="C766" s="93"/>
      <c r="D766" s="123" t="s">
        <v>2200</v>
      </c>
      <c r="E766" s="92" t="s">
        <v>2201</v>
      </c>
      <c r="F766" s="124">
        <v>761580</v>
      </c>
      <c r="G766" s="124">
        <v>256500</v>
      </c>
      <c r="H766" s="124">
        <v>0</v>
      </c>
      <c r="I766" s="124">
        <v>0</v>
      </c>
      <c r="J766" s="124">
        <v>20160</v>
      </c>
      <c r="K766" s="127">
        <v>0</v>
      </c>
      <c r="L766" s="127">
        <v>0</v>
      </c>
      <c r="M766" s="124">
        <v>61000</v>
      </c>
      <c r="N766" s="127">
        <v>132600</v>
      </c>
      <c r="O766" s="128">
        <v>0</v>
      </c>
      <c r="P766" s="127">
        <v>0</v>
      </c>
      <c r="Q766" s="127">
        <v>20000</v>
      </c>
      <c r="R766" s="124">
        <v>20000</v>
      </c>
      <c r="S766" s="124">
        <v>60000</v>
      </c>
      <c r="T766" s="124">
        <v>0</v>
      </c>
      <c r="U766" s="124">
        <v>0</v>
      </c>
      <c r="V766" s="124">
        <v>0</v>
      </c>
      <c r="W766" s="124">
        <v>12600</v>
      </c>
      <c r="X766" s="124">
        <v>0</v>
      </c>
      <c r="Y766" s="127">
        <v>78720</v>
      </c>
      <c r="Z766" s="128">
        <v>100000</v>
      </c>
    </row>
    <row r="767" spans="1:26" ht="20.100000000000001" customHeight="1">
      <c r="A767" s="92" t="s">
        <v>1549</v>
      </c>
      <c r="B767" s="92" t="s">
        <v>1552</v>
      </c>
      <c r="C767" s="93" t="s">
        <v>1550</v>
      </c>
      <c r="D767" s="123" t="s">
        <v>1623</v>
      </c>
      <c r="E767" s="92" t="s">
        <v>251</v>
      </c>
      <c r="F767" s="124">
        <v>747580</v>
      </c>
      <c r="G767" s="124">
        <v>256500</v>
      </c>
      <c r="H767" s="124">
        <v>0</v>
      </c>
      <c r="I767" s="124">
        <v>0</v>
      </c>
      <c r="J767" s="124">
        <v>20160</v>
      </c>
      <c r="K767" s="127">
        <v>0</v>
      </c>
      <c r="L767" s="127">
        <v>0</v>
      </c>
      <c r="M767" s="124">
        <v>61000</v>
      </c>
      <c r="N767" s="127">
        <v>132600</v>
      </c>
      <c r="O767" s="128">
        <v>0</v>
      </c>
      <c r="P767" s="127">
        <v>0</v>
      </c>
      <c r="Q767" s="127">
        <v>20000</v>
      </c>
      <c r="R767" s="124">
        <v>20000</v>
      </c>
      <c r="S767" s="124">
        <v>60000</v>
      </c>
      <c r="T767" s="124">
        <v>0</v>
      </c>
      <c r="U767" s="124">
        <v>0</v>
      </c>
      <c r="V767" s="124">
        <v>0</v>
      </c>
      <c r="W767" s="124">
        <v>12600</v>
      </c>
      <c r="X767" s="124">
        <v>0</v>
      </c>
      <c r="Y767" s="127">
        <v>78720</v>
      </c>
      <c r="Z767" s="128">
        <v>86000</v>
      </c>
    </row>
    <row r="768" spans="1:26" ht="20.100000000000001" customHeight="1">
      <c r="A768" s="92" t="s">
        <v>1549</v>
      </c>
      <c r="B768" s="92" t="s">
        <v>1552</v>
      </c>
      <c r="C768" s="93" t="s">
        <v>1555</v>
      </c>
      <c r="D768" s="123" t="s">
        <v>1623</v>
      </c>
      <c r="E768" s="92" t="s">
        <v>272</v>
      </c>
      <c r="F768" s="124">
        <v>4000</v>
      </c>
      <c r="G768" s="124">
        <v>0</v>
      </c>
      <c r="H768" s="124">
        <v>0</v>
      </c>
      <c r="I768" s="124">
        <v>0</v>
      </c>
      <c r="J768" s="124">
        <v>0</v>
      </c>
      <c r="K768" s="127">
        <v>0</v>
      </c>
      <c r="L768" s="127">
        <v>0</v>
      </c>
      <c r="M768" s="124">
        <v>0</v>
      </c>
      <c r="N768" s="127">
        <v>0</v>
      </c>
      <c r="O768" s="128">
        <v>0</v>
      </c>
      <c r="P768" s="127">
        <v>0</v>
      </c>
      <c r="Q768" s="127">
        <v>0</v>
      </c>
      <c r="R768" s="124">
        <v>0</v>
      </c>
      <c r="S768" s="124">
        <v>0</v>
      </c>
      <c r="T768" s="124">
        <v>0</v>
      </c>
      <c r="U768" s="124">
        <v>0</v>
      </c>
      <c r="V768" s="124">
        <v>0</v>
      </c>
      <c r="W768" s="124">
        <v>0</v>
      </c>
      <c r="X768" s="124">
        <v>0</v>
      </c>
      <c r="Y768" s="127">
        <v>0</v>
      </c>
      <c r="Z768" s="128">
        <v>4000</v>
      </c>
    </row>
    <row r="769" spans="1:26" ht="20.100000000000001" customHeight="1">
      <c r="A769" s="92" t="s">
        <v>1618</v>
      </c>
      <c r="B769" s="92" t="s">
        <v>1550</v>
      </c>
      <c r="C769" s="93" t="s">
        <v>1554</v>
      </c>
      <c r="D769" s="123" t="s">
        <v>1623</v>
      </c>
      <c r="E769" s="92" t="s">
        <v>2489</v>
      </c>
      <c r="F769" s="124">
        <v>10000</v>
      </c>
      <c r="G769" s="124">
        <v>0</v>
      </c>
      <c r="H769" s="124">
        <v>0</v>
      </c>
      <c r="I769" s="124">
        <v>0</v>
      </c>
      <c r="J769" s="124">
        <v>0</v>
      </c>
      <c r="K769" s="127">
        <v>0</v>
      </c>
      <c r="L769" s="127">
        <v>0</v>
      </c>
      <c r="M769" s="124">
        <v>0</v>
      </c>
      <c r="N769" s="127">
        <v>0</v>
      </c>
      <c r="O769" s="128">
        <v>0</v>
      </c>
      <c r="P769" s="127">
        <v>0</v>
      </c>
      <c r="Q769" s="127">
        <v>0</v>
      </c>
      <c r="R769" s="124">
        <v>0</v>
      </c>
      <c r="S769" s="124">
        <v>0</v>
      </c>
      <c r="T769" s="124">
        <v>0</v>
      </c>
      <c r="U769" s="124">
        <v>0</v>
      </c>
      <c r="V769" s="124">
        <v>0</v>
      </c>
      <c r="W769" s="124">
        <v>0</v>
      </c>
      <c r="X769" s="124">
        <v>0</v>
      </c>
      <c r="Y769" s="127">
        <v>0</v>
      </c>
      <c r="Z769" s="128">
        <v>10000</v>
      </c>
    </row>
    <row r="770" spans="1:26" ht="20.100000000000001" customHeight="1">
      <c r="A770" s="92"/>
      <c r="B770" s="92"/>
      <c r="C770" s="93"/>
      <c r="D770" s="123" t="s">
        <v>2202</v>
      </c>
      <c r="E770" s="92" t="s">
        <v>2203</v>
      </c>
      <c r="F770" s="124">
        <v>114200</v>
      </c>
      <c r="G770" s="124">
        <v>15000</v>
      </c>
      <c r="H770" s="124">
        <v>0</v>
      </c>
      <c r="I770" s="124">
        <v>0</v>
      </c>
      <c r="J770" s="124">
        <v>3840</v>
      </c>
      <c r="K770" s="127">
        <v>0</v>
      </c>
      <c r="L770" s="127">
        <v>0</v>
      </c>
      <c r="M770" s="124">
        <v>0</v>
      </c>
      <c r="N770" s="127">
        <v>31200</v>
      </c>
      <c r="O770" s="128">
        <v>0</v>
      </c>
      <c r="P770" s="127">
        <v>0</v>
      </c>
      <c r="Q770" s="127">
        <v>0</v>
      </c>
      <c r="R770" s="124">
        <v>0</v>
      </c>
      <c r="S770" s="124">
        <v>0</v>
      </c>
      <c r="T770" s="124">
        <v>0</v>
      </c>
      <c r="U770" s="124">
        <v>0</v>
      </c>
      <c r="V770" s="124">
        <v>0</v>
      </c>
      <c r="W770" s="124">
        <v>2800</v>
      </c>
      <c r="X770" s="124">
        <v>0</v>
      </c>
      <c r="Y770" s="127">
        <v>15360</v>
      </c>
      <c r="Z770" s="128">
        <v>46000</v>
      </c>
    </row>
    <row r="771" spans="1:26" ht="20.100000000000001" customHeight="1">
      <c r="A771" s="92" t="s">
        <v>1549</v>
      </c>
      <c r="B771" s="92" t="s">
        <v>1554</v>
      </c>
      <c r="C771" s="93" t="s">
        <v>1550</v>
      </c>
      <c r="D771" s="123" t="s">
        <v>1623</v>
      </c>
      <c r="E771" s="92" t="s">
        <v>251</v>
      </c>
      <c r="F771" s="124">
        <v>114200</v>
      </c>
      <c r="G771" s="124">
        <v>15000</v>
      </c>
      <c r="H771" s="124">
        <v>0</v>
      </c>
      <c r="I771" s="124">
        <v>0</v>
      </c>
      <c r="J771" s="124">
        <v>3840</v>
      </c>
      <c r="K771" s="127">
        <v>0</v>
      </c>
      <c r="L771" s="127">
        <v>0</v>
      </c>
      <c r="M771" s="124">
        <v>0</v>
      </c>
      <c r="N771" s="127">
        <v>31200</v>
      </c>
      <c r="O771" s="128">
        <v>0</v>
      </c>
      <c r="P771" s="127">
        <v>0</v>
      </c>
      <c r="Q771" s="127">
        <v>0</v>
      </c>
      <c r="R771" s="124">
        <v>0</v>
      </c>
      <c r="S771" s="124">
        <v>0</v>
      </c>
      <c r="T771" s="124">
        <v>0</v>
      </c>
      <c r="U771" s="124">
        <v>0</v>
      </c>
      <c r="V771" s="124">
        <v>0</v>
      </c>
      <c r="W771" s="124">
        <v>2800</v>
      </c>
      <c r="X771" s="124">
        <v>0</v>
      </c>
      <c r="Y771" s="127">
        <v>15360</v>
      </c>
      <c r="Z771" s="128">
        <v>46000</v>
      </c>
    </row>
    <row r="772" spans="1:26" ht="20.100000000000001" customHeight="1">
      <c r="A772" s="92"/>
      <c r="B772" s="92"/>
      <c r="C772" s="93"/>
      <c r="D772" s="123" t="s">
        <v>2204</v>
      </c>
      <c r="E772" s="92" t="s">
        <v>2205</v>
      </c>
      <c r="F772" s="124">
        <v>71340</v>
      </c>
      <c r="G772" s="124">
        <v>25000</v>
      </c>
      <c r="H772" s="124">
        <v>0</v>
      </c>
      <c r="I772" s="124">
        <v>0</v>
      </c>
      <c r="J772" s="124">
        <v>0</v>
      </c>
      <c r="K772" s="127">
        <v>0</v>
      </c>
      <c r="L772" s="127">
        <v>0</v>
      </c>
      <c r="M772" s="124">
        <v>0</v>
      </c>
      <c r="N772" s="127">
        <v>0</v>
      </c>
      <c r="O772" s="128">
        <v>0</v>
      </c>
      <c r="P772" s="127">
        <v>0</v>
      </c>
      <c r="Q772" s="127">
        <v>0</v>
      </c>
      <c r="R772" s="124">
        <v>0</v>
      </c>
      <c r="S772" s="124">
        <v>0</v>
      </c>
      <c r="T772" s="124">
        <v>0</v>
      </c>
      <c r="U772" s="124">
        <v>0</v>
      </c>
      <c r="V772" s="124">
        <v>0</v>
      </c>
      <c r="W772" s="124">
        <v>4900</v>
      </c>
      <c r="X772" s="124">
        <v>0</v>
      </c>
      <c r="Y772" s="127">
        <v>13440</v>
      </c>
      <c r="Z772" s="128">
        <v>28000</v>
      </c>
    </row>
    <row r="773" spans="1:26" ht="20.100000000000001" customHeight="1">
      <c r="A773" s="92" t="s">
        <v>1591</v>
      </c>
      <c r="B773" s="92" t="s">
        <v>1580</v>
      </c>
      <c r="C773" s="93" t="s">
        <v>1572</v>
      </c>
      <c r="D773" s="123" t="s">
        <v>1623</v>
      </c>
      <c r="E773" s="92" t="s">
        <v>957</v>
      </c>
      <c r="F773" s="124">
        <v>71340</v>
      </c>
      <c r="G773" s="124">
        <v>25000</v>
      </c>
      <c r="H773" s="124">
        <v>0</v>
      </c>
      <c r="I773" s="124">
        <v>0</v>
      </c>
      <c r="J773" s="124">
        <v>0</v>
      </c>
      <c r="K773" s="127">
        <v>0</v>
      </c>
      <c r="L773" s="127">
        <v>0</v>
      </c>
      <c r="M773" s="124">
        <v>0</v>
      </c>
      <c r="N773" s="127">
        <v>0</v>
      </c>
      <c r="O773" s="128">
        <v>0</v>
      </c>
      <c r="P773" s="127">
        <v>0</v>
      </c>
      <c r="Q773" s="127">
        <v>0</v>
      </c>
      <c r="R773" s="124">
        <v>0</v>
      </c>
      <c r="S773" s="124">
        <v>0</v>
      </c>
      <c r="T773" s="124">
        <v>0</v>
      </c>
      <c r="U773" s="124">
        <v>0</v>
      </c>
      <c r="V773" s="124">
        <v>0</v>
      </c>
      <c r="W773" s="124">
        <v>4900</v>
      </c>
      <c r="X773" s="124">
        <v>0</v>
      </c>
      <c r="Y773" s="127">
        <v>13440</v>
      </c>
      <c r="Z773" s="128">
        <v>28000</v>
      </c>
    </row>
    <row r="774" spans="1:26" ht="20.100000000000001" customHeight="1">
      <c r="A774" s="92"/>
      <c r="B774" s="92"/>
      <c r="C774" s="93"/>
      <c r="D774" s="123" t="s">
        <v>2206</v>
      </c>
      <c r="E774" s="92" t="s">
        <v>2207</v>
      </c>
      <c r="F774" s="124">
        <v>23240</v>
      </c>
      <c r="G774" s="124">
        <v>10000</v>
      </c>
      <c r="H774" s="124">
        <v>0</v>
      </c>
      <c r="I774" s="124">
        <v>0</v>
      </c>
      <c r="J774" s="124">
        <v>0</v>
      </c>
      <c r="K774" s="127">
        <v>0</v>
      </c>
      <c r="L774" s="127">
        <v>0</v>
      </c>
      <c r="M774" s="124">
        <v>0</v>
      </c>
      <c r="N774" s="127">
        <v>0</v>
      </c>
      <c r="O774" s="128">
        <v>0</v>
      </c>
      <c r="P774" s="127">
        <v>0</v>
      </c>
      <c r="Q774" s="127">
        <v>0</v>
      </c>
      <c r="R774" s="124">
        <v>0</v>
      </c>
      <c r="S774" s="124">
        <v>0</v>
      </c>
      <c r="T774" s="124">
        <v>0</v>
      </c>
      <c r="U774" s="124">
        <v>0</v>
      </c>
      <c r="V774" s="124">
        <v>0</v>
      </c>
      <c r="W774" s="124">
        <v>1400</v>
      </c>
      <c r="X774" s="124">
        <v>0</v>
      </c>
      <c r="Y774" s="127">
        <v>3840</v>
      </c>
      <c r="Z774" s="128">
        <v>8000</v>
      </c>
    </row>
    <row r="775" spans="1:26" ht="20.100000000000001" customHeight="1">
      <c r="A775" s="92" t="s">
        <v>1582</v>
      </c>
      <c r="B775" s="92" t="s">
        <v>1555</v>
      </c>
      <c r="C775" s="93" t="s">
        <v>1557</v>
      </c>
      <c r="D775" s="123" t="s">
        <v>1623</v>
      </c>
      <c r="E775" s="92" t="s">
        <v>777</v>
      </c>
      <c r="F775" s="124">
        <v>23240</v>
      </c>
      <c r="G775" s="124">
        <v>10000</v>
      </c>
      <c r="H775" s="124">
        <v>0</v>
      </c>
      <c r="I775" s="124">
        <v>0</v>
      </c>
      <c r="J775" s="124">
        <v>0</v>
      </c>
      <c r="K775" s="127">
        <v>0</v>
      </c>
      <c r="L775" s="127">
        <v>0</v>
      </c>
      <c r="M775" s="124">
        <v>0</v>
      </c>
      <c r="N775" s="127">
        <v>0</v>
      </c>
      <c r="O775" s="128">
        <v>0</v>
      </c>
      <c r="P775" s="127">
        <v>0</v>
      </c>
      <c r="Q775" s="127">
        <v>0</v>
      </c>
      <c r="R775" s="124">
        <v>0</v>
      </c>
      <c r="S775" s="124">
        <v>0</v>
      </c>
      <c r="T775" s="124">
        <v>0</v>
      </c>
      <c r="U775" s="124">
        <v>0</v>
      </c>
      <c r="V775" s="124">
        <v>0</v>
      </c>
      <c r="W775" s="124">
        <v>1400</v>
      </c>
      <c r="X775" s="124">
        <v>0</v>
      </c>
      <c r="Y775" s="127">
        <v>3840</v>
      </c>
      <c r="Z775" s="128">
        <v>8000</v>
      </c>
    </row>
    <row r="776" spans="1:26" ht="20.100000000000001" customHeight="1">
      <c r="A776" s="92"/>
      <c r="B776" s="92"/>
      <c r="C776" s="93"/>
      <c r="D776" s="123" t="s">
        <v>2208</v>
      </c>
      <c r="E776" s="92" t="s">
        <v>2209</v>
      </c>
      <c r="F776" s="124">
        <v>19240</v>
      </c>
      <c r="G776" s="124">
        <v>6000</v>
      </c>
      <c r="H776" s="124">
        <v>0</v>
      </c>
      <c r="I776" s="124">
        <v>0</v>
      </c>
      <c r="J776" s="124">
        <v>0</v>
      </c>
      <c r="K776" s="127">
        <v>0</v>
      </c>
      <c r="L776" s="127">
        <v>0</v>
      </c>
      <c r="M776" s="124">
        <v>0</v>
      </c>
      <c r="N776" s="127">
        <v>0</v>
      </c>
      <c r="O776" s="128">
        <v>0</v>
      </c>
      <c r="P776" s="127">
        <v>0</v>
      </c>
      <c r="Q776" s="127">
        <v>0</v>
      </c>
      <c r="R776" s="124">
        <v>0</v>
      </c>
      <c r="S776" s="124">
        <v>0</v>
      </c>
      <c r="T776" s="124">
        <v>0</v>
      </c>
      <c r="U776" s="124">
        <v>0</v>
      </c>
      <c r="V776" s="124">
        <v>0</v>
      </c>
      <c r="W776" s="124">
        <v>1400</v>
      </c>
      <c r="X776" s="124">
        <v>0</v>
      </c>
      <c r="Y776" s="127">
        <v>3840</v>
      </c>
      <c r="Z776" s="128">
        <v>8000</v>
      </c>
    </row>
    <row r="777" spans="1:26" ht="20.100000000000001" customHeight="1">
      <c r="A777" s="92" t="s">
        <v>1589</v>
      </c>
      <c r="B777" s="92" t="s">
        <v>1550</v>
      </c>
      <c r="C777" s="93" t="s">
        <v>1585</v>
      </c>
      <c r="D777" s="123" t="s">
        <v>1623</v>
      </c>
      <c r="E777" s="92" t="s">
        <v>801</v>
      </c>
      <c r="F777" s="124">
        <v>19240</v>
      </c>
      <c r="G777" s="124">
        <v>6000</v>
      </c>
      <c r="H777" s="124">
        <v>0</v>
      </c>
      <c r="I777" s="124">
        <v>0</v>
      </c>
      <c r="J777" s="124">
        <v>0</v>
      </c>
      <c r="K777" s="127">
        <v>0</v>
      </c>
      <c r="L777" s="127">
        <v>0</v>
      </c>
      <c r="M777" s="124">
        <v>0</v>
      </c>
      <c r="N777" s="127">
        <v>0</v>
      </c>
      <c r="O777" s="128">
        <v>0</v>
      </c>
      <c r="P777" s="127">
        <v>0</v>
      </c>
      <c r="Q777" s="127">
        <v>0</v>
      </c>
      <c r="R777" s="124">
        <v>0</v>
      </c>
      <c r="S777" s="124">
        <v>0</v>
      </c>
      <c r="T777" s="124">
        <v>0</v>
      </c>
      <c r="U777" s="124">
        <v>0</v>
      </c>
      <c r="V777" s="124">
        <v>0</v>
      </c>
      <c r="W777" s="124">
        <v>1400</v>
      </c>
      <c r="X777" s="124">
        <v>0</v>
      </c>
      <c r="Y777" s="127">
        <v>3840</v>
      </c>
      <c r="Z777" s="128">
        <v>8000</v>
      </c>
    </row>
    <row r="778" spans="1:26" ht="20.100000000000001" customHeight="1">
      <c r="A778" s="92"/>
      <c r="B778" s="92"/>
      <c r="C778" s="93"/>
      <c r="D778" s="123" t="s">
        <v>2210</v>
      </c>
      <c r="E778" s="92" t="s">
        <v>2211</v>
      </c>
      <c r="F778" s="124">
        <v>285860</v>
      </c>
      <c r="G778" s="124">
        <v>6000</v>
      </c>
      <c r="H778" s="124">
        <v>0</v>
      </c>
      <c r="I778" s="124">
        <v>0</v>
      </c>
      <c r="J778" s="124">
        <v>0</v>
      </c>
      <c r="K778" s="127">
        <v>0</v>
      </c>
      <c r="L778" s="127">
        <v>0</v>
      </c>
      <c r="M778" s="124">
        <v>0</v>
      </c>
      <c r="N778" s="127">
        <v>0</v>
      </c>
      <c r="O778" s="128">
        <v>0</v>
      </c>
      <c r="P778" s="127">
        <v>0</v>
      </c>
      <c r="Q778" s="127">
        <v>0</v>
      </c>
      <c r="R778" s="124">
        <v>0</v>
      </c>
      <c r="S778" s="124">
        <v>0</v>
      </c>
      <c r="T778" s="124">
        <v>0</v>
      </c>
      <c r="U778" s="124">
        <v>0</v>
      </c>
      <c r="V778" s="124">
        <v>0</v>
      </c>
      <c r="W778" s="124">
        <v>2100</v>
      </c>
      <c r="X778" s="124">
        <v>0</v>
      </c>
      <c r="Y778" s="127">
        <v>5760</v>
      </c>
      <c r="Z778" s="128">
        <v>272000</v>
      </c>
    </row>
    <row r="779" spans="1:26" ht="20.100000000000001" customHeight="1">
      <c r="A779" s="92" t="s">
        <v>1604</v>
      </c>
      <c r="B779" s="92" t="s">
        <v>1550</v>
      </c>
      <c r="C779" s="93" t="s">
        <v>1557</v>
      </c>
      <c r="D779" s="123" t="s">
        <v>1623</v>
      </c>
      <c r="E779" s="92" t="s">
        <v>260</v>
      </c>
      <c r="F779" s="124">
        <v>25860</v>
      </c>
      <c r="G779" s="124">
        <v>6000</v>
      </c>
      <c r="H779" s="124">
        <v>0</v>
      </c>
      <c r="I779" s="124">
        <v>0</v>
      </c>
      <c r="J779" s="124">
        <v>0</v>
      </c>
      <c r="K779" s="127">
        <v>0</v>
      </c>
      <c r="L779" s="127">
        <v>0</v>
      </c>
      <c r="M779" s="124">
        <v>0</v>
      </c>
      <c r="N779" s="127">
        <v>0</v>
      </c>
      <c r="O779" s="128">
        <v>0</v>
      </c>
      <c r="P779" s="127">
        <v>0</v>
      </c>
      <c r="Q779" s="127">
        <v>0</v>
      </c>
      <c r="R779" s="124">
        <v>0</v>
      </c>
      <c r="S779" s="124">
        <v>0</v>
      </c>
      <c r="T779" s="124">
        <v>0</v>
      </c>
      <c r="U779" s="124">
        <v>0</v>
      </c>
      <c r="V779" s="124">
        <v>0</v>
      </c>
      <c r="W779" s="124">
        <v>2100</v>
      </c>
      <c r="X779" s="124">
        <v>0</v>
      </c>
      <c r="Y779" s="127">
        <v>5760</v>
      </c>
      <c r="Z779" s="128">
        <v>12000</v>
      </c>
    </row>
    <row r="780" spans="1:26" ht="20.100000000000001" customHeight="1">
      <c r="A780" s="92" t="s">
        <v>1604</v>
      </c>
      <c r="B780" s="92" t="s">
        <v>1580</v>
      </c>
      <c r="C780" s="93" t="s">
        <v>1558</v>
      </c>
      <c r="D780" s="123" t="s">
        <v>1623</v>
      </c>
      <c r="E780" s="92" t="s">
        <v>1171</v>
      </c>
      <c r="F780" s="124">
        <v>260000</v>
      </c>
      <c r="G780" s="124">
        <v>0</v>
      </c>
      <c r="H780" s="124">
        <v>0</v>
      </c>
      <c r="I780" s="124">
        <v>0</v>
      </c>
      <c r="J780" s="124">
        <v>0</v>
      </c>
      <c r="K780" s="127">
        <v>0</v>
      </c>
      <c r="L780" s="127">
        <v>0</v>
      </c>
      <c r="M780" s="124">
        <v>0</v>
      </c>
      <c r="N780" s="127">
        <v>0</v>
      </c>
      <c r="O780" s="128">
        <v>0</v>
      </c>
      <c r="P780" s="127">
        <v>0</v>
      </c>
      <c r="Q780" s="127">
        <v>0</v>
      </c>
      <c r="R780" s="124">
        <v>0</v>
      </c>
      <c r="S780" s="124">
        <v>0</v>
      </c>
      <c r="T780" s="124">
        <v>0</v>
      </c>
      <c r="U780" s="124">
        <v>0</v>
      </c>
      <c r="V780" s="124">
        <v>0</v>
      </c>
      <c r="W780" s="124">
        <v>0</v>
      </c>
      <c r="X780" s="124">
        <v>0</v>
      </c>
      <c r="Y780" s="127">
        <v>0</v>
      </c>
      <c r="Z780" s="128">
        <v>260000</v>
      </c>
    </row>
    <row r="781" spans="1:26" ht="20.100000000000001" customHeight="1">
      <c r="A781" s="92"/>
      <c r="B781" s="92"/>
      <c r="C781" s="93"/>
      <c r="D781" s="123" t="s">
        <v>2212</v>
      </c>
      <c r="E781" s="92" t="s">
        <v>2213</v>
      </c>
      <c r="F781" s="124">
        <v>75520</v>
      </c>
      <c r="G781" s="124">
        <v>10000</v>
      </c>
      <c r="H781" s="124">
        <v>0</v>
      </c>
      <c r="I781" s="124">
        <v>0</v>
      </c>
      <c r="J781" s="124">
        <v>3120</v>
      </c>
      <c r="K781" s="127">
        <v>0</v>
      </c>
      <c r="L781" s="127">
        <v>0</v>
      </c>
      <c r="M781" s="124">
        <v>0</v>
      </c>
      <c r="N781" s="127">
        <v>18000</v>
      </c>
      <c r="O781" s="128">
        <v>0</v>
      </c>
      <c r="P781" s="127">
        <v>0</v>
      </c>
      <c r="Q781" s="127">
        <v>10000</v>
      </c>
      <c r="R781" s="124">
        <v>0</v>
      </c>
      <c r="S781" s="124">
        <v>0</v>
      </c>
      <c r="T781" s="124">
        <v>0</v>
      </c>
      <c r="U781" s="124">
        <v>0</v>
      </c>
      <c r="V781" s="124">
        <v>0</v>
      </c>
      <c r="W781" s="124">
        <v>1400</v>
      </c>
      <c r="X781" s="124">
        <v>0</v>
      </c>
      <c r="Y781" s="127">
        <v>0</v>
      </c>
      <c r="Z781" s="128">
        <v>33000</v>
      </c>
    </row>
    <row r="782" spans="1:26" ht="20.100000000000001" customHeight="1">
      <c r="A782" s="92" t="s">
        <v>1549</v>
      </c>
      <c r="B782" s="92" t="s">
        <v>1550</v>
      </c>
      <c r="C782" s="93" t="s">
        <v>1550</v>
      </c>
      <c r="D782" s="123" t="s">
        <v>1623</v>
      </c>
      <c r="E782" s="92" t="s">
        <v>251</v>
      </c>
      <c r="F782" s="124">
        <v>50520</v>
      </c>
      <c r="G782" s="124">
        <v>10000</v>
      </c>
      <c r="H782" s="124">
        <v>0</v>
      </c>
      <c r="I782" s="124">
        <v>0</v>
      </c>
      <c r="J782" s="124">
        <v>3120</v>
      </c>
      <c r="K782" s="127">
        <v>0</v>
      </c>
      <c r="L782" s="127">
        <v>0</v>
      </c>
      <c r="M782" s="124">
        <v>0</v>
      </c>
      <c r="N782" s="127">
        <v>18000</v>
      </c>
      <c r="O782" s="128">
        <v>0</v>
      </c>
      <c r="P782" s="127">
        <v>0</v>
      </c>
      <c r="Q782" s="127">
        <v>10000</v>
      </c>
      <c r="R782" s="124">
        <v>0</v>
      </c>
      <c r="S782" s="124">
        <v>0</v>
      </c>
      <c r="T782" s="124">
        <v>0</v>
      </c>
      <c r="U782" s="124">
        <v>0</v>
      </c>
      <c r="V782" s="124">
        <v>0</v>
      </c>
      <c r="W782" s="124">
        <v>1400</v>
      </c>
      <c r="X782" s="124">
        <v>0</v>
      </c>
      <c r="Y782" s="127">
        <v>0</v>
      </c>
      <c r="Z782" s="128">
        <v>8000</v>
      </c>
    </row>
    <row r="783" spans="1:26" ht="20.100000000000001" customHeight="1">
      <c r="A783" s="92" t="s">
        <v>1549</v>
      </c>
      <c r="B783" s="92" t="s">
        <v>1550</v>
      </c>
      <c r="C783" s="93" t="s">
        <v>1557</v>
      </c>
      <c r="D783" s="123" t="s">
        <v>1623</v>
      </c>
      <c r="E783" s="92" t="s">
        <v>254</v>
      </c>
      <c r="F783" s="124">
        <v>25000</v>
      </c>
      <c r="G783" s="124">
        <v>0</v>
      </c>
      <c r="H783" s="124">
        <v>0</v>
      </c>
      <c r="I783" s="124">
        <v>0</v>
      </c>
      <c r="J783" s="124">
        <v>0</v>
      </c>
      <c r="K783" s="127">
        <v>0</v>
      </c>
      <c r="L783" s="127">
        <v>0</v>
      </c>
      <c r="M783" s="124">
        <v>0</v>
      </c>
      <c r="N783" s="127">
        <v>0</v>
      </c>
      <c r="O783" s="128">
        <v>0</v>
      </c>
      <c r="P783" s="127">
        <v>0</v>
      </c>
      <c r="Q783" s="127">
        <v>0</v>
      </c>
      <c r="R783" s="124">
        <v>0</v>
      </c>
      <c r="S783" s="124">
        <v>0</v>
      </c>
      <c r="T783" s="124">
        <v>0</v>
      </c>
      <c r="U783" s="124">
        <v>0</v>
      </c>
      <c r="V783" s="124">
        <v>0</v>
      </c>
      <c r="W783" s="124">
        <v>0</v>
      </c>
      <c r="X783" s="124">
        <v>0</v>
      </c>
      <c r="Y783" s="127">
        <v>0</v>
      </c>
      <c r="Z783" s="128">
        <v>25000</v>
      </c>
    </row>
    <row r="784" spans="1:26" ht="20.100000000000001" customHeight="1">
      <c r="A784" s="92"/>
      <c r="B784" s="92"/>
      <c r="C784" s="93"/>
      <c r="D784" s="123" t="s">
        <v>2214</v>
      </c>
      <c r="E784" s="92" t="s">
        <v>2215</v>
      </c>
      <c r="F784" s="124">
        <v>145780</v>
      </c>
      <c r="G784" s="124">
        <v>80000</v>
      </c>
      <c r="H784" s="124">
        <v>0</v>
      </c>
      <c r="I784" s="124">
        <v>0</v>
      </c>
      <c r="J784" s="124">
        <v>4680</v>
      </c>
      <c r="K784" s="127">
        <v>0</v>
      </c>
      <c r="L784" s="127">
        <v>0</v>
      </c>
      <c r="M784" s="124">
        <v>0</v>
      </c>
      <c r="N784" s="127">
        <v>27000</v>
      </c>
      <c r="O784" s="128">
        <v>0</v>
      </c>
      <c r="P784" s="127">
        <v>0</v>
      </c>
      <c r="Q784" s="127">
        <v>0</v>
      </c>
      <c r="R784" s="124">
        <v>0</v>
      </c>
      <c r="S784" s="124">
        <v>0</v>
      </c>
      <c r="T784" s="124">
        <v>0</v>
      </c>
      <c r="U784" s="124">
        <v>0</v>
      </c>
      <c r="V784" s="124">
        <v>0</v>
      </c>
      <c r="W784" s="124">
        <v>2100</v>
      </c>
      <c r="X784" s="124">
        <v>0</v>
      </c>
      <c r="Y784" s="127">
        <v>0</v>
      </c>
      <c r="Z784" s="128">
        <v>32000</v>
      </c>
    </row>
    <row r="785" spans="1:26" ht="20.100000000000001" customHeight="1">
      <c r="A785" s="92" t="s">
        <v>1549</v>
      </c>
      <c r="B785" s="92" t="s">
        <v>1559</v>
      </c>
      <c r="C785" s="93" t="s">
        <v>1572</v>
      </c>
      <c r="D785" s="123" t="s">
        <v>1623</v>
      </c>
      <c r="E785" s="92" t="s">
        <v>328</v>
      </c>
      <c r="F785" s="124">
        <v>20000</v>
      </c>
      <c r="G785" s="124">
        <v>0</v>
      </c>
      <c r="H785" s="124">
        <v>0</v>
      </c>
      <c r="I785" s="124">
        <v>0</v>
      </c>
      <c r="J785" s="124">
        <v>0</v>
      </c>
      <c r="K785" s="127">
        <v>0</v>
      </c>
      <c r="L785" s="127">
        <v>0</v>
      </c>
      <c r="M785" s="124">
        <v>0</v>
      </c>
      <c r="N785" s="127">
        <v>0</v>
      </c>
      <c r="O785" s="128">
        <v>0</v>
      </c>
      <c r="P785" s="127">
        <v>0</v>
      </c>
      <c r="Q785" s="127">
        <v>0</v>
      </c>
      <c r="R785" s="124">
        <v>0</v>
      </c>
      <c r="S785" s="124">
        <v>0</v>
      </c>
      <c r="T785" s="124">
        <v>0</v>
      </c>
      <c r="U785" s="124">
        <v>0</v>
      </c>
      <c r="V785" s="124">
        <v>0</v>
      </c>
      <c r="W785" s="124">
        <v>0</v>
      </c>
      <c r="X785" s="124">
        <v>0</v>
      </c>
      <c r="Y785" s="127">
        <v>0</v>
      </c>
      <c r="Z785" s="128">
        <v>20000</v>
      </c>
    </row>
    <row r="786" spans="1:26" ht="20.100000000000001" customHeight="1">
      <c r="A786" s="92" t="s">
        <v>1549</v>
      </c>
      <c r="B786" s="92" t="s">
        <v>1564</v>
      </c>
      <c r="C786" s="93" t="s">
        <v>1550</v>
      </c>
      <c r="D786" s="123" t="s">
        <v>1623</v>
      </c>
      <c r="E786" s="92" t="s">
        <v>251</v>
      </c>
      <c r="F786" s="124">
        <v>125780</v>
      </c>
      <c r="G786" s="124">
        <v>80000</v>
      </c>
      <c r="H786" s="124">
        <v>0</v>
      </c>
      <c r="I786" s="124">
        <v>0</v>
      </c>
      <c r="J786" s="124">
        <v>4680</v>
      </c>
      <c r="K786" s="127">
        <v>0</v>
      </c>
      <c r="L786" s="127">
        <v>0</v>
      </c>
      <c r="M786" s="124">
        <v>0</v>
      </c>
      <c r="N786" s="127">
        <v>27000</v>
      </c>
      <c r="O786" s="128">
        <v>0</v>
      </c>
      <c r="P786" s="127">
        <v>0</v>
      </c>
      <c r="Q786" s="127">
        <v>0</v>
      </c>
      <c r="R786" s="124">
        <v>0</v>
      </c>
      <c r="S786" s="124">
        <v>0</v>
      </c>
      <c r="T786" s="124">
        <v>0</v>
      </c>
      <c r="U786" s="124">
        <v>0</v>
      </c>
      <c r="V786" s="124">
        <v>0</v>
      </c>
      <c r="W786" s="124">
        <v>2100</v>
      </c>
      <c r="X786" s="124">
        <v>0</v>
      </c>
      <c r="Y786" s="127">
        <v>0</v>
      </c>
      <c r="Z786" s="128">
        <v>12000</v>
      </c>
    </row>
    <row r="787" spans="1:26" ht="20.100000000000001" customHeight="1">
      <c r="A787" s="92"/>
      <c r="B787" s="92"/>
      <c r="C787" s="93"/>
      <c r="D787" s="123" t="s">
        <v>2490</v>
      </c>
      <c r="E787" s="92" t="s">
        <v>2491</v>
      </c>
      <c r="F787" s="124">
        <v>30000</v>
      </c>
      <c r="G787" s="124">
        <v>0</v>
      </c>
      <c r="H787" s="124">
        <v>0</v>
      </c>
      <c r="I787" s="124">
        <v>0</v>
      </c>
      <c r="J787" s="124">
        <v>0</v>
      </c>
      <c r="K787" s="127">
        <v>0</v>
      </c>
      <c r="L787" s="127">
        <v>0</v>
      </c>
      <c r="M787" s="124">
        <v>0</v>
      </c>
      <c r="N787" s="127">
        <v>0</v>
      </c>
      <c r="O787" s="128">
        <v>0</v>
      </c>
      <c r="P787" s="127">
        <v>0</v>
      </c>
      <c r="Q787" s="127">
        <v>0</v>
      </c>
      <c r="R787" s="124">
        <v>0</v>
      </c>
      <c r="S787" s="124">
        <v>0</v>
      </c>
      <c r="T787" s="124">
        <v>0</v>
      </c>
      <c r="U787" s="124">
        <v>0</v>
      </c>
      <c r="V787" s="124">
        <v>0</v>
      </c>
      <c r="W787" s="124">
        <v>0</v>
      </c>
      <c r="X787" s="124">
        <v>0</v>
      </c>
      <c r="Y787" s="127">
        <v>0</v>
      </c>
      <c r="Z787" s="128">
        <v>30000</v>
      </c>
    </row>
    <row r="788" spans="1:26" ht="20.100000000000001" customHeight="1">
      <c r="A788" s="92" t="s">
        <v>1549</v>
      </c>
      <c r="B788" s="92" t="s">
        <v>1563</v>
      </c>
      <c r="C788" s="93" t="s">
        <v>1572</v>
      </c>
      <c r="D788" s="123" t="s">
        <v>1623</v>
      </c>
      <c r="E788" s="92" t="s">
        <v>376</v>
      </c>
      <c r="F788" s="124">
        <v>30000</v>
      </c>
      <c r="G788" s="124">
        <v>0</v>
      </c>
      <c r="H788" s="124">
        <v>0</v>
      </c>
      <c r="I788" s="124">
        <v>0</v>
      </c>
      <c r="J788" s="124">
        <v>0</v>
      </c>
      <c r="K788" s="127">
        <v>0</v>
      </c>
      <c r="L788" s="127">
        <v>0</v>
      </c>
      <c r="M788" s="124">
        <v>0</v>
      </c>
      <c r="N788" s="127">
        <v>0</v>
      </c>
      <c r="O788" s="128">
        <v>0</v>
      </c>
      <c r="P788" s="127">
        <v>0</v>
      </c>
      <c r="Q788" s="127">
        <v>0</v>
      </c>
      <c r="R788" s="124">
        <v>0</v>
      </c>
      <c r="S788" s="124">
        <v>0</v>
      </c>
      <c r="T788" s="124">
        <v>0</v>
      </c>
      <c r="U788" s="124">
        <v>0</v>
      </c>
      <c r="V788" s="124">
        <v>0</v>
      </c>
      <c r="W788" s="124">
        <v>0</v>
      </c>
      <c r="X788" s="124">
        <v>0</v>
      </c>
      <c r="Y788" s="127">
        <v>0</v>
      </c>
      <c r="Z788" s="128">
        <v>30000</v>
      </c>
    </row>
    <row r="789" spans="1:26" ht="20.100000000000001" customHeight="1">
      <c r="A789" s="92"/>
      <c r="B789" s="92"/>
      <c r="C789" s="93"/>
      <c r="D789" s="123" t="s">
        <v>2216</v>
      </c>
      <c r="E789" s="92" t="s">
        <v>2217</v>
      </c>
      <c r="F789" s="124">
        <v>62960</v>
      </c>
      <c r="G789" s="124">
        <v>10000</v>
      </c>
      <c r="H789" s="124">
        <v>0</v>
      </c>
      <c r="I789" s="124">
        <v>0</v>
      </c>
      <c r="J789" s="124">
        <v>0</v>
      </c>
      <c r="K789" s="127">
        <v>0</v>
      </c>
      <c r="L789" s="127">
        <v>0</v>
      </c>
      <c r="M789" s="124">
        <v>0</v>
      </c>
      <c r="N789" s="127">
        <v>0</v>
      </c>
      <c r="O789" s="128">
        <v>0</v>
      </c>
      <c r="P789" s="127">
        <v>0</v>
      </c>
      <c r="Q789" s="127">
        <v>0</v>
      </c>
      <c r="R789" s="124">
        <v>0</v>
      </c>
      <c r="S789" s="124">
        <v>0</v>
      </c>
      <c r="T789" s="124">
        <v>0</v>
      </c>
      <c r="U789" s="124">
        <v>0</v>
      </c>
      <c r="V789" s="124">
        <v>0</v>
      </c>
      <c r="W789" s="124">
        <v>5600</v>
      </c>
      <c r="X789" s="124">
        <v>0</v>
      </c>
      <c r="Y789" s="127">
        <v>15360</v>
      </c>
      <c r="Z789" s="128">
        <v>32000</v>
      </c>
    </row>
    <row r="790" spans="1:26" ht="20.100000000000001" customHeight="1">
      <c r="A790" s="92" t="s">
        <v>1604</v>
      </c>
      <c r="B790" s="92" t="s">
        <v>1550</v>
      </c>
      <c r="C790" s="93" t="s">
        <v>1572</v>
      </c>
      <c r="D790" s="123" t="s">
        <v>1623</v>
      </c>
      <c r="E790" s="92" t="s">
        <v>1097</v>
      </c>
      <c r="F790" s="124">
        <v>62960</v>
      </c>
      <c r="G790" s="124">
        <v>10000</v>
      </c>
      <c r="H790" s="124">
        <v>0</v>
      </c>
      <c r="I790" s="124">
        <v>0</v>
      </c>
      <c r="J790" s="124">
        <v>0</v>
      </c>
      <c r="K790" s="127">
        <v>0</v>
      </c>
      <c r="L790" s="127">
        <v>0</v>
      </c>
      <c r="M790" s="124">
        <v>0</v>
      </c>
      <c r="N790" s="127">
        <v>0</v>
      </c>
      <c r="O790" s="128">
        <v>0</v>
      </c>
      <c r="P790" s="127">
        <v>0</v>
      </c>
      <c r="Q790" s="127">
        <v>0</v>
      </c>
      <c r="R790" s="124">
        <v>0</v>
      </c>
      <c r="S790" s="124">
        <v>0</v>
      </c>
      <c r="T790" s="124">
        <v>0</v>
      </c>
      <c r="U790" s="124">
        <v>0</v>
      </c>
      <c r="V790" s="124">
        <v>0</v>
      </c>
      <c r="W790" s="124">
        <v>5600</v>
      </c>
      <c r="X790" s="124">
        <v>0</v>
      </c>
      <c r="Y790" s="127">
        <v>15360</v>
      </c>
      <c r="Z790" s="128">
        <v>32000</v>
      </c>
    </row>
    <row r="791" spans="1:26" ht="20.100000000000001" customHeight="1">
      <c r="A791" s="92"/>
      <c r="B791" s="92"/>
      <c r="C791" s="93"/>
      <c r="D791" s="123" t="s">
        <v>2218</v>
      </c>
      <c r="E791" s="92" t="s">
        <v>2219</v>
      </c>
      <c r="F791" s="124">
        <v>1550520</v>
      </c>
      <c r="G791" s="124">
        <v>331500</v>
      </c>
      <c r="H791" s="124">
        <v>0</v>
      </c>
      <c r="I791" s="124">
        <v>0</v>
      </c>
      <c r="J791" s="124">
        <v>39000</v>
      </c>
      <c r="K791" s="127">
        <v>0</v>
      </c>
      <c r="L791" s="127">
        <v>0</v>
      </c>
      <c r="M791" s="124">
        <v>61000</v>
      </c>
      <c r="N791" s="127">
        <v>252000</v>
      </c>
      <c r="O791" s="128">
        <v>0</v>
      </c>
      <c r="P791" s="127">
        <v>0</v>
      </c>
      <c r="Q791" s="127">
        <v>65000</v>
      </c>
      <c r="R791" s="124">
        <v>20000</v>
      </c>
      <c r="S791" s="124">
        <v>60000</v>
      </c>
      <c r="T791" s="124">
        <v>0</v>
      </c>
      <c r="U791" s="124">
        <v>0</v>
      </c>
      <c r="V791" s="124">
        <v>0</v>
      </c>
      <c r="W791" s="124">
        <v>35700</v>
      </c>
      <c r="X791" s="124">
        <v>0</v>
      </c>
      <c r="Y791" s="127">
        <v>136320</v>
      </c>
      <c r="Z791" s="128">
        <v>550000</v>
      </c>
    </row>
    <row r="792" spans="1:26" ht="20.100000000000001" customHeight="1">
      <c r="A792" s="92"/>
      <c r="B792" s="92"/>
      <c r="C792" s="93"/>
      <c r="D792" s="123" t="s">
        <v>2220</v>
      </c>
      <c r="E792" s="92" t="s">
        <v>2221</v>
      </c>
      <c r="F792" s="124">
        <v>905900</v>
      </c>
      <c r="G792" s="124">
        <v>206500</v>
      </c>
      <c r="H792" s="124">
        <v>0</v>
      </c>
      <c r="I792" s="124">
        <v>0</v>
      </c>
      <c r="J792" s="124">
        <v>22680</v>
      </c>
      <c r="K792" s="127">
        <v>0</v>
      </c>
      <c r="L792" s="127">
        <v>0</v>
      </c>
      <c r="M792" s="124">
        <v>61000</v>
      </c>
      <c r="N792" s="127">
        <v>148800</v>
      </c>
      <c r="O792" s="128">
        <v>0</v>
      </c>
      <c r="P792" s="127">
        <v>0</v>
      </c>
      <c r="Q792" s="127">
        <v>40000</v>
      </c>
      <c r="R792" s="124">
        <v>20000</v>
      </c>
      <c r="S792" s="124">
        <v>50000</v>
      </c>
      <c r="T792" s="124">
        <v>0</v>
      </c>
      <c r="U792" s="124">
        <v>0</v>
      </c>
      <c r="V792" s="124">
        <v>0</v>
      </c>
      <c r="W792" s="124">
        <v>12600</v>
      </c>
      <c r="X792" s="124">
        <v>0</v>
      </c>
      <c r="Y792" s="127">
        <v>136320</v>
      </c>
      <c r="Z792" s="128">
        <v>208000</v>
      </c>
    </row>
    <row r="793" spans="1:26" ht="20.100000000000001" customHeight="1">
      <c r="A793" s="92" t="s">
        <v>1549</v>
      </c>
      <c r="B793" s="92" t="s">
        <v>1550</v>
      </c>
      <c r="C793" s="93" t="s">
        <v>1550</v>
      </c>
      <c r="D793" s="123" t="s">
        <v>1623</v>
      </c>
      <c r="E793" s="92" t="s">
        <v>251</v>
      </c>
      <c r="F793" s="124">
        <v>136320</v>
      </c>
      <c r="G793" s="124">
        <v>0</v>
      </c>
      <c r="H793" s="124">
        <v>0</v>
      </c>
      <c r="I793" s="124">
        <v>0</v>
      </c>
      <c r="J793" s="124">
        <v>0</v>
      </c>
      <c r="K793" s="127">
        <v>0</v>
      </c>
      <c r="L793" s="127">
        <v>0</v>
      </c>
      <c r="M793" s="124">
        <v>0</v>
      </c>
      <c r="N793" s="127">
        <v>0</v>
      </c>
      <c r="O793" s="128">
        <v>0</v>
      </c>
      <c r="P793" s="127">
        <v>0</v>
      </c>
      <c r="Q793" s="127">
        <v>0</v>
      </c>
      <c r="R793" s="124">
        <v>0</v>
      </c>
      <c r="S793" s="124">
        <v>0</v>
      </c>
      <c r="T793" s="124">
        <v>0</v>
      </c>
      <c r="U793" s="124">
        <v>0</v>
      </c>
      <c r="V793" s="124">
        <v>0</v>
      </c>
      <c r="W793" s="124">
        <v>0</v>
      </c>
      <c r="X793" s="124">
        <v>0</v>
      </c>
      <c r="Y793" s="127">
        <v>136320</v>
      </c>
      <c r="Z793" s="128">
        <v>0</v>
      </c>
    </row>
    <row r="794" spans="1:26" ht="20.100000000000001" customHeight="1">
      <c r="A794" s="92" t="s">
        <v>1549</v>
      </c>
      <c r="B794" s="92" t="s">
        <v>1552</v>
      </c>
      <c r="C794" s="93" t="s">
        <v>1550</v>
      </c>
      <c r="D794" s="123" t="s">
        <v>1623</v>
      </c>
      <c r="E794" s="92" t="s">
        <v>251</v>
      </c>
      <c r="F794" s="124">
        <v>717580</v>
      </c>
      <c r="G794" s="124">
        <v>206500</v>
      </c>
      <c r="H794" s="124">
        <v>0</v>
      </c>
      <c r="I794" s="124">
        <v>0</v>
      </c>
      <c r="J794" s="124">
        <v>22680</v>
      </c>
      <c r="K794" s="127">
        <v>0</v>
      </c>
      <c r="L794" s="127">
        <v>0</v>
      </c>
      <c r="M794" s="124">
        <v>61000</v>
      </c>
      <c r="N794" s="127">
        <v>148800</v>
      </c>
      <c r="O794" s="128">
        <v>0</v>
      </c>
      <c r="P794" s="127">
        <v>0</v>
      </c>
      <c r="Q794" s="127">
        <v>40000</v>
      </c>
      <c r="R794" s="124">
        <v>20000</v>
      </c>
      <c r="S794" s="124">
        <v>50000</v>
      </c>
      <c r="T794" s="124">
        <v>0</v>
      </c>
      <c r="U794" s="124">
        <v>0</v>
      </c>
      <c r="V794" s="124">
        <v>0</v>
      </c>
      <c r="W794" s="124">
        <v>12600</v>
      </c>
      <c r="X794" s="124">
        <v>0</v>
      </c>
      <c r="Y794" s="127">
        <v>0</v>
      </c>
      <c r="Z794" s="128">
        <v>156000</v>
      </c>
    </row>
    <row r="795" spans="1:26" ht="20.100000000000001" customHeight="1">
      <c r="A795" s="92" t="s">
        <v>1549</v>
      </c>
      <c r="B795" s="92" t="s">
        <v>1552</v>
      </c>
      <c r="C795" s="93" t="s">
        <v>1554</v>
      </c>
      <c r="D795" s="123" t="s">
        <v>1623</v>
      </c>
      <c r="E795" s="92" t="s">
        <v>270</v>
      </c>
      <c r="F795" s="124">
        <v>30000</v>
      </c>
      <c r="G795" s="124">
        <v>0</v>
      </c>
      <c r="H795" s="124">
        <v>0</v>
      </c>
      <c r="I795" s="124">
        <v>0</v>
      </c>
      <c r="J795" s="124">
        <v>0</v>
      </c>
      <c r="K795" s="127">
        <v>0</v>
      </c>
      <c r="L795" s="127">
        <v>0</v>
      </c>
      <c r="M795" s="124">
        <v>0</v>
      </c>
      <c r="N795" s="127">
        <v>0</v>
      </c>
      <c r="O795" s="128">
        <v>0</v>
      </c>
      <c r="P795" s="127">
        <v>0</v>
      </c>
      <c r="Q795" s="127">
        <v>0</v>
      </c>
      <c r="R795" s="124">
        <v>0</v>
      </c>
      <c r="S795" s="124">
        <v>0</v>
      </c>
      <c r="T795" s="124">
        <v>0</v>
      </c>
      <c r="U795" s="124">
        <v>0</v>
      </c>
      <c r="V795" s="124">
        <v>0</v>
      </c>
      <c r="W795" s="124">
        <v>0</v>
      </c>
      <c r="X795" s="124">
        <v>0</v>
      </c>
      <c r="Y795" s="127">
        <v>0</v>
      </c>
      <c r="Z795" s="128">
        <v>30000</v>
      </c>
    </row>
    <row r="796" spans="1:26" ht="20.100000000000001" customHeight="1">
      <c r="A796" s="92" t="s">
        <v>1549</v>
      </c>
      <c r="B796" s="92" t="s">
        <v>1552</v>
      </c>
      <c r="C796" s="93" t="s">
        <v>1555</v>
      </c>
      <c r="D796" s="123" t="s">
        <v>1623</v>
      </c>
      <c r="E796" s="92" t="s">
        <v>272</v>
      </c>
      <c r="F796" s="124">
        <v>12000</v>
      </c>
      <c r="G796" s="124">
        <v>0</v>
      </c>
      <c r="H796" s="124">
        <v>0</v>
      </c>
      <c r="I796" s="124">
        <v>0</v>
      </c>
      <c r="J796" s="124">
        <v>0</v>
      </c>
      <c r="K796" s="127">
        <v>0</v>
      </c>
      <c r="L796" s="127">
        <v>0</v>
      </c>
      <c r="M796" s="124">
        <v>0</v>
      </c>
      <c r="N796" s="127">
        <v>0</v>
      </c>
      <c r="O796" s="128">
        <v>0</v>
      </c>
      <c r="P796" s="127">
        <v>0</v>
      </c>
      <c r="Q796" s="127">
        <v>0</v>
      </c>
      <c r="R796" s="124">
        <v>0</v>
      </c>
      <c r="S796" s="124">
        <v>0</v>
      </c>
      <c r="T796" s="124">
        <v>0</v>
      </c>
      <c r="U796" s="124">
        <v>0</v>
      </c>
      <c r="V796" s="124">
        <v>0</v>
      </c>
      <c r="W796" s="124">
        <v>0</v>
      </c>
      <c r="X796" s="124">
        <v>0</v>
      </c>
      <c r="Y796" s="127">
        <v>0</v>
      </c>
      <c r="Z796" s="128">
        <v>12000</v>
      </c>
    </row>
    <row r="797" spans="1:26" ht="20.100000000000001" customHeight="1">
      <c r="A797" s="92" t="s">
        <v>1618</v>
      </c>
      <c r="B797" s="92" t="s">
        <v>1550</v>
      </c>
      <c r="C797" s="93" t="s">
        <v>1554</v>
      </c>
      <c r="D797" s="123" t="s">
        <v>1623</v>
      </c>
      <c r="E797" s="92" t="s">
        <v>2489</v>
      </c>
      <c r="F797" s="124">
        <v>10000</v>
      </c>
      <c r="G797" s="124">
        <v>0</v>
      </c>
      <c r="H797" s="124">
        <v>0</v>
      </c>
      <c r="I797" s="124">
        <v>0</v>
      </c>
      <c r="J797" s="124">
        <v>0</v>
      </c>
      <c r="K797" s="127">
        <v>0</v>
      </c>
      <c r="L797" s="127">
        <v>0</v>
      </c>
      <c r="M797" s="124">
        <v>0</v>
      </c>
      <c r="N797" s="127">
        <v>0</v>
      </c>
      <c r="O797" s="128">
        <v>0</v>
      </c>
      <c r="P797" s="127">
        <v>0</v>
      </c>
      <c r="Q797" s="127">
        <v>0</v>
      </c>
      <c r="R797" s="124">
        <v>0</v>
      </c>
      <c r="S797" s="124">
        <v>0</v>
      </c>
      <c r="T797" s="124">
        <v>0</v>
      </c>
      <c r="U797" s="124">
        <v>0</v>
      </c>
      <c r="V797" s="124">
        <v>0</v>
      </c>
      <c r="W797" s="124">
        <v>0</v>
      </c>
      <c r="X797" s="124">
        <v>0</v>
      </c>
      <c r="Y797" s="127">
        <v>0</v>
      </c>
      <c r="Z797" s="128">
        <v>10000</v>
      </c>
    </row>
    <row r="798" spans="1:26" ht="20.100000000000001" customHeight="1">
      <c r="A798" s="92"/>
      <c r="B798" s="92"/>
      <c r="C798" s="93"/>
      <c r="D798" s="123" t="s">
        <v>2222</v>
      </c>
      <c r="E798" s="92" t="s">
        <v>2223</v>
      </c>
      <c r="F798" s="124">
        <v>143840</v>
      </c>
      <c r="G798" s="124">
        <v>50000</v>
      </c>
      <c r="H798" s="124">
        <v>0</v>
      </c>
      <c r="I798" s="124">
        <v>0</v>
      </c>
      <c r="J798" s="124">
        <v>3840</v>
      </c>
      <c r="K798" s="127">
        <v>0</v>
      </c>
      <c r="L798" s="127">
        <v>0</v>
      </c>
      <c r="M798" s="124">
        <v>0</v>
      </c>
      <c r="N798" s="127">
        <v>31200</v>
      </c>
      <c r="O798" s="128">
        <v>0</v>
      </c>
      <c r="P798" s="127">
        <v>0</v>
      </c>
      <c r="Q798" s="127">
        <v>0</v>
      </c>
      <c r="R798" s="124">
        <v>0</v>
      </c>
      <c r="S798" s="124">
        <v>10000</v>
      </c>
      <c r="T798" s="124">
        <v>0</v>
      </c>
      <c r="U798" s="124">
        <v>0</v>
      </c>
      <c r="V798" s="124">
        <v>0</v>
      </c>
      <c r="W798" s="124">
        <v>2800</v>
      </c>
      <c r="X798" s="124">
        <v>0</v>
      </c>
      <c r="Y798" s="127">
        <v>0</v>
      </c>
      <c r="Z798" s="128">
        <v>46000</v>
      </c>
    </row>
    <row r="799" spans="1:26" ht="20.100000000000001" customHeight="1">
      <c r="A799" s="92" t="s">
        <v>1549</v>
      </c>
      <c r="B799" s="92" t="s">
        <v>1554</v>
      </c>
      <c r="C799" s="93" t="s">
        <v>1550</v>
      </c>
      <c r="D799" s="123" t="s">
        <v>1623</v>
      </c>
      <c r="E799" s="92" t="s">
        <v>251</v>
      </c>
      <c r="F799" s="124">
        <v>143840</v>
      </c>
      <c r="G799" s="124">
        <v>50000</v>
      </c>
      <c r="H799" s="124">
        <v>0</v>
      </c>
      <c r="I799" s="124">
        <v>0</v>
      </c>
      <c r="J799" s="124">
        <v>3840</v>
      </c>
      <c r="K799" s="127">
        <v>0</v>
      </c>
      <c r="L799" s="127">
        <v>0</v>
      </c>
      <c r="M799" s="124">
        <v>0</v>
      </c>
      <c r="N799" s="127">
        <v>31200</v>
      </c>
      <c r="O799" s="128">
        <v>0</v>
      </c>
      <c r="P799" s="127">
        <v>0</v>
      </c>
      <c r="Q799" s="127">
        <v>0</v>
      </c>
      <c r="R799" s="124">
        <v>0</v>
      </c>
      <c r="S799" s="124">
        <v>10000</v>
      </c>
      <c r="T799" s="124">
        <v>0</v>
      </c>
      <c r="U799" s="124">
        <v>0</v>
      </c>
      <c r="V799" s="124">
        <v>0</v>
      </c>
      <c r="W799" s="124">
        <v>2800</v>
      </c>
      <c r="X799" s="124">
        <v>0</v>
      </c>
      <c r="Y799" s="127">
        <v>0</v>
      </c>
      <c r="Z799" s="128">
        <v>46000</v>
      </c>
    </row>
    <row r="800" spans="1:26" ht="20.100000000000001" customHeight="1">
      <c r="A800" s="92"/>
      <c r="B800" s="92"/>
      <c r="C800" s="93"/>
      <c r="D800" s="123" t="s">
        <v>2224</v>
      </c>
      <c r="E800" s="92" t="s">
        <v>2225</v>
      </c>
      <c r="F800" s="124">
        <v>23800</v>
      </c>
      <c r="G800" s="124">
        <v>5000</v>
      </c>
      <c r="H800" s="124">
        <v>0</v>
      </c>
      <c r="I800" s="124">
        <v>0</v>
      </c>
      <c r="J800" s="124">
        <v>0</v>
      </c>
      <c r="K800" s="127">
        <v>0</v>
      </c>
      <c r="L800" s="127">
        <v>0</v>
      </c>
      <c r="M800" s="124">
        <v>0</v>
      </c>
      <c r="N800" s="127">
        <v>0</v>
      </c>
      <c r="O800" s="128">
        <v>0</v>
      </c>
      <c r="P800" s="127">
        <v>0</v>
      </c>
      <c r="Q800" s="127">
        <v>0</v>
      </c>
      <c r="R800" s="124">
        <v>0</v>
      </c>
      <c r="S800" s="124">
        <v>0</v>
      </c>
      <c r="T800" s="124">
        <v>0</v>
      </c>
      <c r="U800" s="124">
        <v>0</v>
      </c>
      <c r="V800" s="124">
        <v>0</v>
      </c>
      <c r="W800" s="124">
        <v>2800</v>
      </c>
      <c r="X800" s="124">
        <v>0</v>
      </c>
      <c r="Y800" s="127">
        <v>0</v>
      </c>
      <c r="Z800" s="128">
        <v>16000</v>
      </c>
    </row>
    <row r="801" spans="1:26" ht="20.100000000000001" customHeight="1">
      <c r="A801" s="92" t="s">
        <v>1591</v>
      </c>
      <c r="B801" s="92" t="s">
        <v>1580</v>
      </c>
      <c r="C801" s="93" t="s">
        <v>1572</v>
      </c>
      <c r="D801" s="123" t="s">
        <v>1623</v>
      </c>
      <c r="E801" s="92" t="s">
        <v>957</v>
      </c>
      <c r="F801" s="124">
        <v>23800</v>
      </c>
      <c r="G801" s="124">
        <v>5000</v>
      </c>
      <c r="H801" s="124">
        <v>0</v>
      </c>
      <c r="I801" s="124">
        <v>0</v>
      </c>
      <c r="J801" s="124">
        <v>0</v>
      </c>
      <c r="K801" s="127">
        <v>0</v>
      </c>
      <c r="L801" s="127">
        <v>0</v>
      </c>
      <c r="M801" s="124">
        <v>0</v>
      </c>
      <c r="N801" s="127">
        <v>0</v>
      </c>
      <c r="O801" s="128">
        <v>0</v>
      </c>
      <c r="P801" s="127">
        <v>0</v>
      </c>
      <c r="Q801" s="127">
        <v>0</v>
      </c>
      <c r="R801" s="124">
        <v>0</v>
      </c>
      <c r="S801" s="124">
        <v>0</v>
      </c>
      <c r="T801" s="124">
        <v>0</v>
      </c>
      <c r="U801" s="124">
        <v>0</v>
      </c>
      <c r="V801" s="124">
        <v>0</v>
      </c>
      <c r="W801" s="124">
        <v>2800</v>
      </c>
      <c r="X801" s="124">
        <v>0</v>
      </c>
      <c r="Y801" s="127">
        <v>0</v>
      </c>
      <c r="Z801" s="128">
        <v>16000</v>
      </c>
    </row>
    <row r="802" spans="1:26" ht="20.100000000000001" customHeight="1">
      <c r="A802" s="92"/>
      <c r="B802" s="92"/>
      <c r="C802" s="93"/>
      <c r="D802" s="123" t="s">
        <v>2226</v>
      </c>
      <c r="E802" s="92" t="s">
        <v>2227</v>
      </c>
      <c r="F802" s="124">
        <v>11400</v>
      </c>
      <c r="G802" s="124">
        <v>2000</v>
      </c>
      <c r="H802" s="124">
        <v>0</v>
      </c>
      <c r="I802" s="124">
        <v>0</v>
      </c>
      <c r="J802" s="124">
        <v>0</v>
      </c>
      <c r="K802" s="127">
        <v>0</v>
      </c>
      <c r="L802" s="127">
        <v>0</v>
      </c>
      <c r="M802" s="124">
        <v>0</v>
      </c>
      <c r="N802" s="127">
        <v>0</v>
      </c>
      <c r="O802" s="128">
        <v>0</v>
      </c>
      <c r="P802" s="127">
        <v>0</v>
      </c>
      <c r="Q802" s="127">
        <v>0</v>
      </c>
      <c r="R802" s="124">
        <v>0</v>
      </c>
      <c r="S802" s="124">
        <v>0</v>
      </c>
      <c r="T802" s="124">
        <v>0</v>
      </c>
      <c r="U802" s="124">
        <v>0</v>
      </c>
      <c r="V802" s="124">
        <v>0</v>
      </c>
      <c r="W802" s="124">
        <v>1400</v>
      </c>
      <c r="X802" s="124">
        <v>0</v>
      </c>
      <c r="Y802" s="127">
        <v>0</v>
      </c>
      <c r="Z802" s="128">
        <v>8000</v>
      </c>
    </row>
    <row r="803" spans="1:26" ht="20.100000000000001" customHeight="1">
      <c r="A803" s="92" t="s">
        <v>1582</v>
      </c>
      <c r="B803" s="92" t="s">
        <v>1555</v>
      </c>
      <c r="C803" s="93" t="s">
        <v>1557</v>
      </c>
      <c r="D803" s="123" t="s">
        <v>1623</v>
      </c>
      <c r="E803" s="92" t="s">
        <v>777</v>
      </c>
      <c r="F803" s="124">
        <v>11400</v>
      </c>
      <c r="G803" s="124">
        <v>2000</v>
      </c>
      <c r="H803" s="124">
        <v>0</v>
      </c>
      <c r="I803" s="124">
        <v>0</v>
      </c>
      <c r="J803" s="124">
        <v>0</v>
      </c>
      <c r="K803" s="127">
        <v>0</v>
      </c>
      <c r="L803" s="127">
        <v>0</v>
      </c>
      <c r="M803" s="124">
        <v>0</v>
      </c>
      <c r="N803" s="127">
        <v>0</v>
      </c>
      <c r="O803" s="128">
        <v>0</v>
      </c>
      <c r="P803" s="127">
        <v>0</v>
      </c>
      <c r="Q803" s="127">
        <v>0</v>
      </c>
      <c r="R803" s="124">
        <v>0</v>
      </c>
      <c r="S803" s="124">
        <v>0</v>
      </c>
      <c r="T803" s="124">
        <v>0</v>
      </c>
      <c r="U803" s="124">
        <v>0</v>
      </c>
      <c r="V803" s="124">
        <v>0</v>
      </c>
      <c r="W803" s="124">
        <v>1400</v>
      </c>
      <c r="X803" s="124">
        <v>0</v>
      </c>
      <c r="Y803" s="127">
        <v>0</v>
      </c>
      <c r="Z803" s="128">
        <v>8000</v>
      </c>
    </row>
    <row r="804" spans="1:26" ht="20.100000000000001" customHeight="1">
      <c r="A804" s="92"/>
      <c r="B804" s="92"/>
      <c r="C804" s="93"/>
      <c r="D804" s="123" t="s">
        <v>2228</v>
      </c>
      <c r="E804" s="92" t="s">
        <v>2229</v>
      </c>
      <c r="F804" s="124">
        <v>17100</v>
      </c>
      <c r="G804" s="124">
        <v>3000</v>
      </c>
      <c r="H804" s="124">
        <v>0</v>
      </c>
      <c r="I804" s="124">
        <v>0</v>
      </c>
      <c r="J804" s="124">
        <v>0</v>
      </c>
      <c r="K804" s="127">
        <v>0</v>
      </c>
      <c r="L804" s="127">
        <v>0</v>
      </c>
      <c r="M804" s="124">
        <v>0</v>
      </c>
      <c r="N804" s="127">
        <v>0</v>
      </c>
      <c r="O804" s="128">
        <v>0</v>
      </c>
      <c r="P804" s="127">
        <v>0</v>
      </c>
      <c r="Q804" s="127">
        <v>0</v>
      </c>
      <c r="R804" s="124">
        <v>0</v>
      </c>
      <c r="S804" s="124">
        <v>0</v>
      </c>
      <c r="T804" s="124">
        <v>0</v>
      </c>
      <c r="U804" s="124">
        <v>0</v>
      </c>
      <c r="V804" s="124">
        <v>0</v>
      </c>
      <c r="W804" s="124">
        <v>2100</v>
      </c>
      <c r="X804" s="124">
        <v>0</v>
      </c>
      <c r="Y804" s="127">
        <v>0</v>
      </c>
      <c r="Z804" s="128">
        <v>12000</v>
      </c>
    </row>
    <row r="805" spans="1:26" ht="20.100000000000001" customHeight="1">
      <c r="A805" s="92" t="s">
        <v>1589</v>
      </c>
      <c r="B805" s="92" t="s">
        <v>1550</v>
      </c>
      <c r="C805" s="93" t="s">
        <v>1585</v>
      </c>
      <c r="D805" s="123" t="s">
        <v>1623</v>
      </c>
      <c r="E805" s="92" t="s">
        <v>801</v>
      </c>
      <c r="F805" s="124">
        <v>17100</v>
      </c>
      <c r="G805" s="124">
        <v>3000</v>
      </c>
      <c r="H805" s="124">
        <v>0</v>
      </c>
      <c r="I805" s="124">
        <v>0</v>
      </c>
      <c r="J805" s="124">
        <v>0</v>
      </c>
      <c r="K805" s="127">
        <v>0</v>
      </c>
      <c r="L805" s="127">
        <v>0</v>
      </c>
      <c r="M805" s="124">
        <v>0</v>
      </c>
      <c r="N805" s="127">
        <v>0</v>
      </c>
      <c r="O805" s="128">
        <v>0</v>
      </c>
      <c r="P805" s="127">
        <v>0</v>
      </c>
      <c r="Q805" s="127">
        <v>0</v>
      </c>
      <c r="R805" s="124">
        <v>0</v>
      </c>
      <c r="S805" s="124">
        <v>0</v>
      </c>
      <c r="T805" s="124">
        <v>0</v>
      </c>
      <c r="U805" s="124">
        <v>0</v>
      </c>
      <c r="V805" s="124">
        <v>0</v>
      </c>
      <c r="W805" s="124">
        <v>2100</v>
      </c>
      <c r="X805" s="124">
        <v>0</v>
      </c>
      <c r="Y805" s="127">
        <v>0</v>
      </c>
      <c r="Z805" s="128">
        <v>12000</v>
      </c>
    </row>
    <row r="806" spans="1:26" ht="20.100000000000001" customHeight="1">
      <c r="A806" s="92"/>
      <c r="B806" s="92"/>
      <c r="C806" s="93"/>
      <c r="D806" s="123" t="s">
        <v>2230</v>
      </c>
      <c r="E806" s="92" t="s">
        <v>2231</v>
      </c>
      <c r="F806" s="124">
        <v>157100</v>
      </c>
      <c r="G806" s="124">
        <v>3000</v>
      </c>
      <c r="H806" s="124">
        <v>0</v>
      </c>
      <c r="I806" s="124">
        <v>0</v>
      </c>
      <c r="J806" s="124">
        <v>0</v>
      </c>
      <c r="K806" s="127">
        <v>0</v>
      </c>
      <c r="L806" s="127">
        <v>0</v>
      </c>
      <c r="M806" s="124">
        <v>0</v>
      </c>
      <c r="N806" s="127">
        <v>0</v>
      </c>
      <c r="O806" s="128">
        <v>0</v>
      </c>
      <c r="P806" s="127">
        <v>0</v>
      </c>
      <c r="Q806" s="127">
        <v>0</v>
      </c>
      <c r="R806" s="124">
        <v>0</v>
      </c>
      <c r="S806" s="124">
        <v>0</v>
      </c>
      <c r="T806" s="124">
        <v>0</v>
      </c>
      <c r="U806" s="124">
        <v>0</v>
      </c>
      <c r="V806" s="124">
        <v>0</v>
      </c>
      <c r="W806" s="124">
        <v>2100</v>
      </c>
      <c r="X806" s="124">
        <v>0</v>
      </c>
      <c r="Y806" s="127">
        <v>0</v>
      </c>
      <c r="Z806" s="128">
        <v>152000</v>
      </c>
    </row>
    <row r="807" spans="1:26" ht="20.100000000000001" customHeight="1">
      <c r="A807" s="92" t="s">
        <v>1604</v>
      </c>
      <c r="B807" s="92" t="s">
        <v>1550</v>
      </c>
      <c r="C807" s="93" t="s">
        <v>1557</v>
      </c>
      <c r="D807" s="123" t="s">
        <v>1623</v>
      </c>
      <c r="E807" s="92" t="s">
        <v>260</v>
      </c>
      <c r="F807" s="124">
        <v>17100</v>
      </c>
      <c r="G807" s="124">
        <v>3000</v>
      </c>
      <c r="H807" s="124">
        <v>0</v>
      </c>
      <c r="I807" s="124">
        <v>0</v>
      </c>
      <c r="J807" s="124">
        <v>0</v>
      </c>
      <c r="K807" s="127">
        <v>0</v>
      </c>
      <c r="L807" s="127">
        <v>0</v>
      </c>
      <c r="M807" s="124">
        <v>0</v>
      </c>
      <c r="N807" s="127">
        <v>0</v>
      </c>
      <c r="O807" s="128">
        <v>0</v>
      </c>
      <c r="P807" s="127">
        <v>0</v>
      </c>
      <c r="Q807" s="127">
        <v>0</v>
      </c>
      <c r="R807" s="124">
        <v>0</v>
      </c>
      <c r="S807" s="124">
        <v>0</v>
      </c>
      <c r="T807" s="124">
        <v>0</v>
      </c>
      <c r="U807" s="124">
        <v>0</v>
      </c>
      <c r="V807" s="124">
        <v>0</v>
      </c>
      <c r="W807" s="124">
        <v>2100</v>
      </c>
      <c r="X807" s="124">
        <v>0</v>
      </c>
      <c r="Y807" s="127">
        <v>0</v>
      </c>
      <c r="Z807" s="128">
        <v>12000</v>
      </c>
    </row>
    <row r="808" spans="1:26" ht="20.100000000000001" customHeight="1">
      <c r="A808" s="92" t="s">
        <v>1604</v>
      </c>
      <c r="B808" s="92" t="s">
        <v>1580</v>
      </c>
      <c r="C808" s="93" t="s">
        <v>1558</v>
      </c>
      <c r="D808" s="123" t="s">
        <v>1623</v>
      </c>
      <c r="E808" s="92" t="s">
        <v>1171</v>
      </c>
      <c r="F808" s="124">
        <v>140000</v>
      </c>
      <c r="G808" s="124">
        <v>0</v>
      </c>
      <c r="H808" s="124">
        <v>0</v>
      </c>
      <c r="I808" s="124">
        <v>0</v>
      </c>
      <c r="J808" s="124">
        <v>0</v>
      </c>
      <c r="K808" s="127">
        <v>0</v>
      </c>
      <c r="L808" s="127">
        <v>0</v>
      </c>
      <c r="M808" s="124">
        <v>0</v>
      </c>
      <c r="N808" s="127">
        <v>0</v>
      </c>
      <c r="O808" s="128">
        <v>0</v>
      </c>
      <c r="P808" s="127">
        <v>0</v>
      </c>
      <c r="Q808" s="127">
        <v>0</v>
      </c>
      <c r="R808" s="124">
        <v>0</v>
      </c>
      <c r="S808" s="124">
        <v>0</v>
      </c>
      <c r="T808" s="124">
        <v>0</v>
      </c>
      <c r="U808" s="124">
        <v>0</v>
      </c>
      <c r="V808" s="124">
        <v>0</v>
      </c>
      <c r="W808" s="124">
        <v>0</v>
      </c>
      <c r="X808" s="124">
        <v>0</v>
      </c>
      <c r="Y808" s="127">
        <v>0</v>
      </c>
      <c r="Z808" s="128">
        <v>140000</v>
      </c>
    </row>
    <row r="809" spans="1:26" ht="20.100000000000001" customHeight="1">
      <c r="A809" s="92"/>
      <c r="B809" s="92"/>
      <c r="C809" s="93"/>
      <c r="D809" s="123" t="s">
        <v>2232</v>
      </c>
      <c r="E809" s="92" t="s">
        <v>2233</v>
      </c>
      <c r="F809" s="124">
        <v>68520</v>
      </c>
      <c r="G809" s="124">
        <v>13000</v>
      </c>
      <c r="H809" s="124">
        <v>0</v>
      </c>
      <c r="I809" s="124">
        <v>0</v>
      </c>
      <c r="J809" s="124">
        <v>3120</v>
      </c>
      <c r="K809" s="127">
        <v>0</v>
      </c>
      <c r="L809" s="127">
        <v>0</v>
      </c>
      <c r="M809" s="124">
        <v>0</v>
      </c>
      <c r="N809" s="127">
        <v>18000</v>
      </c>
      <c r="O809" s="128">
        <v>0</v>
      </c>
      <c r="P809" s="127">
        <v>0</v>
      </c>
      <c r="Q809" s="127">
        <v>25000</v>
      </c>
      <c r="R809" s="124">
        <v>0</v>
      </c>
      <c r="S809" s="124">
        <v>0</v>
      </c>
      <c r="T809" s="124">
        <v>0</v>
      </c>
      <c r="U809" s="124">
        <v>0</v>
      </c>
      <c r="V809" s="124">
        <v>0</v>
      </c>
      <c r="W809" s="124">
        <v>1400</v>
      </c>
      <c r="X809" s="124">
        <v>0</v>
      </c>
      <c r="Y809" s="127">
        <v>0</v>
      </c>
      <c r="Z809" s="128">
        <v>8000</v>
      </c>
    </row>
    <row r="810" spans="1:26" ht="20.100000000000001" customHeight="1">
      <c r="A810" s="92" t="s">
        <v>1549</v>
      </c>
      <c r="B810" s="92" t="s">
        <v>1550</v>
      </c>
      <c r="C810" s="93" t="s">
        <v>1550</v>
      </c>
      <c r="D810" s="123" t="s">
        <v>1623</v>
      </c>
      <c r="E810" s="92" t="s">
        <v>251</v>
      </c>
      <c r="F810" s="124">
        <v>68520</v>
      </c>
      <c r="G810" s="124">
        <v>13000</v>
      </c>
      <c r="H810" s="124">
        <v>0</v>
      </c>
      <c r="I810" s="124">
        <v>0</v>
      </c>
      <c r="J810" s="124">
        <v>3120</v>
      </c>
      <c r="K810" s="127">
        <v>0</v>
      </c>
      <c r="L810" s="127">
        <v>0</v>
      </c>
      <c r="M810" s="124">
        <v>0</v>
      </c>
      <c r="N810" s="127">
        <v>18000</v>
      </c>
      <c r="O810" s="128">
        <v>0</v>
      </c>
      <c r="P810" s="127">
        <v>0</v>
      </c>
      <c r="Q810" s="127">
        <v>25000</v>
      </c>
      <c r="R810" s="124">
        <v>0</v>
      </c>
      <c r="S810" s="124">
        <v>0</v>
      </c>
      <c r="T810" s="124">
        <v>0</v>
      </c>
      <c r="U810" s="124">
        <v>0</v>
      </c>
      <c r="V810" s="124">
        <v>0</v>
      </c>
      <c r="W810" s="124">
        <v>1400</v>
      </c>
      <c r="X810" s="124">
        <v>0</v>
      </c>
      <c r="Y810" s="127">
        <v>0</v>
      </c>
      <c r="Z810" s="128">
        <v>8000</v>
      </c>
    </row>
    <row r="811" spans="1:26" ht="20.100000000000001" customHeight="1">
      <c r="A811" s="92"/>
      <c r="B811" s="92"/>
      <c r="C811" s="93"/>
      <c r="D811" s="123" t="s">
        <v>2234</v>
      </c>
      <c r="E811" s="92" t="s">
        <v>2235</v>
      </c>
      <c r="F811" s="124">
        <v>160560</v>
      </c>
      <c r="G811" s="124">
        <v>39000</v>
      </c>
      <c r="H811" s="124">
        <v>0</v>
      </c>
      <c r="I811" s="124">
        <v>0</v>
      </c>
      <c r="J811" s="124">
        <v>9360</v>
      </c>
      <c r="K811" s="127">
        <v>0</v>
      </c>
      <c r="L811" s="127">
        <v>0</v>
      </c>
      <c r="M811" s="124">
        <v>0</v>
      </c>
      <c r="N811" s="127">
        <v>54000</v>
      </c>
      <c r="O811" s="128">
        <v>0</v>
      </c>
      <c r="P811" s="127">
        <v>0</v>
      </c>
      <c r="Q811" s="127">
        <v>0</v>
      </c>
      <c r="R811" s="124">
        <v>0</v>
      </c>
      <c r="S811" s="124">
        <v>0</v>
      </c>
      <c r="T811" s="124">
        <v>0</v>
      </c>
      <c r="U811" s="124">
        <v>0</v>
      </c>
      <c r="V811" s="124">
        <v>0</v>
      </c>
      <c r="W811" s="124">
        <v>4200</v>
      </c>
      <c r="X811" s="124">
        <v>0</v>
      </c>
      <c r="Y811" s="127">
        <v>0</v>
      </c>
      <c r="Z811" s="128">
        <v>54000</v>
      </c>
    </row>
    <row r="812" spans="1:26" ht="20.100000000000001" customHeight="1">
      <c r="A812" s="92" t="s">
        <v>1549</v>
      </c>
      <c r="B812" s="92" t="s">
        <v>1559</v>
      </c>
      <c r="C812" s="93" t="s">
        <v>1572</v>
      </c>
      <c r="D812" s="123" t="s">
        <v>1623</v>
      </c>
      <c r="E812" s="92" t="s">
        <v>328</v>
      </c>
      <c r="F812" s="124">
        <v>30000</v>
      </c>
      <c r="G812" s="124">
        <v>0</v>
      </c>
      <c r="H812" s="124">
        <v>0</v>
      </c>
      <c r="I812" s="124">
        <v>0</v>
      </c>
      <c r="J812" s="124">
        <v>0</v>
      </c>
      <c r="K812" s="127">
        <v>0</v>
      </c>
      <c r="L812" s="127">
        <v>0</v>
      </c>
      <c r="M812" s="124">
        <v>0</v>
      </c>
      <c r="N812" s="127">
        <v>0</v>
      </c>
      <c r="O812" s="128">
        <v>0</v>
      </c>
      <c r="P812" s="127">
        <v>0</v>
      </c>
      <c r="Q812" s="127">
        <v>0</v>
      </c>
      <c r="R812" s="124">
        <v>0</v>
      </c>
      <c r="S812" s="124">
        <v>0</v>
      </c>
      <c r="T812" s="124">
        <v>0</v>
      </c>
      <c r="U812" s="124">
        <v>0</v>
      </c>
      <c r="V812" s="124">
        <v>0</v>
      </c>
      <c r="W812" s="124">
        <v>0</v>
      </c>
      <c r="X812" s="124">
        <v>0</v>
      </c>
      <c r="Y812" s="127">
        <v>0</v>
      </c>
      <c r="Z812" s="128">
        <v>30000</v>
      </c>
    </row>
    <row r="813" spans="1:26" ht="20.100000000000001" customHeight="1">
      <c r="A813" s="92" t="s">
        <v>1549</v>
      </c>
      <c r="B813" s="92" t="s">
        <v>1564</v>
      </c>
      <c r="C813" s="93" t="s">
        <v>1550</v>
      </c>
      <c r="D813" s="123" t="s">
        <v>1623</v>
      </c>
      <c r="E813" s="92" t="s">
        <v>251</v>
      </c>
      <c r="F813" s="124">
        <v>130560</v>
      </c>
      <c r="G813" s="124">
        <v>39000</v>
      </c>
      <c r="H813" s="124">
        <v>0</v>
      </c>
      <c r="I813" s="124">
        <v>0</v>
      </c>
      <c r="J813" s="124">
        <v>9360</v>
      </c>
      <c r="K813" s="127">
        <v>0</v>
      </c>
      <c r="L813" s="127">
        <v>0</v>
      </c>
      <c r="M813" s="124">
        <v>0</v>
      </c>
      <c r="N813" s="127">
        <v>54000</v>
      </c>
      <c r="O813" s="128">
        <v>0</v>
      </c>
      <c r="P813" s="127">
        <v>0</v>
      </c>
      <c r="Q813" s="127">
        <v>0</v>
      </c>
      <c r="R813" s="124">
        <v>0</v>
      </c>
      <c r="S813" s="124">
        <v>0</v>
      </c>
      <c r="T813" s="124">
        <v>0</v>
      </c>
      <c r="U813" s="124">
        <v>0</v>
      </c>
      <c r="V813" s="124">
        <v>0</v>
      </c>
      <c r="W813" s="124">
        <v>4200</v>
      </c>
      <c r="X813" s="124">
        <v>0</v>
      </c>
      <c r="Y813" s="127">
        <v>0</v>
      </c>
      <c r="Z813" s="128">
        <v>24000</v>
      </c>
    </row>
    <row r="814" spans="1:26" ht="20.100000000000001" customHeight="1">
      <c r="A814" s="92"/>
      <c r="B814" s="92"/>
      <c r="C814" s="93"/>
      <c r="D814" s="123" t="s">
        <v>2492</v>
      </c>
      <c r="E814" s="92" t="s">
        <v>2493</v>
      </c>
      <c r="F814" s="124">
        <v>10000</v>
      </c>
      <c r="G814" s="124">
        <v>0</v>
      </c>
      <c r="H814" s="124">
        <v>0</v>
      </c>
      <c r="I814" s="124">
        <v>0</v>
      </c>
      <c r="J814" s="124">
        <v>0</v>
      </c>
      <c r="K814" s="127">
        <v>0</v>
      </c>
      <c r="L814" s="127">
        <v>0</v>
      </c>
      <c r="M814" s="124">
        <v>0</v>
      </c>
      <c r="N814" s="127">
        <v>0</v>
      </c>
      <c r="O814" s="128">
        <v>0</v>
      </c>
      <c r="P814" s="127">
        <v>0</v>
      </c>
      <c r="Q814" s="127">
        <v>0</v>
      </c>
      <c r="R814" s="124">
        <v>0</v>
      </c>
      <c r="S814" s="124">
        <v>0</v>
      </c>
      <c r="T814" s="124">
        <v>0</v>
      </c>
      <c r="U814" s="124">
        <v>0</v>
      </c>
      <c r="V814" s="124">
        <v>0</v>
      </c>
      <c r="W814" s="124">
        <v>0</v>
      </c>
      <c r="X814" s="124">
        <v>0</v>
      </c>
      <c r="Y814" s="127">
        <v>0</v>
      </c>
      <c r="Z814" s="128">
        <v>10000</v>
      </c>
    </row>
    <row r="815" spans="1:26" ht="20.100000000000001" customHeight="1">
      <c r="A815" s="92" t="s">
        <v>1549</v>
      </c>
      <c r="B815" s="92" t="s">
        <v>1563</v>
      </c>
      <c r="C815" s="93" t="s">
        <v>1572</v>
      </c>
      <c r="D815" s="123" t="s">
        <v>1623</v>
      </c>
      <c r="E815" s="92" t="s">
        <v>376</v>
      </c>
      <c r="F815" s="124">
        <v>10000</v>
      </c>
      <c r="G815" s="124">
        <v>0</v>
      </c>
      <c r="H815" s="124">
        <v>0</v>
      </c>
      <c r="I815" s="124">
        <v>0</v>
      </c>
      <c r="J815" s="124">
        <v>0</v>
      </c>
      <c r="K815" s="127">
        <v>0</v>
      </c>
      <c r="L815" s="127">
        <v>0</v>
      </c>
      <c r="M815" s="124">
        <v>0</v>
      </c>
      <c r="N815" s="127">
        <v>0</v>
      </c>
      <c r="O815" s="128">
        <v>0</v>
      </c>
      <c r="P815" s="127">
        <v>0</v>
      </c>
      <c r="Q815" s="127">
        <v>0</v>
      </c>
      <c r="R815" s="124">
        <v>0</v>
      </c>
      <c r="S815" s="124">
        <v>0</v>
      </c>
      <c r="T815" s="124">
        <v>0</v>
      </c>
      <c r="U815" s="124">
        <v>0</v>
      </c>
      <c r="V815" s="124">
        <v>0</v>
      </c>
      <c r="W815" s="124">
        <v>0</v>
      </c>
      <c r="X815" s="124">
        <v>0</v>
      </c>
      <c r="Y815" s="127">
        <v>0</v>
      </c>
      <c r="Z815" s="128">
        <v>10000</v>
      </c>
    </row>
    <row r="816" spans="1:26" ht="20.100000000000001" customHeight="1">
      <c r="A816" s="92"/>
      <c r="B816" s="92"/>
      <c r="C816" s="93"/>
      <c r="D816" s="123" t="s">
        <v>2236</v>
      </c>
      <c r="E816" s="92" t="s">
        <v>2237</v>
      </c>
      <c r="F816" s="124">
        <v>52300</v>
      </c>
      <c r="G816" s="124">
        <v>10000</v>
      </c>
      <c r="H816" s="124">
        <v>0</v>
      </c>
      <c r="I816" s="124">
        <v>0</v>
      </c>
      <c r="J816" s="124">
        <v>0</v>
      </c>
      <c r="K816" s="127">
        <v>0</v>
      </c>
      <c r="L816" s="127">
        <v>0</v>
      </c>
      <c r="M816" s="124">
        <v>0</v>
      </c>
      <c r="N816" s="127">
        <v>0</v>
      </c>
      <c r="O816" s="128">
        <v>0</v>
      </c>
      <c r="P816" s="127">
        <v>0</v>
      </c>
      <c r="Q816" s="127">
        <v>0</v>
      </c>
      <c r="R816" s="124">
        <v>0</v>
      </c>
      <c r="S816" s="124">
        <v>0</v>
      </c>
      <c r="T816" s="124">
        <v>0</v>
      </c>
      <c r="U816" s="124">
        <v>0</v>
      </c>
      <c r="V816" s="124">
        <v>0</v>
      </c>
      <c r="W816" s="124">
        <v>6300</v>
      </c>
      <c r="X816" s="124">
        <v>0</v>
      </c>
      <c r="Y816" s="127">
        <v>0</v>
      </c>
      <c r="Z816" s="128">
        <v>36000</v>
      </c>
    </row>
    <row r="817" spans="1:26" ht="20.100000000000001" customHeight="1">
      <c r="A817" s="92" t="s">
        <v>1604</v>
      </c>
      <c r="B817" s="92" t="s">
        <v>1550</v>
      </c>
      <c r="C817" s="93" t="s">
        <v>1572</v>
      </c>
      <c r="D817" s="123" t="s">
        <v>1623</v>
      </c>
      <c r="E817" s="92" t="s">
        <v>1097</v>
      </c>
      <c r="F817" s="124">
        <v>52300</v>
      </c>
      <c r="G817" s="124">
        <v>10000</v>
      </c>
      <c r="H817" s="124">
        <v>0</v>
      </c>
      <c r="I817" s="124">
        <v>0</v>
      </c>
      <c r="J817" s="124">
        <v>0</v>
      </c>
      <c r="K817" s="127">
        <v>0</v>
      </c>
      <c r="L817" s="127">
        <v>0</v>
      </c>
      <c r="M817" s="124">
        <v>0</v>
      </c>
      <c r="N817" s="127">
        <v>0</v>
      </c>
      <c r="O817" s="128">
        <v>0</v>
      </c>
      <c r="P817" s="127">
        <v>0</v>
      </c>
      <c r="Q817" s="127">
        <v>0</v>
      </c>
      <c r="R817" s="124">
        <v>0</v>
      </c>
      <c r="S817" s="124">
        <v>0</v>
      </c>
      <c r="T817" s="124">
        <v>0</v>
      </c>
      <c r="U817" s="124">
        <v>0</v>
      </c>
      <c r="V817" s="124">
        <v>0</v>
      </c>
      <c r="W817" s="124">
        <v>6300</v>
      </c>
      <c r="X817" s="124">
        <v>0</v>
      </c>
      <c r="Y817" s="127">
        <v>0</v>
      </c>
      <c r="Z817" s="128">
        <v>36000</v>
      </c>
    </row>
    <row r="818" spans="1:26" ht="20.100000000000001" customHeight="1">
      <c r="A818" s="92"/>
      <c r="B818" s="92"/>
      <c r="C818" s="93"/>
      <c r="D818" s="123" t="s">
        <v>2238</v>
      </c>
      <c r="E818" s="92" t="s">
        <v>2239</v>
      </c>
      <c r="F818" s="124">
        <v>1485440</v>
      </c>
      <c r="G818" s="124">
        <v>292500</v>
      </c>
      <c r="H818" s="124">
        <v>0</v>
      </c>
      <c r="I818" s="124">
        <v>0</v>
      </c>
      <c r="J818" s="124">
        <v>36240</v>
      </c>
      <c r="K818" s="127">
        <v>0</v>
      </c>
      <c r="L818" s="127">
        <v>0</v>
      </c>
      <c r="M818" s="124">
        <v>61000</v>
      </c>
      <c r="N818" s="127">
        <v>240000</v>
      </c>
      <c r="O818" s="128">
        <v>0</v>
      </c>
      <c r="P818" s="127">
        <v>0</v>
      </c>
      <c r="Q818" s="127">
        <v>40000</v>
      </c>
      <c r="R818" s="124">
        <v>20000</v>
      </c>
      <c r="S818" s="124">
        <v>60000</v>
      </c>
      <c r="T818" s="124">
        <v>0</v>
      </c>
      <c r="U818" s="124">
        <v>0</v>
      </c>
      <c r="V818" s="124">
        <v>0</v>
      </c>
      <c r="W818" s="124">
        <v>31500</v>
      </c>
      <c r="X818" s="124">
        <v>0</v>
      </c>
      <c r="Y818" s="127">
        <v>115200</v>
      </c>
      <c r="Z818" s="128">
        <v>589000</v>
      </c>
    </row>
    <row r="819" spans="1:26" ht="20.100000000000001" customHeight="1">
      <c r="A819" s="92"/>
      <c r="B819" s="92"/>
      <c r="C819" s="93"/>
      <c r="D819" s="123" t="s">
        <v>2240</v>
      </c>
      <c r="E819" s="92" t="s">
        <v>2241</v>
      </c>
      <c r="F819" s="124">
        <v>532880</v>
      </c>
      <c r="G819" s="124">
        <v>104000</v>
      </c>
      <c r="H819" s="124">
        <v>0</v>
      </c>
      <c r="I819" s="124">
        <v>0</v>
      </c>
      <c r="J819" s="124">
        <v>18960</v>
      </c>
      <c r="K819" s="127">
        <v>0</v>
      </c>
      <c r="L819" s="127">
        <v>0</v>
      </c>
      <c r="M819" s="124">
        <v>50000</v>
      </c>
      <c r="N819" s="127">
        <v>129000</v>
      </c>
      <c r="O819" s="128">
        <v>0</v>
      </c>
      <c r="P819" s="127">
        <v>0</v>
      </c>
      <c r="Q819" s="127">
        <v>30000</v>
      </c>
      <c r="R819" s="124">
        <v>10000</v>
      </c>
      <c r="S819" s="124">
        <v>55000</v>
      </c>
      <c r="T819" s="124">
        <v>0</v>
      </c>
      <c r="U819" s="124">
        <v>0</v>
      </c>
      <c r="V819" s="124">
        <v>0</v>
      </c>
      <c r="W819" s="124">
        <v>11200</v>
      </c>
      <c r="X819" s="124">
        <v>0</v>
      </c>
      <c r="Y819" s="127">
        <v>30720</v>
      </c>
      <c r="Z819" s="128">
        <v>94000</v>
      </c>
    </row>
    <row r="820" spans="1:26" ht="20.100000000000001" customHeight="1">
      <c r="A820" s="92" t="s">
        <v>1549</v>
      </c>
      <c r="B820" s="92" t="s">
        <v>1552</v>
      </c>
      <c r="C820" s="93" t="s">
        <v>1550</v>
      </c>
      <c r="D820" s="123" t="s">
        <v>1623</v>
      </c>
      <c r="E820" s="92" t="s">
        <v>251</v>
      </c>
      <c r="F820" s="124">
        <v>516880</v>
      </c>
      <c r="G820" s="124">
        <v>104000</v>
      </c>
      <c r="H820" s="124">
        <v>0</v>
      </c>
      <c r="I820" s="124">
        <v>0</v>
      </c>
      <c r="J820" s="124">
        <v>18960</v>
      </c>
      <c r="K820" s="127">
        <v>0</v>
      </c>
      <c r="L820" s="127">
        <v>0</v>
      </c>
      <c r="M820" s="124">
        <v>50000</v>
      </c>
      <c r="N820" s="127">
        <v>129000</v>
      </c>
      <c r="O820" s="128">
        <v>0</v>
      </c>
      <c r="P820" s="127">
        <v>0</v>
      </c>
      <c r="Q820" s="127">
        <v>30000</v>
      </c>
      <c r="R820" s="124">
        <v>10000</v>
      </c>
      <c r="S820" s="124">
        <v>55000</v>
      </c>
      <c r="T820" s="124">
        <v>0</v>
      </c>
      <c r="U820" s="124">
        <v>0</v>
      </c>
      <c r="V820" s="124">
        <v>0</v>
      </c>
      <c r="W820" s="124">
        <v>11200</v>
      </c>
      <c r="X820" s="124">
        <v>0</v>
      </c>
      <c r="Y820" s="127">
        <v>30720</v>
      </c>
      <c r="Z820" s="128">
        <v>78000</v>
      </c>
    </row>
    <row r="821" spans="1:26" ht="20.100000000000001" customHeight="1">
      <c r="A821" s="92" t="s">
        <v>1549</v>
      </c>
      <c r="B821" s="92" t="s">
        <v>1552</v>
      </c>
      <c r="C821" s="93" t="s">
        <v>1555</v>
      </c>
      <c r="D821" s="123" t="s">
        <v>1623</v>
      </c>
      <c r="E821" s="92" t="s">
        <v>272</v>
      </c>
      <c r="F821" s="124">
        <v>6000</v>
      </c>
      <c r="G821" s="124">
        <v>0</v>
      </c>
      <c r="H821" s="124">
        <v>0</v>
      </c>
      <c r="I821" s="124">
        <v>0</v>
      </c>
      <c r="J821" s="124">
        <v>0</v>
      </c>
      <c r="K821" s="127">
        <v>0</v>
      </c>
      <c r="L821" s="127">
        <v>0</v>
      </c>
      <c r="M821" s="124">
        <v>0</v>
      </c>
      <c r="N821" s="127">
        <v>0</v>
      </c>
      <c r="O821" s="128">
        <v>0</v>
      </c>
      <c r="P821" s="127">
        <v>0</v>
      </c>
      <c r="Q821" s="127">
        <v>0</v>
      </c>
      <c r="R821" s="124">
        <v>0</v>
      </c>
      <c r="S821" s="124">
        <v>0</v>
      </c>
      <c r="T821" s="124">
        <v>0</v>
      </c>
      <c r="U821" s="124">
        <v>0</v>
      </c>
      <c r="V821" s="124">
        <v>0</v>
      </c>
      <c r="W821" s="124">
        <v>0</v>
      </c>
      <c r="X821" s="124">
        <v>0</v>
      </c>
      <c r="Y821" s="127">
        <v>0</v>
      </c>
      <c r="Z821" s="128">
        <v>6000</v>
      </c>
    </row>
    <row r="822" spans="1:26" ht="20.100000000000001" customHeight="1">
      <c r="A822" s="92" t="s">
        <v>1618</v>
      </c>
      <c r="B822" s="92" t="s">
        <v>1550</v>
      </c>
      <c r="C822" s="93" t="s">
        <v>1554</v>
      </c>
      <c r="D822" s="123" t="s">
        <v>1623</v>
      </c>
      <c r="E822" s="92" t="s">
        <v>2489</v>
      </c>
      <c r="F822" s="124">
        <v>10000</v>
      </c>
      <c r="G822" s="124">
        <v>0</v>
      </c>
      <c r="H822" s="124">
        <v>0</v>
      </c>
      <c r="I822" s="124">
        <v>0</v>
      </c>
      <c r="J822" s="124">
        <v>0</v>
      </c>
      <c r="K822" s="127">
        <v>0</v>
      </c>
      <c r="L822" s="127">
        <v>0</v>
      </c>
      <c r="M822" s="124">
        <v>0</v>
      </c>
      <c r="N822" s="127">
        <v>0</v>
      </c>
      <c r="O822" s="128">
        <v>0</v>
      </c>
      <c r="P822" s="127">
        <v>0</v>
      </c>
      <c r="Q822" s="127">
        <v>0</v>
      </c>
      <c r="R822" s="124">
        <v>0</v>
      </c>
      <c r="S822" s="124">
        <v>0</v>
      </c>
      <c r="T822" s="124">
        <v>0</v>
      </c>
      <c r="U822" s="124">
        <v>0</v>
      </c>
      <c r="V822" s="124">
        <v>0</v>
      </c>
      <c r="W822" s="124">
        <v>0</v>
      </c>
      <c r="X822" s="124">
        <v>0</v>
      </c>
      <c r="Y822" s="127">
        <v>0</v>
      </c>
      <c r="Z822" s="128">
        <v>10000</v>
      </c>
    </row>
    <row r="823" spans="1:26" ht="20.100000000000001" customHeight="1">
      <c r="A823" s="92"/>
      <c r="B823" s="92"/>
      <c r="C823" s="93"/>
      <c r="D823" s="123" t="s">
        <v>2242</v>
      </c>
      <c r="E823" s="92" t="s">
        <v>2243</v>
      </c>
      <c r="F823" s="124">
        <v>135280</v>
      </c>
      <c r="G823" s="124">
        <v>26000</v>
      </c>
      <c r="H823" s="124">
        <v>0</v>
      </c>
      <c r="I823" s="124">
        <v>0</v>
      </c>
      <c r="J823" s="124">
        <v>4800</v>
      </c>
      <c r="K823" s="127">
        <v>0</v>
      </c>
      <c r="L823" s="127">
        <v>0</v>
      </c>
      <c r="M823" s="124">
        <v>0</v>
      </c>
      <c r="N823" s="127">
        <v>39000</v>
      </c>
      <c r="O823" s="128">
        <v>0</v>
      </c>
      <c r="P823" s="127">
        <v>0</v>
      </c>
      <c r="Q823" s="127">
        <v>0</v>
      </c>
      <c r="R823" s="124">
        <v>0</v>
      </c>
      <c r="S823" s="124">
        <v>5000</v>
      </c>
      <c r="T823" s="124">
        <v>0</v>
      </c>
      <c r="U823" s="124">
        <v>0</v>
      </c>
      <c r="V823" s="124">
        <v>0</v>
      </c>
      <c r="W823" s="124">
        <v>2800</v>
      </c>
      <c r="X823" s="124">
        <v>0</v>
      </c>
      <c r="Y823" s="127">
        <v>7680</v>
      </c>
      <c r="Z823" s="128">
        <v>50000</v>
      </c>
    </row>
    <row r="824" spans="1:26" ht="20.100000000000001" customHeight="1">
      <c r="A824" s="92" t="s">
        <v>1549</v>
      </c>
      <c r="B824" s="92" t="s">
        <v>1554</v>
      </c>
      <c r="C824" s="93" t="s">
        <v>1550</v>
      </c>
      <c r="D824" s="123" t="s">
        <v>1623</v>
      </c>
      <c r="E824" s="92" t="s">
        <v>251</v>
      </c>
      <c r="F824" s="124">
        <v>135280</v>
      </c>
      <c r="G824" s="124">
        <v>26000</v>
      </c>
      <c r="H824" s="124">
        <v>0</v>
      </c>
      <c r="I824" s="124">
        <v>0</v>
      </c>
      <c r="J824" s="124">
        <v>4800</v>
      </c>
      <c r="K824" s="127">
        <v>0</v>
      </c>
      <c r="L824" s="127">
        <v>0</v>
      </c>
      <c r="M824" s="124">
        <v>0</v>
      </c>
      <c r="N824" s="127">
        <v>39000</v>
      </c>
      <c r="O824" s="128">
        <v>0</v>
      </c>
      <c r="P824" s="127">
        <v>0</v>
      </c>
      <c r="Q824" s="127">
        <v>0</v>
      </c>
      <c r="R824" s="124">
        <v>0</v>
      </c>
      <c r="S824" s="124">
        <v>5000</v>
      </c>
      <c r="T824" s="124">
        <v>0</v>
      </c>
      <c r="U824" s="124">
        <v>0</v>
      </c>
      <c r="V824" s="124">
        <v>0</v>
      </c>
      <c r="W824" s="124">
        <v>2800</v>
      </c>
      <c r="X824" s="124">
        <v>0</v>
      </c>
      <c r="Y824" s="127">
        <v>7680</v>
      </c>
      <c r="Z824" s="128">
        <v>50000</v>
      </c>
    </row>
    <row r="825" spans="1:26" ht="20.100000000000001" customHeight="1">
      <c r="A825" s="92"/>
      <c r="B825" s="92"/>
      <c r="C825" s="93"/>
      <c r="D825" s="123" t="s">
        <v>2244</v>
      </c>
      <c r="E825" s="92" t="s">
        <v>2245</v>
      </c>
      <c r="F825" s="124">
        <v>57480</v>
      </c>
      <c r="G825" s="124">
        <v>26000</v>
      </c>
      <c r="H825" s="124">
        <v>0</v>
      </c>
      <c r="I825" s="124">
        <v>0</v>
      </c>
      <c r="J825" s="124">
        <v>0</v>
      </c>
      <c r="K825" s="127">
        <v>0</v>
      </c>
      <c r="L825" s="127">
        <v>0</v>
      </c>
      <c r="M825" s="124">
        <v>5000</v>
      </c>
      <c r="N825" s="127">
        <v>0</v>
      </c>
      <c r="O825" s="128">
        <v>0</v>
      </c>
      <c r="P825" s="127">
        <v>0</v>
      </c>
      <c r="Q825" s="127">
        <v>0</v>
      </c>
      <c r="R825" s="124">
        <v>0</v>
      </c>
      <c r="S825" s="124">
        <v>0</v>
      </c>
      <c r="T825" s="124">
        <v>0</v>
      </c>
      <c r="U825" s="124">
        <v>0</v>
      </c>
      <c r="V825" s="124">
        <v>0</v>
      </c>
      <c r="W825" s="124">
        <v>2800</v>
      </c>
      <c r="X825" s="124">
        <v>0</v>
      </c>
      <c r="Y825" s="127">
        <v>7680</v>
      </c>
      <c r="Z825" s="128">
        <v>16000</v>
      </c>
    </row>
    <row r="826" spans="1:26" ht="20.100000000000001" customHeight="1">
      <c r="A826" s="92" t="s">
        <v>1591</v>
      </c>
      <c r="B826" s="92" t="s">
        <v>1580</v>
      </c>
      <c r="C826" s="93" t="s">
        <v>1572</v>
      </c>
      <c r="D826" s="123" t="s">
        <v>1623</v>
      </c>
      <c r="E826" s="92" t="s">
        <v>957</v>
      </c>
      <c r="F826" s="124">
        <v>57480</v>
      </c>
      <c r="G826" s="124">
        <v>26000</v>
      </c>
      <c r="H826" s="124">
        <v>0</v>
      </c>
      <c r="I826" s="124">
        <v>0</v>
      </c>
      <c r="J826" s="124">
        <v>0</v>
      </c>
      <c r="K826" s="127">
        <v>0</v>
      </c>
      <c r="L826" s="127">
        <v>0</v>
      </c>
      <c r="M826" s="124">
        <v>5000</v>
      </c>
      <c r="N826" s="127">
        <v>0</v>
      </c>
      <c r="O826" s="128">
        <v>0</v>
      </c>
      <c r="P826" s="127">
        <v>0</v>
      </c>
      <c r="Q826" s="127">
        <v>0</v>
      </c>
      <c r="R826" s="124">
        <v>0</v>
      </c>
      <c r="S826" s="124">
        <v>0</v>
      </c>
      <c r="T826" s="124">
        <v>0</v>
      </c>
      <c r="U826" s="124">
        <v>0</v>
      </c>
      <c r="V826" s="124">
        <v>0</v>
      </c>
      <c r="W826" s="124">
        <v>2800</v>
      </c>
      <c r="X826" s="124">
        <v>0</v>
      </c>
      <c r="Y826" s="127">
        <v>7680</v>
      </c>
      <c r="Z826" s="128">
        <v>16000</v>
      </c>
    </row>
    <row r="827" spans="1:26" ht="20.100000000000001" customHeight="1">
      <c r="A827" s="92"/>
      <c r="B827" s="92"/>
      <c r="C827" s="93"/>
      <c r="D827" s="123" t="s">
        <v>2246</v>
      </c>
      <c r="E827" s="92" t="s">
        <v>2247</v>
      </c>
      <c r="F827" s="124">
        <v>13120</v>
      </c>
      <c r="G827" s="124">
        <v>6500</v>
      </c>
      <c r="H827" s="124">
        <v>0</v>
      </c>
      <c r="I827" s="124">
        <v>0</v>
      </c>
      <c r="J827" s="124">
        <v>0</v>
      </c>
      <c r="K827" s="127">
        <v>0</v>
      </c>
      <c r="L827" s="127">
        <v>0</v>
      </c>
      <c r="M827" s="124">
        <v>0</v>
      </c>
      <c r="N827" s="127">
        <v>0</v>
      </c>
      <c r="O827" s="128">
        <v>0</v>
      </c>
      <c r="P827" s="127">
        <v>0</v>
      </c>
      <c r="Q827" s="127">
        <v>0</v>
      </c>
      <c r="R827" s="124">
        <v>0</v>
      </c>
      <c r="S827" s="124">
        <v>0</v>
      </c>
      <c r="T827" s="124">
        <v>0</v>
      </c>
      <c r="U827" s="124">
        <v>0</v>
      </c>
      <c r="V827" s="124">
        <v>0</v>
      </c>
      <c r="W827" s="124">
        <v>700</v>
      </c>
      <c r="X827" s="124">
        <v>0</v>
      </c>
      <c r="Y827" s="127">
        <v>1920</v>
      </c>
      <c r="Z827" s="128">
        <v>4000</v>
      </c>
    </row>
    <row r="828" spans="1:26" ht="20.100000000000001" customHeight="1">
      <c r="A828" s="92" t="s">
        <v>1582</v>
      </c>
      <c r="B828" s="92" t="s">
        <v>1550</v>
      </c>
      <c r="C828" s="93" t="s">
        <v>1585</v>
      </c>
      <c r="D828" s="123" t="s">
        <v>1623</v>
      </c>
      <c r="E828" s="92" t="s">
        <v>758</v>
      </c>
      <c r="F828" s="124">
        <v>13120</v>
      </c>
      <c r="G828" s="124">
        <v>6500</v>
      </c>
      <c r="H828" s="124">
        <v>0</v>
      </c>
      <c r="I828" s="124">
        <v>0</v>
      </c>
      <c r="J828" s="124">
        <v>0</v>
      </c>
      <c r="K828" s="127">
        <v>0</v>
      </c>
      <c r="L828" s="127">
        <v>0</v>
      </c>
      <c r="M828" s="124">
        <v>0</v>
      </c>
      <c r="N828" s="127">
        <v>0</v>
      </c>
      <c r="O828" s="128">
        <v>0</v>
      </c>
      <c r="P828" s="127">
        <v>0</v>
      </c>
      <c r="Q828" s="127">
        <v>0</v>
      </c>
      <c r="R828" s="124">
        <v>0</v>
      </c>
      <c r="S828" s="124">
        <v>0</v>
      </c>
      <c r="T828" s="124">
        <v>0</v>
      </c>
      <c r="U828" s="124">
        <v>0</v>
      </c>
      <c r="V828" s="124">
        <v>0</v>
      </c>
      <c r="W828" s="124">
        <v>700</v>
      </c>
      <c r="X828" s="124">
        <v>0</v>
      </c>
      <c r="Y828" s="127">
        <v>1920</v>
      </c>
      <c r="Z828" s="128">
        <v>4000</v>
      </c>
    </row>
    <row r="829" spans="1:26" ht="20.100000000000001" customHeight="1">
      <c r="A829" s="92"/>
      <c r="B829" s="92"/>
      <c r="C829" s="93"/>
      <c r="D829" s="123" t="s">
        <v>2248</v>
      </c>
      <c r="E829" s="92" t="s">
        <v>2249</v>
      </c>
      <c r="F829" s="124">
        <v>68160</v>
      </c>
      <c r="G829" s="124">
        <v>19500</v>
      </c>
      <c r="H829" s="124">
        <v>0</v>
      </c>
      <c r="I829" s="124">
        <v>0</v>
      </c>
      <c r="J829" s="124">
        <v>0</v>
      </c>
      <c r="K829" s="127">
        <v>0</v>
      </c>
      <c r="L829" s="127">
        <v>0</v>
      </c>
      <c r="M829" s="124">
        <v>0</v>
      </c>
      <c r="N829" s="127">
        <v>0</v>
      </c>
      <c r="O829" s="128">
        <v>0</v>
      </c>
      <c r="P829" s="127">
        <v>0</v>
      </c>
      <c r="Q829" s="127">
        <v>0</v>
      </c>
      <c r="R829" s="124">
        <v>0</v>
      </c>
      <c r="S829" s="124">
        <v>0</v>
      </c>
      <c r="T829" s="124">
        <v>0</v>
      </c>
      <c r="U829" s="124">
        <v>0</v>
      </c>
      <c r="V829" s="124">
        <v>0</v>
      </c>
      <c r="W829" s="124">
        <v>2100</v>
      </c>
      <c r="X829" s="124">
        <v>0</v>
      </c>
      <c r="Y829" s="127">
        <v>34560</v>
      </c>
      <c r="Z829" s="128">
        <v>12000</v>
      </c>
    </row>
    <row r="830" spans="1:26" ht="20.100000000000001" customHeight="1">
      <c r="A830" s="92" t="s">
        <v>1589</v>
      </c>
      <c r="B830" s="92" t="s">
        <v>1550</v>
      </c>
      <c r="C830" s="93" t="s">
        <v>1585</v>
      </c>
      <c r="D830" s="123" t="s">
        <v>1623</v>
      </c>
      <c r="E830" s="92" t="s">
        <v>801</v>
      </c>
      <c r="F830" s="124">
        <v>39360</v>
      </c>
      <c r="G830" s="124">
        <v>19500</v>
      </c>
      <c r="H830" s="124">
        <v>0</v>
      </c>
      <c r="I830" s="124">
        <v>0</v>
      </c>
      <c r="J830" s="124">
        <v>0</v>
      </c>
      <c r="K830" s="127">
        <v>0</v>
      </c>
      <c r="L830" s="127">
        <v>0</v>
      </c>
      <c r="M830" s="124">
        <v>0</v>
      </c>
      <c r="N830" s="127">
        <v>0</v>
      </c>
      <c r="O830" s="128">
        <v>0</v>
      </c>
      <c r="P830" s="127">
        <v>0</v>
      </c>
      <c r="Q830" s="127">
        <v>0</v>
      </c>
      <c r="R830" s="124">
        <v>0</v>
      </c>
      <c r="S830" s="124">
        <v>0</v>
      </c>
      <c r="T830" s="124">
        <v>0</v>
      </c>
      <c r="U830" s="124">
        <v>0</v>
      </c>
      <c r="V830" s="124">
        <v>0</v>
      </c>
      <c r="W830" s="124">
        <v>2100</v>
      </c>
      <c r="X830" s="124">
        <v>0</v>
      </c>
      <c r="Y830" s="127">
        <v>5760</v>
      </c>
      <c r="Z830" s="128">
        <v>12000</v>
      </c>
    </row>
    <row r="831" spans="1:26" ht="20.100000000000001" customHeight="1">
      <c r="A831" s="92" t="s">
        <v>1589</v>
      </c>
      <c r="B831" s="92" t="s">
        <v>1558</v>
      </c>
      <c r="C831" s="93" t="s">
        <v>1572</v>
      </c>
      <c r="D831" s="123" t="s">
        <v>1623</v>
      </c>
      <c r="E831" s="92" t="s">
        <v>832</v>
      </c>
      <c r="F831" s="124">
        <v>28800</v>
      </c>
      <c r="G831" s="124">
        <v>0</v>
      </c>
      <c r="H831" s="124">
        <v>0</v>
      </c>
      <c r="I831" s="124">
        <v>0</v>
      </c>
      <c r="J831" s="124">
        <v>0</v>
      </c>
      <c r="K831" s="127">
        <v>0</v>
      </c>
      <c r="L831" s="127">
        <v>0</v>
      </c>
      <c r="M831" s="124">
        <v>0</v>
      </c>
      <c r="N831" s="127">
        <v>0</v>
      </c>
      <c r="O831" s="128">
        <v>0</v>
      </c>
      <c r="P831" s="127">
        <v>0</v>
      </c>
      <c r="Q831" s="127">
        <v>0</v>
      </c>
      <c r="R831" s="124">
        <v>0</v>
      </c>
      <c r="S831" s="124">
        <v>0</v>
      </c>
      <c r="T831" s="124">
        <v>0</v>
      </c>
      <c r="U831" s="124">
        <v>0</v>
      </c>
      <c r="V831" s="124">
        <v>0</v>
      </c>
      <c r="W831" s="124">
        <v>0</v>
      </c>
      <c r="X831" s="124">
        <v>0</v>
      </c>
      <c r="Y831" s="127">
        <v>28800</v>
      </c>
      <c r="Z831" s="128">
        <v>0</v>
      </c>
    </row>
    <row r="832" spans="1:26" ht="20.100000000000001" customHeight="1">
      <c r="A832" s="92"/>
      <c r="B832" s="92"/>
      <c r="C832" s="93"/>
      <c r="D832" s="123" t="s">
        <v>2250</v>
      </c>
      <c r="E832" s="92" t="s">
        <v>2251</v>
      </c>
      <c r="F832" s="124">
        <v>206240</v>
      </c>
      <c r="G832" s="124">
        <v>13000</v>
      </c>
      <c r="H832" s="124">
        <v>0</v>
      </c>
      <c r="I832" s="124">
        <v>0</v>
      </c>
      <c r="J832" s="124">
        <v>0</v>
      </c>
      <c r="K832" s="127">
        <v>0</v>
      </c>
      <c r="L832" s="127">
        <v>0</v>
      </c>
      <c r="M832" s="124">
        <v>0</v>
      </c>
      <c r="N832" s="127">
        <v>0</v>
      </c>
      <c r="O832" s="128">
        <v>0</v>
      </c>
      <c r="P832" s="127">
        <v>0</v>
      </c>
      <c r="Q832" s="127">
        <v>0</v>
      </c>
      <c r="R832" s="124">
        <v>0</v>
      </c>
      <c r="S832" s="124">
        <v>0</v>
      </c>
      <c r="T832" s="124">
        <v>0</v>
      </c>
      <c r="U832" s="124">
        <v>0</v>
      </c>
      <c r="V832" s="124">
        <v>0</v>
      </c>
      <c r="W832" s="124">
        <v>1400</v>
      </c>
      <c r="X832" s="124">
        <v>0</v>
      </c>
      <c r="Y832" s="127">
        <v>3840</v>
      </c>
      <c r="Z832" s="128">
        <v>188000</v>
      </c>
    </row>
    <row r="833" spans="1:26" ht="20.100000000000001" customHeight="1">
      <c r="A833" s="92" t="s">
        <v>1604</v>
      </c>
      <c r="B833" s="92" t="s">
        <v>1550</v>
      </c>
      <c r="C833" s="93" t="s">
        <v>1557</v>
      </c>
      <c r="D833" s="123" t="s">
        <v>1623</v>
      </c>
      <c r="E833" s="92" t="s">
        <v>260</v>
      </c>
      <c r="F833" s="124">
        <v>26240</v>
      </c>
      <c r="G833" s="124">
        <v>13000</v>
      </c>
      <c r="H833" s="124">
        <v>0</v>
      </c>
      <c r="I833" s="124">
        <v>0</v>
      </c>
      <c r="J833" s="124">
        <v>0</v>
      </c>
      <c r="K833" s="127">
        <v>0</v>
      </c>
      <c r="L833" s="127">
        <v>0</v>
      </c>
      <c r="M833" s="124">
        <v>0</v>
      </c>
      <c r="N833" s="127">
        <v>0</v>
      </c>
      <c r="O833" s="128">
        <v>0</v>
      </c>
      <c r="P833" s="127">
        <v>0</v>
      </c>
      <c r="Q833" s="127">
        <v>0</v>
      </c>
      <c r="R833" s="124">
        <v>0</v>
      </c>
      <c r="S833" s="124">
        <v>0</v>
      </c>
      <c r="T833" s="124">
        <v>0</v>
      </c>
      <c r="U833" s="124">
        <v>0</v>
      </c>
      <c r="V833" s="124">
        <v>0</v>
      </c>
      <c r="W833" s="124">
        <v>1400</v>
      </c>
      <c r="X833" s="124">
        <v>0</v>
      </c>
      <c r="Y833" s="127">
        <v>3840</v>
      </c>
      <c r="Z833" s="128">
        <v>8000</v>
      </c>
    </row>
    <row r="834" spans="1:26" ht="20.100000000000001" customHeight="1">
      <c r="A834" s="92" t="s">
        <v>1604</v>
      </c>
      <c r="B834" s="92" t="s">
        <v>1580</v>
      </c>
      <c r="C834" s="93" t="s">
        <v>1558</v>
      </c>
      <c r="D834" s="123" t="s">
        <v>1623</v>
      </c>
      <c r="E834" s="92" t="s">
        <v>1171</v>
      </c>
      <c r="F834" s="124">
        <v>180000</v>
      </c>
      <c r="G834" s="124">
        <v>0</v>
      </c>
      <c r="H834" s="124">
        <v>0</v>
      </c>
      <c r="I834" s="124">
        <v>0</v>
      </c>
      <c r="J834" s="124">
        <v>0</v>
      </c>
      <c r="K834" s="127">
        <v>0</v>
      </c>
      <c r="L834" s="127">
        <v>0</v>
      </c>
      <c r="M834" s="124">
        <v>0</v>
      </c>
      <c r="N834" s="127">
        <v>0</v>
      </c>
      <c r="O834" s="128">
        <v>0</v>
      </c>
      <c r="P834" s="127">
        <v>0</v>
      </c>
      <c r="Q834" s="127">
        <v>0</v>
      </c>
      <c r="R834" s="124">
        <v>0</v>
      </c>
      <c r="S834" s="124">
        <v>0</v>
      </c>
      <c r="T834" s="124">
        <v>0</v>
      </c>
      <c r="U834" s="124">
        <v>0</v>
      </c>
      <c r="V834" s="124">
        <v>0</v>
      </c>
      <c r="W834" s="124">
        <v>0</v>
      </c>
      <c r="X834" s="124">
        <v>0</v>
      </c>
      <c r="Y834" s="127">
        <v>0</v>
      </c>
      <c r="Z834" s="128">
        <v>180000</v>
      </c>
    </row>
    <row r="835" spans="1:26" ht="20.100000000000001" customHeight="1">
      <c r="A835" s="92"/>
      <c r="B835" s="92"/>
      <c r="C835" s="93"/>
      <c r="D835" s="123" t="s">
        <v>2252</v>
      </c>
      <c r="E835" s="92" t="s">
        <v>2253</v>
      </c>
      <c r="F835" s="124">
        <v>72360</v>
      </c>
      <c r="G835" s="124">
        <v>13000</v>
      </c>
      <c r="H835" s="124">
        <v>0</v>
      </c>
      <c r="I835" s="124">
        <v>0</v>
      </c>
      <c r="J835" s="124">
        <v>3120</v>
      </c>
      <c r="K835" s="127">
        <v>0</v>
      </c>
      <c r="L835" s="127">
        <v>0</v>
      </c>
      <c r="M835" s="124">
        <v>0</v>
      </c>
      <c r="N835" s="127">
        <v>18000</v>
      </c>
      <c r="O835" s="128">
        <v>0</v>
      </c>
      <c r="P835" s="127">
        <v>0</v>
      </c>
      <c r="Q835" s="127">
        <v>0</v>
      </c>
      <c r="R835" s="124">
        <v>0</v>
      </c>
      <c r="S835" s="124">
        <v>0</v>
      </c>
      <c r="T835" s="124">
        <v>0</v>
      </c>
      <c r="U835" s="124">
        <v>0</v>
      </c>
      <c r="V835" s="124">
        <v>0</v>
      </c>
      <c r="W835" s="124">
        <v>1400</v>
      </c>
      <c r="X835" s="124">
        <v>0</v>
      </c>
      <c r="Y835" s="127">
        <v>3840</v>
      </c>
      <c r="Z835" s="128">
        <v>33000</v>
      </c>
    </row>
    <row r="836" spans="1:26" ht="20.100000000000001" customHeight="1">
      <c r="A836" s="92" t="s">
        <v>1549</v>
      </c>
      <c r="B836" s="92" t="s">
        <v>1550</v>
      </c>
      <c r="C836" s="93" t="s">
        <v>1550</v>
      </c>
      <c r="D836" s="123" t="s">
        <v>1623</v>
      </c>
      <c r="E836" s="92" t="s">
        <v>251</v>
      </c>
      <c r="F836" s="124">
        <v>47360</v>
      </c>
      <c r="G836" s="124">
        <v>13000</v>
      </c>
      <c r="H836" s="124">
        <v>0</v>
      </c>
      <c r="I836" s="124">
        <v>0</v>
      </c>
      <c r="J836" s="124">
        <v>3120</v>
      </c>
      <c r="K836" s="127">
        <v>0</v>
      </c>
      <c r="L836" s="127">
        <v>0</v>
      </c>
      <c r="M836" s="124">
        <v>0</v>
      </c>
      <c r="N836" s="127">
        <v>18000</v>
      </c>
      <c r="O836" s="128">
        <v>0</v>
      </c>
      <c r="P836" s="127">
        <v>0</v>
      </c>
      <c r="Q836" s="127">
        <v>0</v>
      </c>
      <c r="R836" s="124">
        <v>0</v>
      </c>
      <c r="S836" s="124">
        <v>0</v>
      </c>
      <c r="T836" s="124">
        <v>0</v>
      </c>
      <c r="U836" s="124">
        <v>0</v>
      </c>
      <c r="V836" s="124">
        <v>0</v>
      </c>
      <c r="W836" s="124">
        <v>1400</v>
      </c>
      <c r="X836" s="124">
        <v>0</v>
      </c>
      <c r="Y836" s="127">
        <v>3840</v>
      </c>
      <c r="Z836" s="128">
        <v>8000</v>
      </c>
    </row>
    <row r="837" spans="1:26" ht="20.100000000000001" customHeight="1">
      <c r="A837" s="92" t="s">
        <v>1549</v>
      </c>
      <c r="B837" s="92" t="s">
        <v>1550</v>
      </c>
      <c r="C837" s="93" t="s">
        <v>1557</v>
      </c>
      <c r="D837" s="123" t="s">
        <v>1623</v>
      </c>
      <c r="E837" s="92" t="s">
        <v>254</v>
      </c>
      <c r="F837" s="124">
        <v>25000</v>
      </c>
      <c r="G837" s="124">
        <v>0</v>
      </c>
      <c r="H837" s="124">
        <v>0</v>
      </c>
      <c r="I837" s="124">
        <v>0</v>
      </c>
      <c r="J837" s="124">
        <v>0</v>
      </c>
      <c r="K837" s="127">
        <v>0</v>
      </c>
      <c r="L837" s="127">
        <v>0</v>
      </c>
      <c r="M837" s="124">
        <v>0</v>
      </c>
      <c r="N837" s="127">
        <v>0</v>
      </c>
      <c r="O837" s="128">
        <v>0</v>
      </c>
      <c r="P837" s="127">
        <v>0</v>
      </c>
      <c r="Q837" s="127">
        <v>0</v>
      </c>
      <c r="R837" s="124">
        <v>0</v>
      </c>
      <c r="S837" s="124">
        <v>0</v>
      </c>
      <c r="T837" s="124">
        <v>0</v>
      </c>
      <c r="U837" s="124">
        <v>0</v>
      </c>
      <c r="V837" s="124">
        <v>0</v>
      </c>
      <c r="W837" s="124">
        <v>0</v>
      </c>
      <c r="X837" s="124">
        <v>0</v>
      </c>
      <c r="Y837" s="127">
        <v>0</v>
      </c>
      <c r="Z837" s="128">
        <v>25000</v>
      </c>
    </row>
    <row r="838" spans="1:26" ht="20.100000000000001" customHeight="1">
      <c r="A838" s="92"/>
      <c r="B838" s="92"/>
      <c r="C838" s="93"/>
      <c r="D838" s="123" t="s">
        <v>2254</v>
      </c>
      <c r="E838" s="92" t="s">
        <v>2255</v>
      </c>
      <c r="F838" s="124">
        <v>248400</v>
      </c>
      <c r="G838" s="124">
        <v>32500</v>
      </c>
      <c r="H838" s="124">
        <v>0</v>
      </c>
      <c r="I838" s="124">
        <v>0</v>
      </c>
      <c r="J838" s="124">
        <v>7800</v>
      </c>
      <c r="K838" s="127">
        <v>0</v>
      </c>
      <c r="L838" s="127">
        <v>0</v>
      </c>
      <c r="M838" s="124">
        <v>0</v>
      </c>
      <c r="N838" s="127">
        <v>45000</v>
      </c>
      <c r="O838" s="128">
        <v>0</v>
      </c>
      <c r="P838" s="127">
        <v>0</v>
      </c>
      <c r="Q838" s="127">
        <v>10000</v>
      </c>
      <c r="R838" s="124">
        <v>10000</v>
      </c>
      <c r="S838" s="124">
        <v>0</v>
      </c>
      <c r="T838" s="124">
        <v>0</v>
      </c>
      <c r="U838" s="124">
        <v>0</v>
      </c>
      <c r="V838" s="124">
        <v>0</v>
      </c>
      <c r="W838" s="124">
        <v>3500</v>
      </c>
      <c r="X838" s="124">
        <v>0</v>
      </c>
      <c r="Y838" s="127">
        <v>9600</v>
      </c>
      <c r="Z838" s="128">
        <v>130000</v>
      </c>
    </row>
    <row r="839" spans="1:26" ht="20.100000000000001" customHeight="1">
      <c r="A839" s="92" t="s">
        <v>1549</v>
      </c>
      <c r="B839" s="92" t="s">
        <v>1559</v>
      </c>
      <c r="C839" s="93" t="s">
        <v>1572</v>
      </c>
      <c r="D839" s="123" t="s">
        <v>1623</v>
      </c>
      <c r="E839" s="92" t="s">
        <v>328</v>
      </c>
      <c r="F839" s="124">
        <v>30000</v>
      </c>
      <c r="G839" s="124">
        <v>0</v>
      </c>
      <c r="H839" s="124">
        <v>0</v>
      </c>
      <c r="I839" s="124">
        <v>0</v>
      </c>
      <c r="J839" s="124">
        <v>0</v>
      </c>
      <c r="K839" s="127">
        <v>0</v>
      </c>
      <c r="L839" s="127">
        <v>0</v>
      </c>
      <c r="M839" s="124">
        <v>0</v>
      </c>
      <c r="N839" s="127">
        <v>0</v>
      </c>
      <c r="O839" s="128">
        <v>0</v>
      </c>
      <c r="P839" s="127">
        <v>0</v>
      </c>
      <c r="Q839" s="127">
        <v>0</v>
      </c>
      <c r="R839" s="124">
        <v>0</v>
      </c>
      <c r="S839" s="124">
        <v>0</v>
      </c>
      <c r="T839" s="124">
        <v>0</v>
      </c>
      <c r="U839" s="124">
        <v>0</v>
      </c>
      <c r="V839" s="124">
        <v>0</v>
      </c>
      <c r="W839" s="124">
        <v>0</v>
      </c>
      <c r="X839" s="124">
        <v>0</v>
      </c>
      <c r="Y839" s="127">
        <v>0</v>
      </c>
      <c r="Z839" s="128">
        <v>30000</v>
      </c>
    </row>
    <row r="840" spans="1:26" ht="20.100000000000001" customHeight="1">
      <c r="A840" s="92" t="s">
        <v>1549</v>
      </c>
      <c r="B840" s="92" t="s">
        <v>1564</v>
      </c>
      <c r="C840" s="93" t="s">
        <v>1550</v>
      </c>
      <c r="D840" s="123" t="s">
        <v>1623</v>
      </c>
      <c r="E840" s="92" t="s">
        <v>251</v>
      </c>
      <c r="F840" s="124">
        <v>218400</v>
      </c>
      <c r="G840" s="124">
        <v>32500</v>
      </c>
      <c r="H840" s="124">
        <v>0</v>
      </c>
      <c r="I840" s="124">
        <v>0</v>
      </c>
      <c r="J840" s="124">
        <v>7800</v>
      </c>
      <c r="K840" s="127">
        <v>0</v>
      </c>
      <c r="L840" s="127">
        <v>0</v>
      </c>
      <c r="M840" s="124">
        <v>0</v>
      </c>
      <c r="N840" s="127">
        <v>45000</v>
      </c>
      <c r="O840" s="128">
        <v>0</v>
      </c>
      <c r="P840" s="127">
        <v>0</v>
      </c>
      <c r="Q840" s="127">
        <v>10000</v>
      </c>
      <c r="R840" s="124">
        <v>10000</v>
      </c>
      <c r="S840" s="124">
        <v>0</v>
      </c>
      <c r="T840" s="124">
        <v>0</v>
      </c>
      <c r="U840" s="124">
        <v>0</v>
      </c>
      <c r="V840" s="124">
        <v>0</v>
      </c>
      <c r="W840" s="124">
        <v>3500</v>
      </c>
      <c r="X840" s="124">
        <v>0</v>
      </c>
      <c r="Y840" s="127">
        <v>9600</v>
      </c>
      <c r="Z840" s="128">
        <v>100000</v>
      </c>
    </row>
    <row r="841" spans="1:26" ht="20.100000000000001" customHeight="1">
      <c r="A841" s="92"/>
      <c r="B841" s="92"/>
      <c r="C841" s="93"/>
      <c r="D841" s="123" t="s">
        <v>2256</v>
      </c>
      <c r="E841" s="92" t="s">
        <v>2257</v>
      </c>
      <c r="F841" s="124">
        <v>53680</v>
      </c>
      <c r="G841" s="124">
        <v>6500</v>
      </c>
      <c r="H841" s="124">
        <v>0</v>
      </c>
      <c r="I841" s="124">
        <v>0</v>
      </c>
      <c r="J841" s="124">
        <v>1560</v>
      </c>
      <c r="K841" s="127">
        <v>0</v>
      </c>
      <c r="L841" s="127">
        <v>0</v>
      </c>
      <c r="M841" s="124">
        <v>0</v>
      </c>
      <c r="N841" s="127">
        <v>9000</v>
      </c>
      <c r="O841" s="128">
        <v>0</v>
      </c>
      <c r="P841" s="127">
        <v>0</v>
      </c>
      <c r="Q841" s="127">
        <v>0</v>
      </c>
      <c r="R841" s="124">
        <v>0</v>
      </c>
      <c r="S841" s="124">
        <v>0</v>
      </c>
      <c r="T841" s="124">
        <v>0</v>
      </c>
      <c r="U841" s="124">
        <v>0</v>
      </c>
      <c r="V841" s="124">
        <v>0</v>
      </c>
      <c r="W841" s="124">
        <v>700</v>
      </c>
      <c r="X841" s="124">
        <v>0</v>
      </c>
      <c r="Y841" s="127">
        <v>1920</v>
      </c>
      <c r="Z841" s="128">
        <v>34000</v>
      </c>
    </row>
    <row r="842" spans="1:26" ht="20.100000000000001" customHeight="1">
      <c r="A842" s="92" t="s">
        <v>1549</v>
      </c>
      <c r="B842" s="92" t="s">
        <v>1563</v>
      </c>
      <c r="C842" s="93" t="s">
        <v>1550</v>
      </c>
      <c r="D842" s="123" t="s">
        <v>1623</v>
      </c>
      <c r="E842" s="92" t="s">
        <v>251</v>
      </c>
      <c r="F842" s="124">
        <v>23680</v>
      </c>
      <c r="G842" s="124">
        <v>6500</v>
      </c>
      <c r="H842" s="124">
        <v>0</v>
      </c>
      <c r="I842" s="124">
        <v>0</v>
      </c>
      <c r="J842" s="124">
        <v>1560</v>
      </c>
      <c r="K842" s="127">
        <v>0</v>
      </c>
      <c r="L842" s="127">
        <v>0</v>
      </c>
      <c r="M842" s="124">
        <v>0</v>
      </c>
      <c r="N842" s="127">
        <v>9000</v>
      </c>
      <c r="O842" s="128">
        <v>0</v>
      </c>
      <c r="P842" s="127">
        <v>0</v>
      </c>
      <c r="Q842" s="127">
        <v>0</v>
      </c>
      <c r="R842" s="124">
        <v>0</v>
      </c>
      <c r="S842" s="124">
        <v>0</v>
      </c>
      <c r="T842" s="124">
        <v>0</v>
      </c>
      <c r="U842" s="124">
        <v>0</v>
      </c>
      <c r="V842" s="124">
        <v>0</v>
      </c>
      <c r="W842" s="124">
        <v>700</v>
      </c>
      <c r="X842" s="124">
        <v>0</v>
      </c>
      <c r="Y842" s="127">
        <v>1920</v>
      </c>
      <c r="Z842" s="128">
        <v>4000</v>
      </c>
    </row>
    <row r="843" spans="1:26" ht="20.100000000000001" customHeight="1">
      <c r="A843" s="92" t="s">
        <v>1549</v>
      </c>
      <c r="B843" s="92" t="s">
        <v>1563</v>
      </c>
      <c r="C843" s="93" t="s">
        <v>1572</v>
      </c>
      <c r="D843" s="123" t="s">
        <v>1623</v>
      </c>
      <c r="E843" s="92" t="s">
        <v>376</v>
      </c>
      <c r="F843" s="124">
        <v>30000</v>
      </c>
      <c r="G843" s="124">
        <v>0</v>
      </c>
      <c r="H843" s="124">
        <v>0</v>
      </c>
      <c r="I843" s="124">
        <v>0</v>
      </c>
      <c r="J843" s="124">
        <v>0</v>
      </c>
      <c r="K843" s="127">
        <v>0</v>
      </c>
      <c r="L843" s="127">
        <v>0</v>
      </c>
      <c r="M843" s="124">
        <v>0</v>
      </c>
      <c r="N843" s="127">
        <v>0</v>
      </c>
      <c r="O843" s="128">
        <v>0</v>
      </c>
      <c r="P843" s="127">
        <v>0</v>
      </c>
      <c r="Q843" s="127">
        <v>0</v>
      </c>
      <c r="R843" s="124">
        <v>0</v>
      </c>
      <c r="S843" s="124">
        <v>0</v>
      </c>
      <c r="T843" s="124">
        <v>0</v>
      </c>
      <c r="U843" s="124">
        <v>0</v>
      </c>
      <c r="V843" s="124">
        <v>0</v>
      </c>
      <c r="W843" s="124">
        <v>0</v>
      </c>
      <c r="X843" s="124">
        <v>0</v>
      </c>
      <c r="Y843" s="127">
        <v>0</v>
      </c>
      <c r="Z843" s="128">
        <v>30000</v>
      </c>
    </row>
    <row r="844" spans="1:26" ht="20.100000000000001" customHeight="1">
      <c r="A844" s="92"/>
      <c r="B844" s="92"/>
      <c r="C844" s="93"/>
      <c r="D844" s="123" t="s">
        <v>2258</v>
      </c>
      <c r="E844" s="92" t="s">
        <v>2259</v>
      </c>
      <c r="F844" s="124">
        <v>97840</v>
      </c>
      <c r="G844" s="124">
        <v>45500</v>
      </c>
      <c r="H844" s="124">
        <v>0</v>
      </c>
      <c r="I844" s="124">
        <v>0</v>
      </c>
      <c r="J844" s="124">
        <v>0</v>
      </c>
      <c r="K844" s="127">
        <v>0</v>
      </c>
      <c r="L844" s="127">
        <v>0</v>
      </c>
      <c r="M844" s="124">
        <v>6000</v>
      </c>
      <c r="N844" s="127">
        <v>0</v>
      </c>
      <c r="O844" s="128">
        <v>0</v>
      </c>
      <c r="P844" s="127">
        <v>0</v>
      </c>
      <c r="Q844" s="127">
        <v>0</v>
      </c>
      <c r="R844" s="124">
        <v>0</v>
      </c>
      <c r="S844" s="124">
        <v>0</v>
      </c>
      <c r="T844" s="124">
        <v>0</v>
      </c>
      <c r="U844" s="124">
        <v>0</v>
      </c>
      <c r="V844" s="124">
        <v>0</v>
      </c>
      <c r="W844" s="124">
        <v>4900</v>
      </c>
      <c r="X844" s="124">
        <v>0</v>
      </c>
      <c r="Y844" s="127">
        <v>13440</v>
      </c>
      <c r="Z844" s="128">
        <v>28000</v>
      </c>
    </row>
    <row r="845" spans="1:26" ht="20.100000000000001" customHeight="1">
      <c r="A845" s="92" t="s">
        <v>1604</v>
      </c>
      <c r="B845" s="92" t="s">
        <v>1550</v>
      </c>
      <c r="C845" s="93" t="s">
        <v>1572</v>
      </c>
      <c r="D845" s="123" t="s">
        <v>1623</v>
      </c>
      <c r="E845" s="92" t="s">
        <v>1097</v>
      </c>
      <c r="F845" s="124">
        <v>97840</v>
      </c>
      <c r="G845" s="124">
        <v>45500</v>
      </c>
      <c r="H845" s="124">
        <v>0</v>
      </c>
      <c r="I845" s="124">
        <v>0</v>
      </c>
      <c r="J845" s="124">
        <v>0</v>
      </c>
      <c r="K845" s="127">
        <v>0</v>
      </c>
      <c r="L845" s="127">
        <v>0</v>
      </c>
      <c r="M845" s="124">
        <v>6000</v>
      </c>
      <c r="N845" s="127">
        <v>0</v>
      </c>
      <c r="O845" s="128">
        <v>0</v>
      </c>
      <c r="P845" s="127">
        <v>0</v>
      </c>
      <c r="Q845" s="127">
        <v>0</v>
      </c>
      <c r="R845" s="124">
        <v>0</v>
      </c>
      <c r="S845" s="124">
        <v>0</v>
      </c>
      <c r="T845" s="124">
        <v>0</v>
      </c>
      <c r="U845" s="124">
        <v>0</v>
      </c>
      <c r="V845" s="124">
        <v>0</v>
      </c>
      <c r="W845" s="124">
        <v>4900</v>
      </c>
      <c r="X845" s="124">
        <v>0</v>
      </c>
      <c r="Y845" s="127">
        <v>13440</v>
      </c>
      <c r="Z845" s="128">
        <v>28000</v>
      </c>
    </row>
    <row r="846" spans="1:26" ht="20.100000000000001" customHeight="1">
      <c r="A846" s="92"/>
      <c r="B846" s="92"/>
      <c r="C846" s="93"/>
      <c r="D846" s="123" t="s">
        <v>2260</v>
      </c>
      <c r="E846" s="92" t="s">
        <v>2261</v>
      </c>
      <c r="F846" s="124">
        <v>1401260</v>
      </c>
      <c r="G846" s="124">
        <v>109900</v>
      </c>
      <c r="H846" s="124">
        <v>0</v>
      </c>
      <c r="I846" s="124">
        <v>34600</v>
      </c>
      <c r="J846" s="124">
        <v>77540</v>
      </c>
      <c r="K846" s="127">
        <v>0</v>
      </c>
      <c r="L846" s="127">
        <v>0</v>
      </c>
      <c r="M846" s="124">
        <v>55000</v>
      </c>
      <c r="N846" s="127">
        <v>237600</v>
      </c>
      <c r="O846" s="128">
        <v>172000</v>
      </c>
      <c r="P846" s="127">
        <v>0</v>
      </c>
      <c r="Q846" s="127">
        <v>57000</v>
      </c>
      <c r="R846" s="124">
        <v>12000</v>
      </c>
      <c r="S846" s="124">
        <v>60000</v>
      </c>
      <c r="T846" s="124">
        <v>0</v>
      </c>
      <c r="U846" s="124">
        <v>0</v>
      </c>
      <c r="V846" s="124">
        <v>0</v>
      </c>
      <c r="W846" s="124">
        <v>30100</v>
      </c>
      <c r="X846" s="124">
        <v>0</v>
      </c>
      <c r="Y846" s="127">
        <v>107520</v>
      </c>
      <c r="Z846" s="128">
        <v>448000</v>
      </c>
    </row>
    <row r="847" spans="1:26" ht="20.100000000000001" customHeight="1">
      <c r="A847" s="92"/>
      <c r="B847" s="92"/>
      <c r="C847" s="93"/>
      <c r="D847" s="123" t="s">
        <v>2262</v>
      </c>
      <c r="E847" s="92" t="s">
        <v>2263</v>
      </c>
      <c r="F847" s="124">
        <v>760620</v>
      </c>
      <c r="G847" s="124">
        <v>62300</v>
      </c>
      <c r="H847" s="124">
        <v>0</v>
      </c>
      <c r="I847" s="124">
        <v>25000</v>
      </c>
      <c r="J847" s="124">
        <v>50600</v>
      </c>
      <c r="K847" s="127">
        <v>0</v>
      </c>
      <c r="L847" s="127">
        <v>0</v>
      </c>
      <c r="M847" s="124">
        <v>42000</v>
      </c>
      <c r="N847" s="127">
        <v>163200</v>
      </c>
      <c r="O847" s="128">
        <v>80000</v>
      </c>
      <c r="P847" s="127">
        <v>0</v>
      </c>
      <c r="Q847" s="127">
        <v>20000</v>
      </c>
      <c r="R847" s="124">
        <v>10000</v>
      </c>
      <c r="S847" s="124">
        <v>40000</v>
      </c>
      <c r="T847" s="124">
        <v>0</v>
      </c>
      <c r="U847" s="124">
        <v>0</v>
      </c>
      <c r="V847" s="124">
        <v>0</v>
      </c>
      <c r="W847" s="124">
        <v>14000</v>
      </c>
      <c r="X847" s="124">
        <v>0</v>
      </c>
      <c r="Y847" s="127">
        <v>107520</v>
      </c>
      <c r="Z847" s="128">
        <v>146000</v>
      </c>
    </row>
    <row r="848" spans="1:26" ht="20.100000000000001" customHeight="1">
      <c r="A848" s="92" t="s">
        <v>1549</v>
      </c>
      <c r="B848" s="92" t="s">
        <v>1552</v>
      </c>
      <c r="C848" s="93" t="s">
        <v>1550</v>
      </c>
      <c r="D848" s="123" t="s">
        <v>1623</v>
      </c>
      <c r="E848" s="92" t="s">
        <v>251</v>
      </c>
      <c r="F848" s="124">
        <v>744620</v>
      </c>
      <c r="G848" s="124">
        <v>62300</v>
      </c>
      <c r="H848" s="124">
        <v>0</v>
      </c>
      <c r="I848" s="124">
        <v>25000</v>
      </c>
      <c r="J848" s="124">
        <v>50600</v>
      </c>
      <c r="K848" s="127">
        <v>0</v>
      </c>
      <c r="L848" s="127">
        <v>0</v>
      </c>
      <c r="M848" s="124">
        <v>42000</v>
      </c>
      <c r="N848" s="127">
        <v>163200</v>
      </c>
      <c r="O848" s="128">
        <v>80000</v>
      </c>
      <c r="P848" s="127">
        <v>0</v>
      </c>
      <c r="Q848" s="127">
        <v>20000</v>
      </c>
      <c r="R848" s="124">
        <v>10000</v>
      </c>
      <c r="S848" s="124">
        <v>40000</v>
      </c>
      <c r="T848" s="124">
        <v>0</v>
      </c>
      <c r="U848" s="124">
        <v>0</v>
      </c>
      <c r="V848" s="124">
        <v>0</v>
      </c>
      <c r="W848" s="124">
        <v>14000</v>
      </c>
      <c r="X848" s="124">
        <v>0</v>
      </c>
      <c r="Y848" s="127">
        <v>107520</v>
      </c>
      <c r="Z848" s="128">
        <v>130000</v>
      </c>
    </row>
    <row r="849" spans="1:26" ht="20.100000000000001" customHeight="1">
      <c r="A849" s="92" t="s">
        <v>1549</v>
      </c>
      <c r="B849" s="92" t="s">
        <v>1552</v>
      </c>
      <c r="C849" s="93" t="s">
        <v>1555</v>
      </c>
      <c r="D849" s="123" t="s">
        <v>1623</v>
      </c>
      <c r="E849" s="92" t="s">
        <v>272</v>
      </c>
      <c r="F849" s="124">
        <v>6000</v>
      </c>
      <c r="G849" s="124">
        <v>0</v>
      </c>
      <c r="H849" s="124">
        <v>0</v>
      </c>
      <c r="I849" s="124">
        <v>0</v>
      </c>
      <c r="J849" s="124">
        <v>0</v>
      </c>
      <c r="K849" s="127">
        <v>0</v>
      </c>
      <c r="L849" s="127">
        <v>0</v>
      </c>
      <c r="M849" s="124">
        <v>0</v>
      </c>
      <c r="N849" s="127">
        <v>0</v>
      </c>
      <c r="O849" s="128">
        <v>0</v>
      </c>
      <c r="P849" s="127">
        <v>0</v>
      </c>
      <c r="Q849" s="127">
        <v>0</v>
      </c>
      <c r="R849" s="124">
        <v>0</v>
      </c>
      <c r="S849" s="124">
        <v>0</v>
      </c>
      <c r="T849" s="124">
        <v>0</v>
      </c>
      <c r="U849" s="124">
        <v>0</v>
      </c>
      <c r="V849" s="124">
        <v>0</v>
      </c>
      <c r="W849" s="124">
        <v>0</v>
      </c>
      <c r="X849" s="124">
        <v>0</v>
      </c>
      <c r="Y849" s="127">
        <v>0</v>
      </c>
      <c r="Z849" s="128">
        <v>6000</v>
      </c>
    </row>
    <row r="850" spans="1:26" ht="20.100000000000001" customHeight="1">
      <c r="A850" s="92" t="s">
        <v>1618</v>
      </c>
      <c r="B850" s="92" t="s">
        <v>1550</v>
      </c>
      <c r="C850" s="93" t="s">
        <v>1554</v>
      </c>
      <c r="D850" s="123" t="s">
        <v>1623</v>
      </c>
      <c r="E850" s="92" t="s">
        <v>2489</v>
      </c>
      <c r="F850" s="124">
        <v>10000</v>
      </c>
      <c r="G850" s="124">
        <v>0</v>
      </c>
      <c r="H850" s="124">
        <v>0</v>
      </c>
      <c r="I850" s="124">
        <v>0</v>
      </c>
      <c r="J850" s="124">
        <v>0</v>
      </c>
      <c r="K850" s="127">
        <v>0</v>
      </c>
      <c r="L850" s="127">
        <v>0</v>
      </c>
      <c r="M850" s="124">
        <v>0</v>
      </c>
      <c r="N850" s="127">
        <v>0</v>
      </c>
      <c r="O850" s="128">
        <v>0</v>
      </c>
      <c r="P850" s="127">
        <v>0</v>
      </c>
      <c r="Q850" s="127">
        <v>0</v>
      </c>
      <c r="R850" s="124">
        <v>0</v>
      </c>
      <c r="S850" s="124">
        <v>0</v>
      </c>
      <c r="T850" s="124">
        <v>0</v>
      </c>
      <c r="U850" s="124">
        <v>0</v>
      </c>
      <c r="V850" s="124">
        <v>0</v>
      </c>
      <c r="W850" s="124">
        <v>0</v>
      </c>
      <c r="X850" s="124">
        <v>0</v>
      </c>
      <c r="Y850" s="127">
        <v>0</v>
      </c>
      <c r="Z850" s="128">
        <v>10000</v>
      </c>
    </row>
    <row r="851" spans="1:26" ht="20.100000000000001" customHeight="1">
      <c r="A851" s="92"/>
      <c r="B851" s="92"/>
      <c r="C851" s="93"/>
      <c r="D851" s="123" t="s">
        <v>2264</v>
      </c>
      <c r="E851" s="92" t="s">
        <v>2265</v>
      </c>
      <c r="F851" s="124">
        <v>143840</v>
      </c>
      <c r="G851" s="124">
        <v>18600</v>
      </c>
      <c r="H851" s="124">
        <v>0</v>
      </c>
      <c r="I851" s="124">
        <v>5000</v>
      </c>
      <c r="J851" s="124">
        <v>12240</v>
      </c>
      <c r="K851" s="127">
        <v>0</v>
      </c>
      <c r="L851" s="127">
        <v>0</v>
      </c>
      <c r="M851" s="124">
        <v>3000</v>
      </c>
      <c r="N851" s="127">
        <v>31200</v>
      </c>
      <c r="O851" s="128">
        <v>16000</v>
      </c>
      <c r="P851" s="127">
        <v>0</v>
      </c>
      <c r="Q851" s="127">
        <v>2000</v>
      </c>
      <c r="R851" s="124">
        <v>2000</v>
      </c>
      <c r="S851" s="124">
        <v>5000</v>
      </c>
      <c r="T851" s="124">
        <v>0</v>
      </c>
      <c r="U851" s="124">
        <v>0</v>
      </c>
      <c r="V851" s="124">
        <v>0</v>
      </c>
      <c r="W851" s="124">
        <v>2800</v>
      </c>
      <c r="X851" s="124">
        <v>0</v>
      </c>
      <c r="Y851" s="127">
        <v>0</v>
      </c>
      <c r="Z851" s="128">
        <v>46000</v>
      </c>
    </row>
    <row r="852" spans="1:26" ht="20.100000000000001" customHeight="1">
      <c r="A852" s="92" t="s">
        <v>1549</v>
      </c>
      <c r="B852" s="92" t="s">
        <v>1554</v>
      </c>
      <c r="C852" s="93" t="s">
        <v>1550</v>
      </c>
      <c r="D852" s="123" t="s">
        <v>1623</v>
      </c>
      <c r="E852" s="92" t="s">
        <v>251</v>
      </c>
      <c r="F852" s="124">
        <v>143840</v>
      </c>
      <c r="G852" s="124">
        <v>18600</v>
      </c>
      <c r="H852" s="124">
        <v>0</v>
      </c>
      <c r="I852" s="124">
        <v>5000</v>
      </c>
      <c r="J852" s="124">
        <v>12240</v>
      </c>
      <c r="K852" s="127">
        <v>0</v>
      </c>
      <c r="L852" s="127">
        <v>0</v>
      </c>
      <c r="M852" s="124">
        <v>3000</v>
      </c>
      <c r="N852" s="127">
        <v>31200</v>
      </c>
      <c r="O852" s="128">
        <v>16000</v>
      </c>
      <c r="P852" s="127">
        <v>0</v>
      </c>
      <c r="Q852" s="127">
        <v>2000</v>
      </c>
      <c r="R852" s="124">
        <v>2000</v>
      </c>
      <c r="S852" s="124">
        <v>5000</v>
      </c>
      <c r="T852" s="124">
        <v>0</v>
      </c>
      <c r="U852" s="124">
        <v>0</v>
      </c>
      <c r="V852" s="124">
        <v>0</v>
      </c>
      <c r="W852" s="124">
        <v>2800</v>
      </c>
      <c r="X852" s="124">
        <v>0</v>
      </c>
      <c r="Y852" s="127">
        <v>0</v>
      </c>
      <c r="Z852" s="128">
        <v>46000</v>
      </c>
    </row>
    <row r="853" spans="1:26" ht="20.100000000000001" customHeight="1">
      <c r="A853" s="92"/>
      <c r="B853" s="92"/>
      <c r="C853" s="93"/>
      <c r="D853" s="123" t="s">
        <v>2266</v>
      </c>
      <c r="E853" s="92" t="s">
        <v>2267</v>
      </c>
      <c r="F853" s="124">
        <v>45700</v>
      </c>
      <c r="G853" s="124">
        <v>8000</v>
      </c>
      <c r="H853" s="124">
        <v>0</v>
      </c>
      <c r="I853" s="124">
        <v>3600</v>
      </c>
      <c r="J853" s="124">
        <v>6000</v>
      </c>
      <c r="K853" s="127">
        <v>0</v>
      </c>
      <c r="L853" s="127">
        <v>0</v>
      </c>
      <c r="M853" s="124">
        <v>0</v>
      </c>
      <c r="N853" s="127">
        <v>0</v>
      </c>
      <c r="O853" s="128">
        <v>12000</v>
      </c>
      <c r="P853" s="127">
        <v>0</v>
      </c>
      <c r="Q853" s="127">
        <v>0</v>
      </c>
      <c r="R853" s="124">
        <v>0</v>
      </c>
      <c r="S853" s="124">
        <v>2000</v>
      </c>
      <c r="T853" s="124">
        <v>0</v>
      </c>
      <c r="U853" s="124">
        <v>0</v>
      </c>
      <c r="V853" s="124">
        <v>0</v>
      </c>
      <c r="W853" s="124">
        <v>2100</v>
      </c>
      <c r="X853" s="124">
        <v>0</v>
      </c>
      <c r="Y853" s="127">
        <v>0</v>
      </c>
      <c r="Z853" s="128">
        <v>12000</v>
      </c>
    </row>
    <row r="854" spans="1:26" ht="20.100000000000001" customHeight="1">
      <c r="A854" s="92" t="s">
        <v>1591</v>
      </c>
      <c r="B854" s="92" t="s">
        <v>1580</v>
      </c>
      <c r="C854" s="93" t="s">
        <v>1572</v>
      </c>
      <c r="D854" s="123" t="s">
        <v>1623</v>
      </c>
      <c r="E854" s="92" t="s">
        <v>957</v>
      </c>
      <c r="F854" s="124">
        <v>45700</v>
      </c>
      <c r="G854" s="124">
        <v>8000</v>
      </c>
      <c r="H854" s="124">
        <v>0</v>
      </c>
      <c r="I854" s="124">
        <v>3600</v>
      </c>
      <c r="J854" s="124">
        <v>6000</v>
      </c>
      <c r="K854" s="127">
        <v>0</v>
      </c>
      <c r="L854" s="127">
        <v>0</v>
      </c>
      <c r="M854" s="124">
        <v>0</v>
      </c>
      <c r="N854" s="127">
        <v>0</v>
      </c>
      <c r="O854" s="128">
        <v>12000</v>
      </c>
      <c r="P854" s="127">
        <v>0</v>
      </c>
      <c r="Q854" s="127">
        <v>0</v>
      </c>
      <c r="R854" s="124">
        <v>0</v>
      </c>
      <c r="S854" s="124">
        <v>2000</v>
      </c>
      <c r="T854" s="124">
        <v>0</v>
      </c>
      <c r="U854" s="124">
        <v>0</v>
      </c>
      <c r="V854" s="124">
        <v>0</v>
      </c>
      <c r="W854" s="124">
        <v>2100</v>
      </c>
      <c r="X854" s="124">
        <v>0</v>
      </c>
      <c r="Y854" s="127">
        <v>0</v>
      </c>
      <c r="Z854" s="128">
        <v>12000</v>
      </c>
    </row>
    <row r="855" spans="1:26" ht="20.100000000000001" customHeight="1">
      <c r="A855" s="92"/>
      <c r="B855" s="92"/>
      <c r="C855" s="93"/>
      <c r="D855" s="123" t="s">
        <v>2268</v>
      </c>
      <c r="E855" s="92" t="s">
        <v>2269</v>
      </c>
      <c r="F855" s="124">
        <v>17900</v>
      </c>
      <c r="G855" s="124">
        <v>2000</v>
      </c>
      <c r="H855" s="124">
        <v>0</v>
      </c>
      <c r="I855" s="124">
        <v>1000</v>
      </c>
      <c r="J855" s="124">
        <v>1500</v>
      </c>
      <c r="K855" s="127">
        <v>0</v>
      </c>
      <c r="L855" s="127">
        <v>0</v>
      </c>
      <c r="M855" s="124">
        <v>0</v>
      </c>
      <c r="N855" s="127">
        <v>0</v>
      </c>
      <c r="O855" s="128">
        <v>4000</v>
      </c>
      <c r="P855" s="127">
        <v>0</v>
      </c>
      <c r="Q855" s="127">
        <v>0</v>
      </c>
      <c r="R855" s="124">
        <v>0</v>
      </c>
      <c r="S855" s="124">
        <v>0</v>
      </c>
      <c r="T855" s="124">
        <v>0</v>
      </c>
      <c r="U855" s="124">
        <v>0</v>
      </c>
      <c r="V855" s="124">
        <v>0</v>
      </c>
      <c r="W855" s="124">
        <v>1400</v>
      </c>
      <c r="X855" s="124">
        <v>0</v>
      </c>
      <c r="Y855" s="127">
        <v>0</v>
      </c>
      <c r="Z855" s="128">
        <v>8000</v>
      </c>
    </row>
    <row r="856" spans="1:26" ht="20.100000000000001" customHeight="1">
      <c r="A856" s="92" t="s">
        <v>1582</v>
      </c>
      <c r="B856" s="92" t="s">
        <v>1550</v>
      </c>
      <c r="C856" s="93" t="s">
        <v>1585</v>
      </c>
      <c r="D856" s="123" t="s">
        <v>1623</v>
      </c>
      <c r="E856" s="92" t="s">
        <v>758</v>
      </c>
      <c r="F856" s="124">
        <v>17900</v>
      </c>
      <c r="G856" s="124">
        <v>2000</v>
      </c>
      <c r="H856" s="124">
        <v>0</v>
      </c>
      <c r="I856" s="124">
        <v>1000</v>
      </c>
      <c r="J856" s="124">
        <v>1500</v>
      </c>
      <c r="K856" s="127">
        <v>0</v>
      </c>
      <c r="L856" s="127">
        <v>0</v>
      </c>
      <c r="M856" s="124">
        <v>0</v>
      </c>
      <c r="N856" s="127">
        <v>0</v>
      </c>
      <c r="O856" s="128">
        <v>4000</v>
      </c>
      <c r="P856" s="127">
        <v>0</v>
      </c>
      <c r="Q856" s="127">
        <v>0</v>
      </c>
      <c r="R856" s="124">
        <v>0</v>
      </c>
      <c r="S856" s="124">
        <v>0</v>
      </c>
      <c r="T856" s="124">
        <v>0</v>
      </c>
      <c r="U856" s="124">
        <v>0</v>
      </c>
      <c r="V856" s="124">
        <v>0</v>
      </c>
      <c r="W856" s="124">
        <v>1400</v>
      </c>
      <c r="X856" s="124">
        <v>0</v>
      </c>
      <c r="Y856" s="127">
        <v>0</v>
      </c>
      <c r="Z856" s="128">
        <v>8000</v>
      </c>
    </row>
    <row r="857" spans="1:26" ht="20.100000000000001" customHeight="1">
      <c r="A857" s="92"/>
      <c r="B857" s="92"/>
      <c r="C857" s="93"/>
      <c r="D857" s="123" t="s">
        <v>2270</v>
      </c>
      <c r="E857" s="92" t="s">
        <v>2271</v>
      </c>
      <c r="F857" s="124">
        <v>23400</v>
      </c>
      <c r="G857" s="124">
        <v>2000</v>
      </c>
      <c r="H857" s="124">
        <v>0</v>
      </c>
      <c r="I857" s="124">
        <v>0</v>
      </c>
      <c r="J857" s="124">
        <v>0</v>
      </c>
      <c r="K857" s="127">
        <v>0</v>
      </c>
      <c r="L857" s="127">
        <v>0</v>
      </c>
      <c r="M857" s="124">
        <v>0</v>
      </c>
      <c r="N857" s="127">
        <v>0</v>
      </c>
      <c r="O857" s="128">
        <v>12000</v>
      </c>
      <c r="P857" s="127">
        <v>0</v>
      </c>
      <c r="Q857" s="127">
        <v>0</v>
      </c>
      <c r="R857" s="124">
        <v>0</v>
      </c>
      <c r="S857" s="124">
        <v>0</v>
      </c>
      <c r="T857" s="124">
        <v>0</v>
      </c>
      <c r="U857" s="124">
        <v>0</v>
      </c>
      <c r="V857" s="124">
        <v>0</v>
      </c>
      <c r="W857" s="124">
        <v>1400</v>
      </c>
      <c r="X857" s="124">
        <v>0</v>
      </c>
      <c r="Y857" s="127">
        <v>0</v>
      </c>
      <c r="Z857" s="128">
        <v>8000</v>
      </c>
    </row>
    <row r="858" spans="1:26" ht="20.100000000000001" customHeight="1">
      <c r="A858" s="92" t="s">
        <v>1589</v>
      </c>
      <c r="B858" s="92" t="s">
        <v>1550</v>
      </c>
      <c r="C858" s="93" t="s">
        <v>1585</v>
      </c>
      <c r="D858" s="123" t="s">
        <v>1623</v>
      </c>
      <c r="E858" s="92" t="s">
        <v>801</v>
      </c>
      <c r="F858" s="124">
        <v>23400</v>
      </c>
      <c r="G858" s="124">
        <v>2000</v>
      </c>
      <c r="H858" s="124">
        <v>0</v>
      </c>
      <c r="I858" s="124">
        <v>0</v>
      </c>
      <c r="J858" s="124">
        <v>0</v>
      </c>
      <c r="K858" s="127">
        <v>0</v>
      </c>
      <c r="L858" s="127">
        <v>0</v>
      </c>
      <c r="M858" s="124">
        <v>0</v>
      </c>
      <c r="N858" s="127">
        <v>0</v>
      </c>
      <c r="O858" s="128">
        <v>12000</v>
      </c>
      <c r="P858" s="127">
        <v>0</v>
      </c>
      <c r="Q858" s="127">
        <v>0</v>
      </c>
      <c r="R858" s="124">
        <v>0</v>
      </c>
      <c r="S858" s="124">
        <v>0</v>
      </c>
      <c r="T858" s="124">
        <v>0</v>
      </c>
      <c r="U858" s="124">
        <v>0</v>
      </c>
      <c r="V858" s="124">
        <v>0</v>
      </c>
      <c r="W858" s="124">
        <v>1400</v>
      </c>
      <c r="X858" s="124">
        <v>0</v>
      </c>
      <c r="Y858" s="127">
        <v>0</v>
      </c>
      <c r="Z858" s="128">
        <v>8000</v>
      </c>
    </row>
    <row r="859" spans="1:26" ht="20.100000000000001" customHeight="1">
      <c r="A859" s="92"/>
      <c r="B859" s="92"/>
      <c r="C859" s="93"/>
      <c r="D859" s="123" t="s">
        <v>2272</v>
      </c>
      <c r="E859" s="92" t="s">
        <v>2273</v>
      </c>
      <c r="F859" s="124">
        <v>124700</v>
      </c>
      <c r="G859" s="124">
        <v>0</v>
      </c>
      <c r="H859" s="124">
        <v>0</v>
      </c>
      <c r="I859" s="124">
        <v>0</v>
      </c>
      <c r="J859" s="124">
        <v>0</v>
      </c>
      <c r="K859" s="127">
        <v>0</v>
      </c>
      <c r="L859" s="127">
        <v>0</v>
      </c>
      <c r="M859" s="124">
        <v>0</v>
      </c>
      <c r="N859" s="127">
        <v>0</v>
      </c>
      <c r="O859" s="128">
        <v>4000</v>
      </c>
      <c r="P859" s="127">
        <v>0</v>
      </c>
      <c r="Q859" s="127">
        <v>0</v>
      </c>
      <c r="R859" s="124">
        <v>0</v>
      </c>
      <c r="S859" s="124">
        <v>0</v>
      </c>
      <c r="T859" s="124">
        <v>0</v>
      </c>
      <c r="U859" s="124">
        <v>0</v>
      </c>
      <c r="V859" s="124">
        <v>0</v>
      </c>
      <c r="W859" s="124">
        <v>700</v>
      </c>
      <c r="X859" s="124">
        <v>0</v>
      </c>
      <c r="Y859" s="127">
        <v>0</v>
      </c>
      <c r="Z859" s="128">
        <v>120000</v>
      </c>
    </row>
    <row r="860" spans="1:26" ht="20.100000000000001" customHeight="1">
      <c r="A860" s="92" t="s">
        <v>1604</v>
      </c>
      <c r="B860" s="92" t="s">
        <v>1550</v>
      </c>
      <c r="C860" s="93" t="s">
        <v>1557</v>
      </c>
      <c r="D860" s="123" t="s">
        <v>1623</v>
      </c>
      <c r="E860" s="92" t="s">
        <v>260</v>
      </c>
      <c r="F860" s="124">
        <v>4700</v>
      </c>
      <c r="G860" s="124">
        <v>0</v>
      </c>
      <c r="H860" s="124">
        <v>0</v>
      </c>
      <c r="I860" s="124">
        <v>0</v>
      </c>
      <c r="J860" s="124">
        <v>0</v>
      </c>
      <c r="K860" s="127">
        <v>0</v>
      </c>
      <c r="L860" s="127">
        <v>0</v>
      </c>
      <c r="M860" s="124">
        <v>0</v>
      </c>
      <c r="N860" s="127">
        <v>0</v>
      </c>
      <c r="O860" s="128">
        <v>4000</v>
      </c>
      <c r="P860" s="127">
        <v>0</v>
      </c>
      <c r="Q860" s="127">
        <v>0</v>
      </c>
      <c r="R860" s="124">
        <v>0</v>
      </c>
      <c r="S860" s="124">
        <v>0</v>
      </c>
      <c r="T860" s="124">
        <v>0</v>
      </c>
      <c r="U860" s="124">
        <v>0</v>
      </c>
      <c r="V860" s="124">
        <v>0</v>
      </c>
      <c r="W860" s="124">
        <v>700</v>
      </c>
      <c r="X860" s="124">
        <v>0</v>
      </c>
      <c r="Y860" s="127">
        <v>0</v>
      </c>
      <c r="Z860" s="128">
        <v>0</v>
      </c>
    </row>
    <row r="861" spans="1:26" ht="20.100000000000001" customHeight="1">
      <c r="A861" s="92" t="s">
        <v>1604</v>
      </c>
      <c r="B861" s="92" t="s">
        <v>1580</v>
      </c>
      <c r="C861" s="93" t="s">
        <v>1558</v>
      </c>
      <c r="D861" s="123" t="s">
        <v>1623</v>
      </c>
      <c r="E861" s="92" t="s">
        <v>1171</v>
      </c>
      <c r="F861" s="124">
        <v>120000</v>
      </c>
      <c r="G861" s="124">
        <v>0</v>
      </c>
      <c r="H861" s="124">
        <v>0</v>
      </c>
      <c r="I861" s="124">
        <v>0</v>
      </c>
      <c r="J861" s="124">
        <v>0</v>
      </c>
      <c r="K861" s="127">
        <v>0</v>
      </c>
      <c r="L861" s="127">
        <v>0</v>
      </c>
      <c r="M861" s="124">
        <v>0</v>
      </c>
      <c r="N861" s="127">
        <v>0</v>
      </c>
      <c r="O861" s="128">
        <v>0</v>
      </c>
      <c r="P861" s="127">
        <v>0</v>
      </c>
      <c r="Q861" s="127">
        <v>0</v>
      </c>
      <c r="R861" s="124">
        <v>0</v>
      </c>
      <c r="S861" s="124">
        <v>0</v>
      </c>
      <c r="T861" s="124">
        <v>0</v>
      </c>
      <c r="U861" s="124">
        <v>0</v>
      </c>
      <c r="V861" s="124">
        <v>0</v>
      </c>
      <c r="W861" s="124">
        <v>0</v>
      </c>
      <c r="X861" s="124">
        <v>0</v>
      </c>
      <c r="Y861" s="127">
        <v>0</v>
      </c>
      <c r="Z861" s="128">
        <v>120000</v>
      </c>
    </row>
    <row r="862" spans="1:26" ht="20.100000000000001" customHeight="1">
      <c r="A862" s="92"/>
      <c r="B862" s="92"/>
      <c r="C862" s="93"/>
      <c r="D862" s="123" t="s">
        <v>2274</v>
      </c>
      <c r="E862" s="92" t="s">
        <v>2275</v>
      </c>
      <c r="F862" s="124">
        <v>82520</v>
      </c>
      <c r="G862" s="124">
        <v>5000</v>
      </c>
      <c r="H862" s="124">
        <v>0</v>
      </c>
      <c r="I862" s="124">
        <v>0</v>
      </c>
      <c r="J862" s="124">
        <v>3120</v>
      </c>
      <c r="K862" s="127">
        <v>0</v>
      </c>
      <c r="L862" s="127">
        <v>0</v>
      </c>
      <c r="M862" s="124">
        <v>5000</v>
      </c>
      <c r="N862" s="127">
        <v>18000</v>
      </c>
      <c r="O862" s="128">
        <v>8000</v>
      </c>
      <c r="P862" s="127">
        <v>0</v>
      </c>
      <c r="Q862" s="127">
        <v>25000</v>
      </c>
      <c r="R862" s="124">
        <v>0</v>
      </c>
      <c r="S862" s="124">
        <v>5000</v>
      </c>
      <c r="T862" s="124">
        <v>0</v>
      </c>
      <c r="U862" s="124">
        <v>0</v>
      </c>
      <c r="V862" s="124">
        <v>0</v>
      </c>
      <c r="W862" s="124">
        <v>1400</v>
      </c>
      <c r="X862" s="124">
        <v>0</v>
      </c>
      <c r="Y862" s="127">
        <v>0</v>
      </c>
      <c r="Z862" s="128">
        <v>12000</v>
      </c>
    </row>
    <row r="863" spans="1:26" ht="20.100000000000001" customHeight="1">
      <c r="A863" s="92" t="s">
        <v>1549</v>
      </c>
      <c r="B863" s="92" t="s">
        <v>1550</v>
      </c>
      <c r="C863" s="93" t="s">
        <v>1550</v>
      </c>
      <c r="D863" s="123" t="s">
        <v>1623</v>
      </c>
      <c r="E863" s="92" t="s">
        <v>251</v>
      </c>
      <c r="F863" s="124">
        <v>82520</v>
      </c>
      <c r="G863" s="124">
        <v>5000</v>
      </c>
      <c r="H863" s="124">
        <v>0</v>
      </c>
      <c r="I863" s="124">
        <v>0</v>
      </c>
      <c r="J863" s="124">
        <v>3120</v>
      </c>
      <c r="K863" s="127">
        <v>0</v>
      </c>
      <c r="L863" s="127">
        <v>0</v>
      </c>
      <c r="M863" s="124">
        <v>5000</v>
      </c>
      <c r="N863" s="127">
        <v>18000</v>
      </c>
      <c r="O863" s="128">
        <v>8000</v>
      </c>
      <c r="P863" s="127">
        <v>0</v>
      </c>
      <c r="Q863" s="127">
        <v>25000</v>
      </c>
      <c r="R863" s="124">
        <v>0</v>
      </c>
      <c r="S863" s="124">
        <v>5000</v>
      </c>
      <c r="T863" s="124">
        <v>0</v>
      </c>
      <c r="U863" s="124">
        <v>0</v>
      </c>
      <c r="V863" s="124">
        <v>0</v>
      </c>
      <c r="W863" s="124">
        <v>1400</v>
      </c>
      <c r="X863" s="124">
        <v>0</v>
      </c>
      <c r="Y863" s="127">
        <v>0</v>
      </c>
      <c r="Z863" s="128">
        <v>12000</v>
      </c>
    </row>
    <row r="864" spans="1:26" ht="20.100000000000001" customHeight="1">
      <c r="A864" s="92"/>
      <c r="B864" s="92"/>
      <c r="C864" s="93"/>
      <c r="D864" s="123" t="s">
        <v>2276</v>
      </c>
      <c r="E864" s="92" t="s">
        <v>2277</v>
      </c>
      <c r="F864" s="124">
        <v>101520</v>
      </c>
      <c r="G864" s="124">
        <v>10000</v>
      </c>
      <c r="H864" s="124">
        <v>0</v>
      </c>
      <c r="I864" s="124">
        <v>0</v>
      </c>
      <c r="J864" s="124">
        <v>3120</v>
      </c>
      <c r="K864" s="127">
        <v>0</v>
      </c>
      <c r="L864" s="127">
        <v>0</v>
      </c>
      <c r="M864" s="124">
        <v>5000</v>
      </c>
      <c r="N864" s="127">
        <v>18000</v>
      </c>
      <c r="O864" s="128">
        <v>8000</v>
      </c>
      <c r="P864" s="127">
        <v>0</v>
      </c>
      <c r="Q864" s="127">
        <v>10000</v>
      </c>
      <c r="R864" s="124">
        <v>0</v>
      </c>
      <c r="S864" s="124">
        <v>8000</v>
      </c>
      <c r="T864" s="124">
        <v>0</v>
      </c>
      <c r="U864" s="124">
        <v>0</v>
      </c>
      <c r="V864" s="124">
        <v>0</v>
      </c>
      <c r="W864" s="124">
        <v>1400</v>
      </c>
      <c r="X864" s="124">
        <v>0</v>
      </c>
      <c r="Y864" s="127">
        <v>0</v>
      </c>
      <c r="Z864" s="128">
        <v>38000</v>
      </c>
    </row>
    <row r="865" spans="1:26" ht="20.100000000000001" customHeight="1">
      <c r="A865" s="92" t="s">
        <v>1549</v>
      </c>
      <c r="B865" s="92" t="s">
        <v>1559</v>
      </c>
      <c r="C865" s="93" t="s">
        <v>1572</v>
      </c>
      <c r="D865" s="123" t="s">
        <v>1623</v>
      </c>
      <c r="E865" s="92" t="s">
        <v>328</v>
      </c>
      <c r="F865" s="124">
        <v>30000</v>
      </c>
      <c r="G865" s="124">
        <v>0</v>
      </c>
      <c r="H865" s="124">
        <v>0</v>
      </c>
      <c r="I865" s="124">
        <v>0</v>
      </c>
      <c r="J865" s="124">
        <v>0</v>
      </c>
      <c r="K865" s="127">
        <v>0</v>
      </c>
      <c r="L865" s="127">
        <v>0</v>
      </c>
      <c r="M865" s="124">
        <v>0</v>
      </c>
      <c r="N865" s="127">
        <v>0</v>
      </c>
      <c r="O865" s="128">
        <v>0</v>
      </c>
      <c r="P865" s="127">
        <v>0</v>
      </c>
      <c r="Q865" s="127">
        <v>0</v>
      </c>
      <c r="R865" s="124">
        <v>0</v>
      </c>
      <c r="S865" s="124">
        <v>0</v>
      </c>
      <c r="T865" s="124">
        <v>0</v>
      </c>
      <c r="U865" s="124">
        <v>0</v>
      </c>
      <c r="V865" s="124">
        <v>0</v>
      </c>
      <c r="W865" s="124">
        <v>0</v>
      </c>
      <c r="X865" s="124">
        <v>0</v>
      </c>
      <c r="Y865" s="127">
        <v>0</v>
      </c>
      <c r="Z865" s="128">
        <v>30000</v>
      </c>
    </row>
    <row r="866" spans="1:26" ht="20.100000000000001" customHeight="1">
      <c r="A866" s="92" t="s">
        <v>1549</v>
      </c>
      <c r="B866" s="92" t="s">
        <v>1564</v>
      </c>
      <c r="C866" s="93" t="s">
        <v>1550</v>
      </c>
      <c r="D866" s="123" t="s">
        <v>1623</v>
      </c>
      <c r="E866" s="92" t="s">
        <v>251</v>
      </c>
      <c r="F866" s="124">
        <v>71520</v>
      </c>
      <c r="G866" s="124">
        <v>10000</v>
      </c>
      <c r="H866" s="124">
        <v>0</v>
      </c>
      <c r="I866" s="124">
        <v>0</v>
      </c>
      <c r="J866" s="124">
        <v>3120</v>
      </c>
      <c r="K866" s="127">
        <v>0</v>
      </c>
      <c r="L866" s="127">
        <v>0</v>
      </c>
      <c r="M866" s="124">
        <v>5000</v>
      </c>
      <c r="N866" s="127">
        <v>18000</v>
      </c>
      <c r="O866" s="128">
        <v>8000</v>
      </c>
      <c r="P866" s="127">
        <v>0</v>
      </c>
      <c r="Q866" s="127">
        <v>10000</v>
      </c>
      <c r="R866" s="124">
        <v>0</v>
      </c>
      <c r="S866" s="124">
        <v>8000</v>
      </c>
      <c r="T866" s="124">
        <v>0</v>
      </c>
      <c r="U866" s="124">
        <v>0</v>
      </c>
      <c r="V866" s="124">
        <v>0</v>
      </c>
      <c r="W866" s="124">
        <v>1400</v>
      </c>
      <c r="X866" s="124">
        <v>0</v>
      </c>
      <c r="Y866" s="127">
        <v>0</v>
      </c>
      <c r="Z866" s="128">
        <v>8000</v>
      </c>
    </row>
    <row r="867" spans="1:26" ht="20.100000000000001" customHeight="1">
      <c r="A867" s="92"/>
      <c r="B867" s="92"/>
      <c r="C867" s="93"/>
      <c r="D867" s="123" t="s">
        <v>2278</v>
      </c>
      <c r="E867" s="92" t="s">
        <v>2279</v>
      </c>
      <c r="F867" s="124">
        <v>46860</v>
      </c>
      <c r="G867" s="124">
        <v>0</v>
      </c>
      <c r="H867" s="124">
        <v>0</v>
      </c>
      <c r="I867" s="124">
        <v>0</v>
      </c>
      <c r="J867" s="124">
        <v>960</v>
      </c>
      <c r="K867" s="127">
        <v>0</v>
      </c>
      <c r="L867" s="127">
        <v>0</v>
      </c>
      <c r="M867" s="124">
        <v>0</v>
      </c>
      <c r="N867" s="127">
        <v>7200</v>
      </c>
      <c r="O867" s="128">
        <v>4000</v>
      </c>
      <c r="P867" s="127">
        <v>0</v>
      </c>
      <c r="Q867" s="127">
        <v>0</v>
      </c>
      <c r="R867" s="124">
        <v>0</v>
      </c>
      <c r="S867" s="124">
        <v>0</v>
      </c>
      <c r="T867" s="124">
        <v>0</v>
      </c>
      <c r="U867" s="124">
        <v>0</v>
      </c>
      <c r="V867" s="124">
        <v>0</v>
      </c>
      <c r="W867" s="124">
        <v>700</v>
      </c>
      <c r="X867" s="124">
        <v>0</v>
      </c>
      <c r="Y867" s="127">
        <v>0</v>
      </c>
      <c r="Z867" s="128">
        <v>34000</v>
      </c>
    </row>
    <row r="868" spans="1:26" ht="20.100000000000001" customHeight="1">
      <c r="A868" s="92" t="s">
        <v>1549</v>
      </c>
      <c r="B868" s="92" t="s">
        <v>1563</v>
      </c>
      <c r="C868" s="93" t="s">
        <v>1550</v>
      </c>
      <c r="D868" s="123" t="s">
        <v>1623</v>
      </c>
      <c r="E868" s="92" t="s">
        <v>251</v>
      </c>
      <c r="F868" s="124">
        <v>16860</v>
      </c>
      <c r="G868" s="124">
        <v>0</v>
      </c>
      <c r="H868" s="124">
        <v>0</v>
      </c>
      <c r="I868" s="124">
        <v>0</v>
      </c>
      <c r="J868" s="124">
        <v>960</v>
      </c>
      <c r="K868" s="127">
        <v>0</v>
      </c>
      <c r="L868" s="127">
        <v>0</v>
      </c>
      <c r="M868" s="124">
        <v>0</v>
      </c>
      <c r="N868" s="127">
        <v>7200</v>
      </c>
      <c r="O868" s="128">
        <v>4000</v>
      </c>
      <c r="P868" s="127">
        <v>0</v>
      </c>
      <c r="Q868" s="127">
        <v>0</v>
      </c>
      <c r="R868" s="124">
        <v>0</v>
      </c>
      <c r="S868" s="124">
        <v>0</v>
      </c>
      <c r="T868" s="124">
        <v>0</v>
      </c>
      <c r="U868" s="124">
        <v>0</v>
      </c>
      <c r="V868" s="124">
        <v>0</v>
      </c>
      <c r="W868" s="124">
        <v>700</v>
      </c>
      <c r="X868" s="124">
        <v>0</v>
      </c>
      <c r="Y868" s="127">
        <v>0</v>
      </c>
      <c r="Z868" s="128">
        <v>4000</v>
      </c>
    </row>
    <row r="869" spans="1:26" ht="20.100000000000001" customHeight="1">
      <c r="A869" s="92" t="s">
        <v>1549</v>
      </c>
      <c r="B869" s="92" t="s">
        <v>1563</v>
      </c>
      <c r="C869" s="93" t="s">
        <v>1572</v>
      </c>
      <c r="D869" s="123" t="s">
        <v>1623</v>
      </c>
      <c r="E869" s="92" t="s">
        <v>376</v>
      </c>
      <c r="F869" s="124">
        <v>30000</v>
      </c>
      <c r="G869" s="124">
        <v>0</v>
      </c>
      <c r="H869" s="124">
        <v>0</v>
      </c>
      <c r="I869" s="124">
        <v>0</v>
      </c>
      <c r="J869" s="124">
        <v>0</v>
      </c>
      <c r="K869" s="127">
        <v>0</v>
      </c>
      <c r="L869" s="127">
        <v>0</v>
      </c>
      <c r="M869" s="124">
        <v>0</v>
      </c>
      <c r="N869" s="127">
        <v>0</v>
      </c>
      <c r="O869" s="128">
        <v>0</v>
      </c>
      <c r="P869" s="127">
        <v>0</v>
      </c>
      <c r="Q869" s="127">
        <v>0</v>
      </c>
      <c r="R869" s="124">
        <v>0</v>
      </c>
      <c r="S869" s="124">
        <v>0</v>
      </c>
      <c r="T869" s="124">
        <v>0</v>
      </c>
      <c r="U869" s="124">
        <v>0</v>
      </c>
      <c r="V869" s="124">
        <v>0</v>
      </c>
      <c r="W869" s="124">
        <v>0</v>
      </c>
      <c r="X869" s="124">
        <v>0</v>
      </c>
      <c r="Y869" s="127">
        <v>0</v>
      </c>
      <c r="Z869" s="128">
        <v>30000</v>
      </c>
    </row>
    <row r="870" spans="1:26" ht="20.100000000000001" customHeight="1">
      <c r="A870" s="92"/>
      <c r="B870" s="92"/>
      <c r="C870" s="93"/>
      <c r="D870" s="123" t="s">
        <v>2280</v>
      </c>
      <c r="E870" s="92" t="s">
        <v>2281</v>
      </c>
      <c r="F870" s="124">
        <v>54200</v>
      </c>
      <c r="G870" s="124">
        <v>2000</v>
      </c>
      <c r="H870" s="124">
        <v>0</v>
      </c>
      <c r="I870" s="124">
        <v>0</v>
      </c>
      <c r="J870" s="124">
        <v>0</v>
      </c>
      <c r="K870" s="127">
        <v>0</v>
      </c>
      <c r="L870" s="127">
        <v>0</v>
      </c>
      <c r="M870" s="124">
        <v>0</v>
      </c>
      <c r="N870" s="127">
        <v>0</v>
      </c>
      <c r="O870" s="128">
        <v>24000</v>
      </c>
      <c r="P870" s="127">
        <v>0</v>
      </c>
      <c r="Q870" s="127">
        <v>0</v>
      </c>
      <c r="R870" s="124">
        <v>0</v>
      </c>
      <c r="S870" s="124">
        <v>0</v>
      </c>
      <c r="T870" s="124">
        <v>0</v>
      </c>
      <c r="U870" s="124">
        <v>0</v>
      </c>
      <c r="V870" s="124">
        <v>0</v>
      </c>
      <c r="W870" s="124">
        <v>4200</v>
      </c>
      <c r="X870" s="124">
        <v>0</v>
      </c>
      <c r="Y870" s="127">
        <v>0</v>
      </c>
      <c r="Z870" s="128">
        <v>24000</v>
      </c>
    </row>
    <row r="871" spans="1:26" ht="20.100000000000001" customHeight="1">
      <c r="A871" s="92" t="s">
        <v>1604</v>
      </c>
      <c r="B871" s="92" t="s">
        <v>1550</v>
      </c>
      <c r="C871" s="93" t="s">
        <v>1572</v>
      </c>
      <c r="D871" s="123" t="s">
        <v>1623</v>
      </c>
      <c r="E871" s="92" t="s">
        <v>1097</v>
      </c>
      <c r="F871" s="124">
        <v>54200</v>
      </c>
      <c r="G871" s="124">
        <v>2000</v>
      </c>
      <c r="H871" s="124">
        <v>0</v>
      </c>
      <c r="I871" s="124">
        <v>0</v>
      </c>
      <c r="J871" s="124">
        <v>0</v>
      </c>
      <c r="K871" s="127">
        <v>0</v>
      </c>
      <c r="L871" s="127">
        <v>0</v>
      </c>
      <c r="M871" s="124">
        <v>0</v>
      </c>
      <c r="N871" s="127">
        <v>0</v>
      </c>
      <c r="O871" s="128">
        <v>24000</v>
      </c>
      <c r="P871" s="127">
        <v>0</v>
      </c>
      <c r="Q871" s="127">
        <v>0</v>
      </c>
      <c r="R871" s="124">
        <v>0</v>
      </c>
      <c r="S871" s="124">
        <v>0</v>
      </c>
      <c r="T871" s="124">
        <v>0</v>
      </c>
      <c r="U871" s="124">
        <v>0</v>
      </c>
      <c r="V871" s="124">
        <v>0</v>
      </c>
      <c r="W871" s="124">
        <v>4200</v>
      </c>
      <c r="X871" s="124">
        <v>0</v>
      </c>
      <c r="Y871" s="127">
        <v>0</v>
      </c>
      <c r="Z871" s="128">
        <v>24000</v>
      </c>
    </row>
    <row r="872" spans="1:26" ht="20.100000000000001" customHeight="1">
      <c r="A872" s="92"/>
      <c r="B872" s="92"/>
      <c r="C872" s="93"/>
      <c r="D872" s="123" t="s">
        <v>2282</v>
      </c>
      <c r="E872" s="92" t="s">
        <v>2283</v>
      </c>
      <c r="F872" s="124">
        <v>1588720</v>
      </c>
      <c r="G872" s="124">
        <v>206000</v>
      </c>
      <c r="H872" s="124">
        <v>0</v>
      </c>
      <c r="I872" s="124">
        <v>0</v>
      </c>
      <c r="J872" s="124">
        <v>37440</v>
      </c>
      <c r="K872" s="127">
        <v>0</v>
      </c>
      <c r="L872" s="127">
        <v>0</v>
      </c>
      <c r="M872" s="124">
        <v>61000</v>
      </c>
      <c r="N872" s="127">
        <v>243600</v>
      </c>
      <c r="O872" s="128">
        <v>0</v>
      </c>
      <c r="P872" s="127">
        <v>0</v>
      </c>
      <c r="Q872" s="127">
        <v>40000</v>
      </c>
      <c r="R872" s="124">
        <v>20000</v>
      </c>
      <c r="S872" s="124">
        <v>60000</v>
      </c>
      <c r="T872" s="124">
        <v>0</v>
      </c>
      <c r="U872" s="124">
        <v>0</v>
      </c>
      <c r="V872" s="124">
        <v>0</v>
      </c>
      <c r="W872" s="124">
        <v>36400</v>
      </c>
      <c r="X872" s="124">
        <v>0</v>
      </c>
      <c r="Y872" s="127">
        <v>101280</v>
      </c>
      <c r="Z872" s="128">
        <v>783000</v>
      </c>
    </row>
    <row r="873" spans="1:26" ht="20.100000000000001" customHeight="1">
      <c r="A873" s="92"/>
      <c r="B873" s="92"/>
      <c r="C873" s="93"/>
      <c r="D873" s="123" t="s">
        <v>2284</v>
      </c>
      <c r="E873" s="92" t="s">
        <v>2285</v>
      </c>
      <c r="F873" s="124">
        <v>574080</v>
      </c>
      <c r="G873" s="124">
        <v>104000</v>
      </c>
      <c r="H873" s="124">
        <v>0</v>
      </c>
      <c r="I873" s="124">
        <v>0</v>
      </c>
      <c r="J873" s="124">
        <v>20760</v>
      </c>
      <c r="K873" s="127">
        <v>0</v>
      </c>
      <c r="L873" s="127">
        <v>0</v>
      </c>
      <c r="M873" s="124">
        <v>61000</v>
      </c>
      <c r="N873" s="127">
        <v>134400</v>
      </c>
      <c r="O873" s="128">
        <v>0</v>
      </c>
      <c r="P873" s="127">
        <v>0</v>
      </c>
      <c r="Q873" s="127">
        <v>40000</v>
      </c>
      <c r="R873" s="124">
        <v>20000</v>
      </c>
      <c r="S873" s="124">
        <v>60000</v>
      </c>
      <c r="T873" s="124">
        <v>0</v>
      </c>
      <c r="U873" s="124">
        <v>0</v>
      </c>
      <c r="V873" s="124">
        <v>0</v>
      </c>
      <c r="W873" s="124">
        <v>11200</v>
      </c>
      <c r="X873" s="124">
        <v>0</v>
      </c>
      <c r="Y873" s="127">
        <v>30720</v>
      </c>
      <c r="Z873" s="128">
        <v>92000</v>
      </c>
    </row>
    <row r="874" spans="1:26" ht="20.100000000000001" customHeight="1">
      <c r="A874" s="92" t="s">
        <v>1549</v>
      </c>
      <c r="B874" s="92" t="s">
        <v>1552</v>
      </c>
      <c r="C874" s="93" t="s">
        <v>1550</v>
      </c>
      <c r="D874" s="123" t="s">
        <v>1623</v>
      </c>
      <c r="E874" s="92" t="s">
        <v>251</v>
      </c>
      <c r="F874" s="124">
        <v>560080</v>
      </c>
      <c r="G874" s="124">
        <v>104000</v>
      </c>
      <c r="H874" s="124">
        <v>0</v>
      </c>
      <c r="I874" s="124">
        <v>0</v>
      </c>
      <c r="J874" s="124">
        <v>20760</v>
      </c>
      <c r="K874" s="127">
        <v>0</v>
      </c>
      <c r="L874" s="127">
        <v>0</v>
      </c>
      <c r="M874" s="124">
        <v>61000</v>
      </c>
      <c r="N874" s="127">
        <v>134400</v>
      </c>
      <c r="O874" s="128">
        <v>0</v>
      </c>
      <c r="P874" s="127">
        <v>0</v>
      </c>
      <c r="Q874" s="127">
        <v>40000</v>
      </c>
      <c r="R874" s="124">
        <v>20000</v>
      </c>
      <c r="S874" s="124">
        <v>60000</v>
      </c>
      <c r="T874" s="124">
        <v>0</v>
      </c>
      <c r="U874" s="124">
        <v>0</v>
      </c>
      <c r="V874" s="124">
        <v>0</v>
      </c>
      <c r="W874" s="124">
        <v>11200</v>
      </c>
      <c r="X874" s="124">
        <v>0</v>
      </c>
      <c r="Y874" s="127">
        <v>30720</v>
      </c>
      <c r="Z874" s="128">
        <v>78000</v>
      </c>
    </row>
    <row r="875" spans="1:26" ht="20.100000000000001" customHeight="1">
      <c r="A875" s="92" t="s">
        <v>1549</v>
      </c>
      <c r="B875" s="92" t="s">
        <v>1552</v>
      </c>
      <c r="C875" s="93" t="s">
        <v>1555</v>
      </c>
      <c r="D875" s="123" t="s">
        <v>1623</v>
      </c>
      <c r="E875" s="92" t="s">
        <v>272</v>
      </c>
      <c r="F875" s="124">
        <v>4000</v>
      </c>
      <c r="G875" s="124">
        <v>0</v>
      </c>
      <c r="H875" s="124">
        <v>0</v>
      </c>
      <c r="I875" s="124">
        <v>0</v>
      </c>
      <c r="J875" s="124">
        <v>0</v>
      </c>
      <c r="K875" s="127">
        <v>0</v>
      </c>
      <c r="L875" s="127">
        <v>0</v>
      </c>
      <c r="M875" s="124">
        <v>0</v>
      </c>
      <c r="N875" s="127">
        <v>0</v>
      </c>
      <c r="O875" s="128">
        <v>0</v>
      </c>
      <c r="P875" s="127">
        <v>0</v>
      </c>
      <c r="Q875" s="127">
        <v>0</v>
      </c>
      <c r="R875" s="124">
        <v>0</v>
      </c>
      <c r="S875" s="124">
        <v>0</v>
      </c>
      <c r="T875" s="124">
        <v>0</v>
      </c>
      <c r="U875" s="124">
        <v>0</v>
      </c>
      <c r="V875" s="124">
        <v>0</v>
      </c>
      <c r="W875" s="124">
        <v>0</v>
      </c>
      <c r="X875" s="124">
        <v>0</v>
      </c>
      <c r="Y875" s="127">
        <v>0</v>
      </c>
      <c r="Z875" s="128">
        <v>4000</v>
      </c>
    </row>
    <row r="876" spans="1:26" ht="20.100000000000001" customHeight="1">
      <c r="A876" s="92" t="s">
        <v>1618</v>
      </c>
      <c r="B876" s="92" t="s">
        <v>1550</v>
      </c>
      <c r="C876" s="93" t="s">
        <v>1554</v>
      </c>
      <c r="D876" s="123" t="s">
        <v>1623</v>
      </c>
      <c r="E876" s="92" t="s">
        <v>2489</v>
      </c>
      <c r="F876" s="124">
        <v>10000</v>
      </c>
      <c r="G876" s="124">
        <v>0</v>
      </c>
      <c r="H876" s="124">
        <v>0</v>
      </c>
      <c r="I876" s="124">
        <v>0</v>
      </c>
      <c r="J876" s="124">
        <v>0</v>
      </c>
      <c r="K876" s="127">
        <v>0</v>
      </c>
      <c r="L876" s="127">
        <v>0</v>
      </c>
      <c r="M876" s="124">
        <v>0</v>
      </c>
      <c r="N876" s="127">
        <v>0</v>
      </c>
      <c r="O876" s="128">
        <v>0</v>
      </c>
      <c r="P876" s="127">
        <v>0</v>
      </c>
      <c r="Q876" s="127">
        <v>0</v>
      </c>
      <c r="R876" s="124">
        <v>0</v>
      </c>
      <c r="S876" s="124">
        <v>0</v>
      </c>
      <c r="T876" s="124">
        <v>0</v>
      </c>
      <c r="U876" s="124">
        <v>0</v>
      </c>
      <c r="V876" s="124">
        <v>0</v>
      </c>
      <c r="W876" s="124">
        <v>0</v>
      </c>
      <c r="X876" s="124">
        <v>0</v>
      </c>
      <c r="Y876" s="127">
        <v>0</v>
      </c>
      <c r="Z876" s="128">
        <v>10000</v>
      </c>
    </row>
    <row r="877" spans="1:26" ht="20.100000000000001" customHeight="1">
      <c r="A877" s="92"/>
      <c r="B877" s="92"/>
      <c r="C877" s="93"/>
      <c r="D877" s="123" t="s">
        <v>2286</v>
      </c>
      <c r="E877" s="92" t="s">
        <v>2287</v>
      </c>
      <c r="F877" s="124">
        <v>156300</v>
      </c>
      <c r="G877" s="124">
        <v>50000</v>
      </c>
      <c r="H877" s="124">
        <v>0</v>
      </c>
      <c r="I877" s="124">
        <v>0</v>
      </c>
      <c r="J877" s="124">
        <v>4800</v>
      </c>
      <c r="K877" s="127">
        <v>0</v>
      </c>
      <c r="L877" s="127">
        <v>0</v>
      </c>
      <c r="M877" s="124">
        <v>0</v>
      </c>
      <c r="N877" s="127">
        <v>38400</v>
      </c>
      <c r="O877" s="128">
        <v>0</v>
      </c>
      <c r="P877" s="127">
        <v>0</v>
      </c>
      <c r="Q877" s="127">
        <v>0</v>
      </c>
      <c r="R877" s="124">
        <v>0</v>
      </c>
      <c r="S877" s="124">
        <v>0</v>
      </c>
      <c r="T877" s="124">
        <v>0</v>
      </c>
      <c r="U877" s="124">
        <v>0</v>
      </c>
      <c r="V877" s="124">
        <v>0</v>
      </c>
      <c r="W877" s="124">
        <v>3500</v>
      </c>
      <c r="X877" s="124">
        <v>0</v>
      </c>
      <c r="Y877" s="127">
        <v>9600</v>
      </c>
      <c r="Z877" s="128">
        <v>50000</v>
      </c>
    </row>
    <row r="878" spans="1:26" ht="20.100000000000001" customHeight="1">
      <c r="A878" s="92" t="s">
        <v>1549</v>
      </c>
      <c r="B878" s="92" t="s">
        <v>1554</v>
      </c>
      <c r="C878" s="93" t="s">
        <v>1550</v>
      </c>
      <c r="D878" s="123" t="s">
        <v>1623</v>
      </c>
      <c r="E878" s="92" t="s">
        <v>251</v>
      </c>
      <c r="F878" s="124">
        <v>156300</v>
      </c>
      <c r="G878" s="124">
        <v>50000</v>
      </c>
      <c r="H878" s="124">
        <v>0</v>
      </c>
      <c r="I878" s="124">
        <v>0</v>
      </c>
      <c r="J878" s="124">
        <v>4800</v>
      </c>
      <c r="K878" s="127">
        <v>0</v>
      </c>
      <c r="L878" s="127">
        <v>0</v>
      </c>
      <c r="M878" s="124">
        <v>0</v>
      </c>
      <c r="N878" s="127">
        <v>38400</v>
      </c>
      <c r="O878" s="128">
        <v>0</v>
      </c>
      <c r="P878" s="127">
        <v>0</v>
      </c>
      <c r="Q878" s="127">
        <v>0</v>
      </c>
      <c r="R878" s="124">
        <v>0</v>
      </c>
      <c r="S878" s="124">
        <v>0</v>
      </c>
      <c r="T878" s="124">
        <v>0</v>
      </c>
      <c r="U878" s="124">
        <v>0</v>
      </c>
      <c r="V878" s="124">
        <v>0</v>
      </c>
      <c r="W878" s="124">
        <v>3500</v>
      </c>
      <c r="X878" s="124">
        <v>0</v>
      </c>
      <c r="Y878" s="127">
        <v>9600</v>
      </c>
      <c r="Z878" s="128">
        <v>50000</v>
      </c>
    </row>
    <row r="879" spans="1:26" ht="20.100000000000001" customHeight="1">
      <c r="A879" s="92"/>
      <c r="B879" s="92"/>
      <c r="C879" s="93"/>
      <c r="D879" s="123" t="s">
        <v>2288</v>
      </c>
      <c r="E879" s="92" t="s">
        <v>2289</v>
      </c>
      <c r="F879" s="124">
        <v>78720</v>
      </c>
      <c r="G879" s="124">
        <v>0</v>
      </c>
      <c r="H879" s="124">
        <v>0</v>
      </c>
      <c r="I879" s="124">
        <v>0</v>
      </c>
      <c r="J879" s="124">
        <v>0</v>
      </c>
      <c r="K879" s="127">
        <v>0</v>
      </c>
      <c r="L879" s="127">
        <v>0</v>
      </c>
      <c r="M879" s="124">
        <v>0</v>
      </c>
      <c r="N879" s="127">
        <v>0</v>
      </c>
      <c r="O879" s="128">
        <v>0</v>
      </c>
      <c r="P879" s="127">
        <v>0</v>
      </c>
      <c r="Q879" s="127">
        <v>0</v>
      </c>
      <c r="R879" s="124">
        <v>0</v>
      </c>
      <c r="S879" s="124">
        <v>0</v>
      </c>
      <c r="T879" s="124">
        <v>0</v>
      </c>
      <c r="U879" s="124">
        <v>0</v>
      </c>
      <c r="V879" s="124">
        <v>0</v>
      </c>
      <c r="W879" s="124">
        <v>4200</v>
      </c>
      <c r="X879" s="124">
        <v>0</v>
      </c>
      <c r="Y879" s="127">
        <v>11520</v>
      </c>
      <c r="Z879" s="128">
        <v>63000</v>
      </c>
    </row>
    <row r="880" spans="1:26" ht="20.100000000000001" customHeight="1">
      <c r="A880" s="92" t="s">
        <v>1591</v>
      </c>
      <c r="B880" s="92" t="s">
        <v>1580</v>
      </c>
      <c r="C880" s="93" t="s">
        <v>1572</v>
      </c>
      <c r="D880" s="123" t="s">
        <v>1623</v>
      </c>
      <c r="E880" s="92" t="s">
        <v>957</v>
      </c>
      <c r="F880" s="124">
        <v>78720</v>
      </c>
      <c r="G880" s="124">
        <v>0</v>
      </c>
      <c r="H880" s="124">
        <v>0</v>
      </c>
      <c r="I880" s="124">
        <v>0</v>
      </c>
      <c r="J880" s="124">
        <v>0</v>
      </c>
      <c r="K880" s="127">
        <v>0</v>
      </c>
      <c r="L880" s="127">
        <v>0</v>
      </c>
      <c r="M880" s="124">
        <v>0</v>
      </c>
      <c r="N880" s="127">
        <v>0</v>
      </c>
      <c r="O880" s="128">
        <v>0</v>
      </c>
      <c r="P880" s="127">
        <v>0</v>
      </c>
      <c r="Q880" s="127">
        <v>0</v>
      </c>
      <c r="R880" s="124">
        <v>0</v>
      </c>
      <c r="S880" s="124">
        <v>0</v>
      </c>
      <c r="T880" s="124">
        <v>0</v>
      </c>
      <c r="U880" s="124">
        <v>0</v>
      </c>
      <c r="V880" s="124">
        <v>0</v>
      </c>
      <c r="W880" s="124">
        <v>4200</v>
      </c>
      <c r="X880" s="124">
        <v>0</v>
      </c>
      <c r="Y880" s="127">
        <v>11520</v>
      </c>
      <c r="Z880" s="128">
        <v>63000</v>
      </c>
    </row>
    <row r="881" spans="1:26" ht="20.100000000000001" customHeight="1">
      <c r="A881" s="92"/>
      <c r="B881" s="92"/>
      <c r="C881" s="93"/>
      <c r="D881" s="123" t="s">
        <v>2290</v>
      </c>
      <c r="E881" s="92" t="s">
        <v>2291</v>
      </c>
      <c r="F881" s="124">
        <v>13120</v>
      </c>
      <c r="G881" s="124">
        <v>0</v>
      </c>
      <c r="H881" s="124">
        <v>0</v>
      </c>
      <c r="I881" s="124">
        <v>0</v>
      </c>
      <c r="J881" s="124">
        <v>0</v>
      </c>
      <c r="K881" s="127">
        <v>0</v>
      </c>
      <c r="L881" s="127">
        <v>0</v>
      </c>
      <c r="M881" s="124">
        <v>0</v>
      </c>
      <c r="N881" s="127">
        <v>0</v>
      </c>
      <c r="O881" s="128">
        <v>0</v>
      </c>
      <c r="P881" s="127">
        <v>0</v>
      </c>
      <c r="Q881" s="127">
        <v>0</v>
      </c>
      <c r="R881" s="124">
        <v>0</v>
      </c>
      <c r="S881" s="124">
        <v>0</v>
      </c>
      <c r="T881" s="124">
        <v>0</v>
      </c>
      <c r="U881" s="124">
        <v>0</v>
      </c>
      <c r="V881" s="124">
        <v>0</v>
      </c>
      <c r="W881" s="124">
        <v>700</v>
      </c>
      <c r="X881" s="124">
        <v>0</v>
      </c>
      <c r="Y881" s="127">
        <v>1920</v>
      </c>
      <c r="Z881" s="128">
        <v>10500</v>
      </c>
    </row>
    <row r="882" spans="1:26" ht="20.100000000000001" customHeight="1">
      <c r="A882" s="92" t="s">
        <v>1582</v>
      </c>
      <c r="B882" s="92" t="s">
        <v>1555</v>
      </c>
      <c r="C882" s="93" t="s">
        <v>1557</v>
      </c>
      <c r="D882" s="123" t="s">
        <v>1623</v>
      </c>
      <c r="E882" s="92" t="s">
        <v>777</v>
      </c>
      <c r="F882" s="124">
        <v>13120</v>
      </c>
      <c r="G882" s="124">
        <v>0</v>
      </c>
      <c r="H882" s="124">
        <v>0</v>
      </c>
      <c r="I882" s="124">
        <v>0</v>
      </c>
      <c r="J882" s="124">
        <v>0</v>
      </c>
      <c r="K882" s="127">
        <v>0</v>
      </c>
      <c r="L882" s="127">
        <v>0</v>
      </c>
      <c r="M882" s="124">
        <v>0</v>
      </c>
      <c r="N882" s="127">
        <v>0</v>
      </c>
      <c r="O882" s="128">
        <v>0</v>
      </c>
      <c r="P882" s="127">
        <v>0</v>
      </c>
      <c r="Q882" s="127">
        <v>0</v>
      </c>
      <c r="R882" s="124">
        <v>0</v>
      </c>
      <c r="S882" s="124">
        <v>0</v>
      </c>
      <c r="T882" s="124">
        <v>0</v>
      </c>
      <c r="U882" s="124">
        <v>0</v>
      </c>
      <c r="V882" s="124">
        <v>0</v>
      </c>
      <c r="W882" s="124">
        <v>700</v>
      </c>
      <c r="X882" s="124">
        <v>0</v>
      </c>
      <c r="Y882" s="127">
        <v>1920</v>
      </c>
      <c r="Z882" s="128">
        <v>10500</v>
      </c>
    </row>
    <row r="883" spans="1:26" ht="20.100000000000001" customHeight="1">
      <c r="A883" s="92"/>
      <c r="B883" s="92"/>
      <c r="C883" s="93"/>
      <c r="D883" s="123" t="s">
        <v>2292</v>
      </c>
      <c r="E883" s="92" t="s">
        <v>2293</v>
      </c>
      <c r="F883" s="124">
        <v>52480</v>
      </c>
      <c r="G883" s="124">
        <v>0</v>
      </c>
      <c r="H883" s="124">
        <v>0</v>
      </c>
      <c r="I883" s="124">
        <v>0</v>
      </c>
      <c r="J883" s="124">
        <v>0</v>
      </c>
      <c r="K883" s="127">
        <v>0</v>
      </c>
      <c r="L883" s="127">
        <v>0</v>
      </c>
      <c r="M883" s="124">
        <v>0</v>
      </c>
      <c r="N883" s="127">
        <v>0</v>
      </c>
      <c r="O883" s="128">
        <v>0</v>
      </c>
      <c r="P883" s="127">
        <v>0</v>
      </c>
      <c r="Q883" s="127">
        <v>0</v>
      </c>
      <c r="R883" s="124">
        <v>0</v>
      </c>
      <c r="S883" s="124">
        <v>0</v>
      </c>
      <c r="T883" s="124">
        <v>0</v>
      </c>
      <c r="U883" s="124">
        <v>0</v>
      </c>
      <c r="V883" s="124">
        <v>0</v>
      </c>
      <c r="W883" s="124">
        <v>2800</v>
      </c>
      <c r="X883" s="124">
        <v>0</v>
      </c>
      <c r="Y883" s="127">
        <v>7680</v>
      </c>
      <c r="Z883" s="128">
        <v>42000</v>
      </c>
    </row>
    <row r="884" spans="1:26" ht="20.100000000000001" customHeight="1">
      <c r="A884" s="92" t="s">
        <v>1589</v>
      </c>
      <c r="B884" s="92" t="s">
        <v>1550</v>
      </c>
      <c r="C884" s="93" t="s">
        <v>1585</v>
      </c>
      <c r="D884" s="123" t="s">
        <v>1623</v>
      </c>
      <c r="E884" s="92" t="s">
        <v>801</v>
      </c>
      <c r="F884" s="124">
        <v>52480</v>
      </c>
      <c r="G884" s="124">
        <v>0</v>
      </c>
      <c r="H884" s="124">
        <v>0</v>
      </c>
      <c r="I884" s="124">
        <v>0</v>
      </c>
      <c r="J884" s="124">
        <v>0</v>
      </c>
      <c r="K884" s="127">
        <v>0</v>
      </c>
      <c r="L884" s="127">
        <v>0</v>
      </c>
      <c r="M884" s="124">
        <v>0</v>
      </c>
      <c r="N884" s="127">
        <v>0</v>
      </c>
      <c r="O884" s="128">
        <v>0</v>
      </c>
      <c r="P884" s="127">
        <v>0</v>
      </c>
      <c r="Q884" s="127">
        <v>0</v>
      </c>
      <c r="R884" s="124">
        <v>0</v>
      </c>
      <c r="S884" s="124">
        <v>0</v>
      </c>
      <c r="T884" s="124">
        <v>0</v>
      </c>
      <c r="U884" s="124">
        <v>0</v>
      </c>
      <c r="V884" s="124">
        <v>0</v>
      </c>
      <c r="W884" s="124">
        <v>2800</v>
      </c>
      <c r="X884" s="124">
        <v>0</v>
      </c>
      <c r="Y884" s="127">
        <v>7680</v>
      </c>
      <c r="Z884" s="128">
        <v>42000</v>
      </c>
    </row>
    <row r="885" spans="1:26" ht="20.100000000000001" customHeight="1">
      <c r="A885" s="92"/>
      <c r="B885" s="92"/>
      <c r="C885" s="93"/>
      <c r="D885" s="123" t="s">
        <v>2294</v>
      </c>
      <c r="E885" s="92" t="s">
        <v>2295</v>
      </c>
      <c r="F885" s="124">
        <v>259360</v>
      </c>
      <c r="G885" s="124">
        <v>0</v>
      </c>
      <c r="H885" s="124">
        <v>0</v>
      </c>
      <c r="I885" s="124">
        <v>0</v>
      </c>
      <c r="J885" s="124">
        <v>0</v>
      </c>
      <c r="K885" s="127">
        <v>0</v>
      </c>
      <c r="L885" s="127">
        <v>0</v>
      </c>
      <c r="M885" s="124">
        <v>0</v>
      </c>
      <c r="N885" s="127">
        <v>0</v>
      </c>
      <c r="O885" s="128">
        <v>0</v>
      </c>
      <c r="P885" s="127">
        <v>0</v>
      </c>
      <c r="Q885" s="127">
        <v>0</v>
      </c>
      <c r="R885" s="124">
        <v>0</v>
      </c>
      <c r="S885" s="124">
        <v>0</v>
      </c>
      <c r="T885" s="124">
        <v>0</v>
      </c>
      <c r="U885" s="124">
        <v>0</v>
      </c>
      <c r="V885" s="124">
        <v>0</v>
      </c>
      <c r="W885" s="124">
        <v>2100</v>
      </c>
      <c r="X885" s="124">
        <v>0</v>
      </c>
      <c r="Y885" s="127">
        <v>5760</v>
      </c>
      <c r="Z885" s="128">
        <v>251500</v>
      </c>
    </row>
    <row r="886" spans="1:26" ht="20.100000000000001" customHeight="1">
      <c r="A886" s="92" t="s">
        <v>1604</v>
      </c>
      <c r="B886" s="92" t="s">
        <v>1550</v>
      </c>
      <c r="C886" s="93" t="s">
        <v>1557</v>
      </c>
      <c r="D886" s="123" t="s">
        <v>1623</v>
      </c>
      <c r="E886" s="92" t="s">
        <v>260</v>
      </c>
      <c r="F886" s="124">
        <v>39360</v>
      </c>
      <c r="G886" s="124">
        <v>0</v>
      </c>
      <c r="H886" s="124">
        <v>0</v>
      </c>
      <c r="I886" s="124">
        <v>0</v>
      </c>
      <c r="J886" s="124">
        <v>0</v>
      </c>
      <c r="K886" s="127">
        <v>0</v>
      </c>
      <c r="L886" s="127">
        <v>0</v>
      </c>
      <c r="M886" s="124">
        <v>0</v>
      </c>
      <c r="N886" s="127">
        <v>0</v>
      </c>
      <c r="O886" s="128">
        <v>0</v>
      </c>
      <c r="P886" s="127">
        <v>0</v>
      </c>
      <c r="Q886" s="127">
        <v>0</v>
      </c>
      <c r="R886" s="124">
        <v>0</v>
      </c>
      <c r="S886" s="124">
        <v>0</v>
      </c>
      <c r="T886" s="124">
        <v>0</v>
      </c>
      <c r="U886" s="124">
        <v>0</v>
      </c>
      <c r="V886" s="124">
        <v>0</v>
      </c>
      <c r="W886" s="124">
        <v>2100</v>
      </c>
      <c r="X886" s="124">
        <v>0</v>
      </c>
      <c r="Y886" s="127">
        <v>5760</v>
      </c>
      <c r="Z886" s="128">
        <v>31500</v>
      </c>
    </row>
    <row r="887" spans="1:26" ht="20.100000000000001" customHeight="1">
      <c r="A887" s="92" t="s">
        <v>1604</v>
      </c>
      <c r="B887" s="92" t="s">
        <v>1580</v>
      </c>
      <c r="C887" s="93" t="s">
        <v>1558</v>
      </c>
      <c r="D887" s="123" t="s">
        <v>1623</v>
      </c>
      <c r="E887" s="92" t="s">
        <v>1171</v>
      </c>
      <c r="F887" s="124">
        <v>220000</v>
      </c>
      <c r="G887" s="124">
        <v>0</v>
      </c>
      <c r="H887" s="124">
        <v>0</v>
      </c>
      <c r="I887" s="124">
        <v>0</v>
      </c>
      <c r="J887" s="124">
        <v>0</v>
      </c>
      <c r="K887" s="127">
        <v>0</v>
      </c>
      <c r="L887" s="127">
        <v>0</v>
      </c>
      <c r="M887" s="124">
        <v>0</v>
      </c>
      <c r="N887" s="127">
        <v>0</v>
      </c>
      <c r="O887" s="128">
        <v>0</v>
      </c>
      <c r="P887" s="127">
        <v>0</v>
      </c>
      <c r="Q887" s="127">
        <v>0</v>
      </c>
      <c r="R887" s="124">
        <v>0</v>
      </c>
      <c r="S887" s="124">
        <v>0</v>
      </c>
      <c r="T887" s="124">
        <v>0</v>
      </c>
      <c r="U887" s="124">
        <v>0</v>
      </c>
      <c r="V887" s="124">
        <v>0</v>
      </c>
      <c r="W887" s="124">
        <v>0</v>
      </c>
      <c r="X887" s="124">
        <v>0</v>
      </c>
      <c r="Y887" s="127">
        <v>0</v>
      </c>
      <c r="Z887" s="128">
        <v>220000</v>
      </c>
    </row>
    <row r="888" spans="1:26" ht="20.100000000000001" customHeight="1">
      <c r="A888" s="92"/>
      <c r="B888" s="92"/>
      <c r="C888" s="93"/>
      <c r="D888" s="123" t="s">
        <v>2296</v>
      </c>
      <c r="E888" s="92" t="s">
        <v>2297</v>
      </c>
      <c r="F888" s="124">
        <v>72360</v>
      </c>
      <c r="G888" s="124">
        <v>13000</v>
      </c>
      <c r="H888" s="124">
        <v>0</v>
      </c>
      <c r="I888" s="124">
        <v>0</v>
      </c>
      <c r="J888" s="124">
        <v>3120</v>
      </c>
      <c r="K888" s="127">
        <v>0</v>
      </c>
      <c r="L888" s="127">
        <v>0</v>
      </c>
      <c r="M888" s="124">
        <v>0</v>
      </c>
      <c r="N888" s="127">
        <v>18000</v>
      </c>
      <c r="O888" s="128">
        <v>0</v>
      </c>
      <c r="P888" s="127">
        <v>0</v>
      </c>
      <c r="Q888" s="127">
        <v>0</v>
      </c>
      <c r="R888" s="124">
        <v>0</v>
      </c>
      <c r="S888" s="124">
        <v>0</v>
      </c>
      <c r="T888" s="124">
        <v>0</v>
      </c>
      <c r="U888" s="124">
        <v>0</v>
      </c>
      <c r="V888" s="124">
        <v>0</v>
      </c>
      <c r="W888" s="124">
        <v>1400</v>
      </c>
      <c r="X888" s="124">
        <v>0</v>
      </c>
      <c r="Y888" s="127">
        <v>3840</v>
      </c>
      <c r="Z888" s="128">
        <v>33000</v>
      </c>
    </row>
    <row r="889" spans="1:26" ht="20.100000000000001" customHeight="1">
      <c r="A889" s="92" t="s">
        <v>1549</v>
      </c>
      <c r="B889" s="92" t="s">
        <v>1550</v>
      </c>
      <c r="C889" s="93" t="s">
        <v>1550</v>
      </c>
      <c r="D889" s="123" t="s">
        <v>1623</v>
      </c>
      <c r="E889" s="92" t="s">
        <v>251</v>
      </c>
      <c r="F889" s="124">
        <v>72360</v>
      </c>
      <c r="G889" s="124">
        <v>13000</v>
      </c>
      <c r="H889" s="124">
        <v>0</v>
      </c>
      <c r="I889" s="124">
        <v>0</v>
      </c>
      <c r="J889" s="124">
        <v>3120</v>
      </c>
      <c r="K889" s="127">
        <v>0</v>
      </c>
      <c r="L889" s="127">
        <v>0</v>
      </c>
      <c r="M889" s="124">
        <v>0</v>
      </c>
      <c r="N889" s="127">
        <v>18000</v>
      </c>
      <c r="O889" s="128">
        <v>0</v>
      </c>
      <c r="P889" s="127">
        <v>0</v>
      </c>
      <c r="Q889" s="127">
        <v>0</v>
      </c>
      <c r="R889" s="124">
        <v>0</v>
      </c>
      <c r="S889" s="124">
        <v>0</v>
      </c>
      <c r="T889" s="124">
        <v>0</v>
      </c>
      <c r="U889" s="124">
        <v>0</v>
      </c>
      <c r="V889" s="124">
        <v>0</v>
      </c>
      <c r="W889" s="124">
        <v>1400</v>
      </c>
      <c r="X889" s="124">
        <v>0</v>
      </c>
      <c r="Y889" s="127">
        <v>3840</v>
      </c>
      <c r="Z889" s="128">
        <v>33000</v>
      </c>
    </row>
    <row r="890" spans="1:26" ht="20.100000000000001" customHeight="1">
      <c r="A890" s="92"/>
      <c r="B890" s="92"/>
      <c r="C890" s="93"/>
      <c r="D890" s="123" t="s">
        <v>2298</v>
      </c>
      <c r="E890" s="92" t="s">
        <v>2299</v>
      </c>
      <c r="F890" s="124">
        <v>228400</v>
      </c>
      <c r="G890" s="124">
        <v>32500</v>
      </c>
      <c r="H890" s="124">
        <v>0</v>
      </c>
      <c r="I890" s="124">
        <v>0</v>
      </c>
      <c r="J890" s="124">
        <v>7800</v>
      </c>
      <c r="K890" s="127">
        <v>0</v>
      </c>
      <c r="L890" s="127">
        <v>0</v>
      </c>
      <c r="M890" s="124">
        <v>0</v>
      </c>
      <c r="N890" s="127">
        <v>45000</v>
      </c>
      <c r="O890" s="128">
        <v>0</v>
      </c>
      <c r="P890" s="127">
        <v>0</v>
      </c>
      <c r="Q890" s="127">
        <v>0</v>
      </c>
      <c r="R890" s="124">
        <v>0</v>
      </c>
      <c r="S890" s="124">
        <v>0</v>
      </c>
      <c r="T890" s="124">
        <v>0</v>
      </c>
      <c r="U890" s="124">
        <v>0</v>
      </c>
      <c r="V890" s="124">
        <v>0</v>
      </c>
      <c r="W890" s="124">
        <v>3500</v>
      </c>
      <c r="X890" s="124">
        <v>0</v>
      </c>
      <c r="Y890" s="127">
        <v>9600</v>
      </c>
      <c r="Z890" s="128">
        <v>130000</v>
      </c>
    </row>
    <row r="891" spans="1:26" ht="20.100000000000001" customHeight="1">
      <c r="A891" s="92" t="s">
        <v>1549</v>
      </c>
      <c r="B891" s="92" t="s">
        <v>1559</v>
      </c>
      <c r="C891" s="93" t="s">
        <v>1572</v>
      </c>
      <c r="D891" s="123" t="s">
        <v>1623</v>
      </c>
      <c r="E891" s="92" t="s">
        <v>328</v>
      </c>
      <c r="F891" s="124">
        <v>30000</v>
      </c>
      <c r="G891" s="124">
        <v>0</v>
      </c>
      <c r="H891" s="124">
        <v>0</v>
      </c>
      <c r="I891" s="124">
        <v>0</v>
      </c>
      <c r="J891" s="124">
        <v>0</v>
      </c>
      <c r="K891" s="127">
        <v>0</v>
      </c>
      <c r="L891" s="127">
        <v>0</v>
      </c>
      <c r="M891" s="124">
        <v>0</v>
      </c>
      <c r="N891" s="127">
        <v>0</v>
      </c>
      <c r="O891" s="128">
        <v>0</v>
      </c>
      <c r="P891" s="127">
        <v>0</v>
      </c>
      <c r="Q891" s="127">
        <v>0</v>
      </c>
      <c r="R891" s="124">
        <v>0</v>
      </c>
      <c r="S891" s="124">
        <v>0</v>
      </c>
      <c r="T891" s="124">
        <v>0</v>
      </c>
      <c r="U891" s="124">
        <v>0</v>
      </c>
      <c r="V891" s="124">
        <v>0</v>
      </c>
      <c r="W891" s="124">
        <v>0</v>
      </c>
      <c r="X891" s="124">
        <v>0</v>
      </c>
      <c r="Y891" s="127">
        <v>0</v>
      </c>
      <c r="Z891" s="128">
        <v>30000</v>
      </c>
    </row>
    <row r="892" spans="1:26" ht="20.100000000000001" customHeight="1">
      <c r="A892" s="92" t="s">
        <v>1549</v>
      </c>
      <c r="B892" s="92" t="s">
        <v>1564</v>
      </c>
      <c r="C892" s="93" t="s">
        <v>1550</v>
      </c>
      <c r="D892" s="123" t="s">
        <v>1623</v>
      </c>
      <c r="E892" s="92" t="s">
        <v>251</v>
      </c>
      <c r="F892" s="124">
        <v>198400</v>
      </c>
      <c r="G892" s="124">
        <v>32500</v>
      </c>
      <c r="H892" s="124">
        <v>0</v>
      </c>
      <c r="I892" s="124">
        <v>0</v>
      </c>
      <c r="J892" s="124">
        <v>7800</v>
      </c>
      <c r="K892" s="127">
        <v>0</v>
      </c>
      <c r="L892" s="127">
        <v>0</v>
      </c>
      <c r="M892" s="124">
        <v>0</v>
      </c>
      <c r="N892" s="127">
        <v>45000</v>
      </c>
      <c r="O892" s="128">
        <v>0</v>
      </c>
      <c r="P892" s="127">
        <v>0</v>
      </c>
      <c r="Q892" s="127">
        <v>0</v>
      </c>
      <c r="R892" s="124">
        <v>0</v>
      </c>
      <c r="S892" s="124">
        <v>0</v>
      </c>
      <c r="T892" s="124">
        <v>0</v>
      </c>
      <c r="U892" s="124">
        <v>0</v>
      </c>
      <c r="V892" s="124">
        <v>0</v>
      </c>
      <c r="W892" s="124">
        <v>3500</v>
      </c>
      <c r="X892" s="124">
        <v>0</v>
      </c>
      <c r="Y892" s="127">
        <v>9600</v>
      </c>
      <c r="Z892" s="128">
        <v>100000</v>
      </c>
    </row>
    <row r="893" spans="1:26" ht="20.100000000000001" customHeight="1">
      <c r="A893" s="92"/>
      <c r="B893" s="92"/>
      <c r="C893" s="93"/>
      <c r="D893" s="123" t="s">
        <v>2300</v>
      </c>
      <c r="E893" s="92" t="s">
        <v>2301</v>
      </c>
      <c r="F893" s="124">
        <v>51880</v>
      </c>
      <c r="G893" s="124">
        <v>6500</v>
      </c>
      <c r="H893" s="124">
        <v>0</v>
      </c>
      <c r="I893" s="124">
        <v>0</v>
      </c>
      <c r="J893" s="124">
        <v>960</v>
      </c>
      <c r="K893" s="127">
        <v>0</v>
      </c>
      <c r="L893" s="127">
        <v>0</v>
      </c>
      <c r="M893" s="124">
        <v>0</v>
      </c>
      <c r="N893" s="127">
        <v>7800</v>
      </c>
      <c r="O893" s="128">
        <v>0</v>
      </c>
      <c r="P893" s="127">
        <v>0</v>
      </c>
      <c r="Q893" s="127">
        <v>0</v>
      </c>
      <c r="R893" s="124">
        <v>0</v>
      </c>
      <c r="S893" s="124">
        <v>0</v>
      </c>
      <c r="T893" s="124">
        <v>0</v>
      </c>
      <c r="U893" s="124">
        <v>0</v>
      </c>
      <c r="V893" s="124">
        <v>0</v>
      </c>
      <c r="W893" s="124">
        <v>700</v>
      </c>
      <c r="X893" s="124">
        <v>0</v>
      </c>
      <c r="Y893" s="127">
        <v>1920</v>
      </c>
      <c r="Z893" s="128">
        <v>34000</v>
      </c>
    </row>
    <row r="894" spans="1:26" ht="20.100000000000001" customHeight="1">
      <c r="A894" s="92" t="s">
        <v>1549</v>
      </c>
      <c r="B894" s="92" t="s">
        <v>1563</v>
      </c>
      <c r="C894" s="93" t="s">
        <v>1550</v>
      </c>
      <c r="D894" s="123" t="s">
        <v>1623</v>
      </c>
      <c r="E894" s="92" t="s">
        <v>251</v>
      </c>
      <c r="F894" s="124">
        <v>21880</v>
      </c>
      <c r="G894" s="124">
        <v>6500</v>
      </c>
      <c r="H894" s="124">
        <v>0</v>
      </c>
      <c r="I894" s="124">
        <v>0</v>
      </c>
      <c r="J894" s="124">
        <v>960</v>
      </c>
      <c r="K894" s="127">
        <v>0</v>
      </c>
      <c r="L894" s="127">
        <v>0</v>
      </c>
      <c r="M894" s="124">
        <v>0</v>
      </c>
      <c r="N894" s="127">
        <v>7800</v>
      </c>
      <c r="O894" s="128">
        <v>0</v>
      </c>
      <c r="P894" s="127">
        <v>0</v>
      </c>
      <c r="Q894" s="127">
        <v>0</v>
      </c>
      <c r="R894" s="124">
        <v>0</v>
      </c>
      <c r="S894" s="124">
        <v>0</v>
      </c>
      <c r="T894" s="124">
        <v>0</v>
      </c>
      <c r="U894" s="124">
        <v>0</v>
      </c>
      <c r="V894" s="124">
        <v>0</v>
      </c>
      <c r="W894" s="124">
        <v>700</v>
      </c>
      <c r="X894" s="124">
        <v>0</v>
      </c>
      <c r="Y894" s="127">
        <v>1920</v>
      </c>
      <c r="Z894" s="128">
        <v>4000</v>
      </c>
    </row>
    <row r="895" spans="1:26" ht="20.100000000000001" customHeight="1">
      <c r="A895" s="92" t="s">
        <v>1549</v>
      </c>
      <c r="B895" s="92" t="s">
        <v>1563</v>
      </c>
      <c r="C895" s="93" t="s">
        <v>1572</v>
      </c>
      <c r="D895" s="123" t="s">
        <v>1623</v>
      </c>
      <c r="E895" s="92" t="s">
        <v>376</v>
      </c>
      <c r="F895" s="124">
        <v>30000</v>
      </c>
      <c r="G895" s="124">
        <v>0</v>
      </c>
      <c r="H895" s="124">
        <v>0</v>
      </c>
      <c r="I895" s="124">
        <v>0</v>
      </c>
      <c r="J895" s="124">
        <v>0</v>
      </c>
      <c r="K895" s="127">
        <v>0</v>
      </c>
      <c r="L895" s="127">
        <v>0</v>
      </c>
      <c r="M895" s="124">
        <v>0</v>
      </c>
      <c r="N895" s="127">
        <v>0</v>
      </c>
      <c r="O895" s="128">
        <v>0</v>
      </c>
      <c r="P895" s="127">
        <v>0</v>
      </c>
      <c r="Q895" s="127">
        <v>0</v>
      </c>
      <c r="R895" s="124">
        <v>0</v>
      </c>
      <c r="S895" s="124">
        <v>0</v>
      </c>
      <c r="T895" s="124">
        <v>0</v>
      </c>
      <c r="U895" s="124">
        <v>0</v>
      </c>
      <c r="V895" s="124">
        <v>0</v>
      </c>
      <c r="W895" s="124">
        <v>0</v>
      </c>
      <c r="X895" s="124">
        <v>0</v>
      </c>
      <c r="Y895" s="127">
        <v>0</v>
      </c>
      <c r="Z895" s="128">
        <v>30000</v>
      </c>
    </row>
    <row r="896" spans="1:26" ht="20.100000000000001" customHeight="1">
      <c r="A896" s="92"/>
      <c r="B896" s="92"/>
      <c r="C896" s="93"/>
      <c r="D896" s="123" t="s">
        <v>2302</v>
      </c>
      <c r="E896" s="92" t="s">
        <v>2303</v>
      </c>
      <c r="F896" s="124">
        <v>102020</v>
      </c>
      <c r="G896" s="124">
        <v>0</v>
      </c>
      <c r="H896" s="124">
        <v>0</v>
      </c>
      <c r="I896" s="124">
        <v>0</v>
      </c>
      <c r="J896" s="124">
        <v>0</v>
      </c>
      <c r="K896" s="127">
        <v>0</v>
      </c>
      <c r="L896" s="127">
        <v>0</v>
      </c>
      <c r="M896" s="124">
        <v>0</v>
      </c>
      <c r="N896" s="127">
        <v>0</v>
      </c>
      <c r="O896" s="128">
        <v>0</v>
      </c>
      <c r="P896" s="127">
        <v>0</v>
      </c>
      <c r="Q896" s="127">
        <v>0</v>
      </c>
      <c r="R896" s="124">
        <v>0</v>
      </c>
      <c r="S896" s="124">
        <v>0</v>
      </c>
      <c r="T896" s="124">
        <v>0</v>
      </c>
      <c r="U896" s="124">
        <v>0</v>
      </c>
      <c r="V896" s="124">
        <v>0</v>
      </c>
      <c r="W896" s="124">
        <v>6300</v>
      </c>
      <c r="X896" s="124">
        <v>0</v>
      </c>
      <c r="Y896" s="127">
        <v>18720</v>
      </c>
      <c r="Z896" s="128">
        <v>77000</v>
      </c>
    </row>
    <row r="897" spans="1:26" ht="20.100000000000001" customHeight="1">
      <c r="A897" s="92" t="s">
        <v>1604</v>
      </c>
      <c r="B897" s="92" t="s">
        <v>1550</v>
      </c>
      <c r="C897" s="93" t="s">
        <v>1572</v>
      </c>
      <c r="D897" s="123" t="s">
        <v>1623</v>
      </c>
      <c r="E897" s="92" t="s">
        <v>1097</v>
      </c>
      <c r="F897" s="124">
        <v>102020</v>
      </c>
      <c r="G897" s="124">
        <v>0</v>
      </c>
      <c r="H897" s="124">
        <v>0</v>
      </c>
      <c r="I897" s="124">
        <v>0</v>
      </c>
      <c r="J897" s="124">
        <v>0</v>
      </c>
      <c r="K897" s="127">
        <v>0</v>
      </c>
      <c r="L897" s="127">
        <v>0</v>
      </c>
      <c r="M897" s="124">
        <v>0</v>
      </c>
      <c r="N897" s="127">
        <v>0</v>
      </c>
      <c r="O897" s="128">
        <v>0</v>
      </c>
      <c r="P897" s="127">
        <v>0</v>
      </c>
      <c r="Q897" s="127">
        <v>0</v>
      </c>
      <c r="R897" s="124">
        <v>0</v>
      </c>
      <c r="S897" s="124">
        <v>0</v>
      </c>
      <c r="T897" s="124">
        <v>0</v>
      </c>
      <c r="U897" s="124">
        <v>0</v>
      </c>
      <c r="V897" s="124">
        <v>0</v>
      </c>
      <c r="W897" s="124">
        <v>6300</v>
      </c>
      <c r="X897" s="124">
        <v>0</v>
      </c>
      <c r="Y897" s="127">
        <v>18720</v>
      </c>
      <c r="Z897" s="128">
        <v>77000</v>
      </c>
    </row>
    <row r="898" spans="1:26" ht="20.100000000000001" customHeight="1">
      <c r="A898" s="92"/>
      <c r="B898" s="92"/>
      <c r="C898" s="93"/>
      <c r="D898" s="123" t="s">
        <v>2304</v>
      </c>
      <c r="E898" s="92" t="s">
        <v>2305</v>
      </c>
      <c r="F898" s="124">
        <v>1689700</v>
      </c>
      <c r="G898" s="124">
        <v>440400</v>
      </c>
      <c r="H898" s="124">
        <v>0</v>
      </c>
      <c r="I898" s="124">
        <v>0</v>
      </c>
      <c r="J898" s="124">
        <v>39000</v>
      </c>
      <c r="K898" s="127">
        <v>0</v>
      </c>
      <c r="L898" s="127">
        <v>0</v>
      </c>
      <c r="M898" s="124">
        <v>65000</v>
      </c>
      <c r="N898" s="127">
        <v>254400</v>
      </c>
      <c r="O898" s="128">
        <v>0</v>
      </c>
      <c r="P898" s="127">
        <v>0</v>
      </c>
      <c r="Q898" s="127">
        <v>65000</v>
      </c>
      <c r="R898" s="124">
        <v>20000</v>
      </c>
      <c r="S898" s="124">
        <v>60000</v>
      </c>
      <c r="T898" s="124">
        <v>0</v>
      </c>
      <c r="U898" s="124">
        <v>0</v>
      </c>
      <c r="V898" s="124">
        <v>0</v>
      </c>
      <c r="W898" s="124">
        <v>37100</v>
      </c>
      <c r="X898" s="124">
        <v>0</v>
      </c>
      <c r="Y898" s="127">
        <v>136800</v>
      </c>
      <c r="Z898" s="128">
        <v>572000</v>
      </c>
    </row>
    <row r="899" spans="1:26" ht="20.100000000000001" customHeight="1">
      <c r="A899" s="92"/>
      <c r="B899" s="92"/>
      <c r="C899" s="93"/>
      <c r="D899" s="123" t="s">
        <v>2306</v>
      </c>
      <c r="E899" s="92" t="s">
        <v>2307</v>
      </c>
      <c r="F899" s="124">
        <v>825600</v>
      </c>
      <c r="G899" s="124">
        <v>186600</v>
      </c>
      <c r="H899" s="124">
        <v>0</v>
      </c>
      <c r="I899" s="124">
        <v>0</v>
      </c>
      <c r="J899" s="124">
        <v>25200</v>
      </c>
      <c r="K899" s="127">
        <v>0</v>
      </c>
      <c r="L899" s="127">
        <v>0</v>
      </c>
      <c r="M899" s="124">
        <v>65000</v>
      </c>
      <c r="N899" s="127">
        <v>168000</v>
      </c>
      <c r="O899" s="128">
        <v>0</v>
      </c>
      <c r="P899" s="127">
        <v>0</v>
      </c>
      <c r="Q899" s="127">
        <v>40000</v>
      </c>
      <c r="R899" s="124">
        <v>20000</v>
      </c>
      <c r="S899" s="124">
        <v>60000</v>
      </c>
      <c r="T899" s="124">
        <v>0</v>
      </c>
      <c r="U899" s="124">
        <v>0</v>
      </c>
      <c r="V899" s="124">
        <v>0</v>
      </c>
      <c r="W899" s="124">
        <v>14000</v>
      </c>
      <c r="X899" s="124">
        <v>0</v>
      </c>
      <c r="Y899" s="127">
        <v>136800</v>
      </c>
      <c r="Z899" s="128">
        <v>110000</v>
      </c>
    </row>
    <row r="900" spans="1:26" ht="20.100000000000001" customHeight="1">
      <c r="A900" s="92" t="s">
        <v>1549</v>
      </c>
      <c r="B900" s="92" t="s">
        <v>1552</v>
      </c>
      <c r="C900" s="93" t="s">
        <v>1550</v>
      </c>
      <c r="D900" s="123" t="s">
        <v>1623</v>
      </c>
      <c r="E900" s="92" t="s">
        <v>251</v>
      </c>
      <c r="F900" s="124">
        <v>805600</v>
      </c>
      <c r="G900" s="124">
        <v>186600</v>
      </c>
      <c r="H900" s="124">
        <v>0</v>
      </c>
      <c r="I900" s="124">
        <v>0</v>
      </c>
      <c r="J900" s="124">
        <v>25200</v>
      </c>
      <c r="K900" s="127">
        <v>0</v>
      </c>
      <c r="L900" s="127">
        <v>0</v>
      </c>
      <c r="M900" s="124">
        <v>65000</v>
      </c>
      <c r="N900" s="127">
        <v>168000</v>
      </c>
      <c r="O900" s="128">
        <v>0</v>
      </c>
      <c r="P900" s="127">
        <v>0</v>
      </c>
      <c r="Q900" s="127">
        <v>40000</v>
      </c>
      <c r="R900" s="124">
        <v>20000</v>
      </c>
      <c r="S900" s="124">
        <v>60000</v>
      </c>
      <c r="T900" s="124">
        <v>0</v>
      </c>
      <c r="U900" s="124">
        <v>0</v>
      </c>
      <c r="V900" s="124">
        <v>0</v>
      </c>
      <c r="W900" s="124">
        <v>14000</v>
      </c>
      <c r="X900" s="124">
        <v>0</v>
      </c>
      <c r="Y900" s="127">
        <v>136800</v>
      </c>
      <c r="Z900" s="128">
        <v>90000</v>
      </c>
    </row>
    <row r="901" spans="1:26" ht="20.100000000000001" customHeight="1">
      <c r="A901" s="92" t="s">
        <v>1549</v>
      </c>
      <c r="B901" s="92" t="s">
        <v>1552</v>
      </c>
      <c r="C901" s="93" t="s">
        <v>1555</v>
      </c>
      <c r="D901" s="123" t="s">
        <v>1623</v>
      </c>
      <c r="E901" s="92" t="s">
        <v>272</v>
      </c>
      <c r="F901" s="124">
        <v>10000</v>
      </c>
      <c r="G901" s="124">
        <v>0</v>
      </c>
      <c r="H901" s="124">
        <v>0</v>
      </c>
      <c r="I901" s="124">
        <v>0</v>
      </c>
      <c r="J901" s="124">
        <v>0</v>
      </c>
      <c r="K901" s="127">
        <v>0</v>
      </c>
      <c r="L901" s="127">
        <v>0</v>
      </c>
      <c r="M901" s="124">
        <v>0</v>
      </c>
      <c r="N901" s="127">
        <v>0</v>
      </c>
      <c r="O901" s="128">
        <v>0</v>
      </c>
      <c r="P901" s="127">
        <v>0</v>
      </c>
      <c r="Q901" s="127">
        <v>0</v>
      </c>
      <c r="R901" s="124">
        <v>0</v>
      </c>
      <c r="S901" s="124">
        <v>0</v>
      </c>
      <c r="T901" s="124">
        <v>0</v>
      </c>
      <c r="U901" s="124">
        <v>0</v>
      </c>
      <c r="V901" s="124">
        <v>0</v>
      </c>
      <c r="W901" s="124">
        <v>0</v>
      </c>
      <c r="X901" s="124">
        <v>0</v>
      </c>
      <c r="Y901" s="127">
        <v>0</v>
      </c>
      <c r="Z901" s="128">
        <v>10000</v>
      </c>
    </row>
    <row r="902" spans="1:26" ht="20.100000000000001" customHeight="1">
      <c r="A902" s="92" t="s">
        <v>1618</v>
      </c>
      <c r="B902" s="92" t="s">
        <v>1550</v>
      </c>
      <c r="C902" s="93" t="s">
        <v>1554</v>
      </c>
      <c r="D902" s="123" t="s">
        <v>1623</v>
      </c>
      <c r="E902" s="92" t="s">
        <v>2489</v>
      </c>
      <c r="F902" s="124">
        <v>10000</v>
      </c>
      <c r="G902" s="124">
        <v>0</v>
      </c>
      <c r="H902" s="124">
        <v>0</v>
      </c>
      <c r="I902" s="124">
        <v>0</v>
      </c>
      <c r="J902" s="124">
        <v>0</v>
      </c>
      <c r="K902" s="127">
        <v>0</v>
      </c>
      <c r="L902" s="127">
        <v>0</v>
      </c>
      <c r="M902" s="124">
        <v>0</v>
      </c>
      <c r="N902" s="127">
        <v>0</v>
      </c>
      <c r="O902" s="128">
        <v>0</v>
      </c>
      <c r="P902" s="127">
        <v>0</v>
      </c>
      <c r="Q902" s="127">
        <v>0</v>
      </c>
      <c r="R902" s="124">
        <v>0</v>
      </c>
      <c r="S902" s="124">
        <v>0</v>
      </c>
      <c r="T902" s="124">
        <v>0</v>
      </c>
      <c r="U902" s="124">
        <v>0</v>
      </c>
      <c r="V902" s="124">
        <v>0</v>
      </c>
      <c r="W902" s="124">
        <v>0</v>
      </c>
      <c r="X902" s="124">
        <v>0</v>
      </c>
      <c r="Y902" s="127">
        <v>0</v>
      </c>
      <c r="Z902" s="128">
        <v>10000</v>
      </c>
    </row>
    <row r="903" spans="1:26" ht="20.100000000000001" customHeight="1">
      <c r="A903" s="92"/>
      <c r="B903" s="92"/>
      <c r="C903" s="93"/>
      <c r="D903" s="123" t="s">
        <v>2308</v>
      </c>
      <c r="E903" s="92" t="s">
        <v>2309</v>
      </c>
      <c r="F903" s="124">
        <v>130380</v>
      </c>
      <c r="G903" s="124">
        <v>60000</v>
      </c>
      <c r="H903" s="124">
        <v>0</v>
      </c>
      <c r="I903" s="124">
        <v>0</v>
      </c>
      <c r="J903" s="124">
        <v>2880</v>
      </c>
      <c r="K903" s="127">
        <v>0</v>
      </c>
      <c r="L903" s="127">
        <v>0</v>
      </c>
      <c r="M903" s="124">
        <v>0</v>
      </c>
      <c r="N903" s="127">
        <v>23400</v>
      </c>
      <c r="O903" s="128">
        <v>0</v>
      </c>
      <c r="P903" s="127">
        <v>0</v>
      </c>
      <c r="Q903" s="127">
        <v>0</v>
      </c>
      <c r="R903" s="124">
        <v>0</v>
      </c>
      <c r="S903" s="124">
        <v>0</v>
      </c>
      <c r="T903" s="124">
        <v>0</v>
      </c>
      <c r="U903" s="124">
        <v>0</v>
      </c>
      <c r="V903" s="124">
        <v>0</v>
      </c>
      <c r="W903" s="124">
        <v>2100</v>
      </c>
      <c r="X903" s="124">
        <v>0</v>
      </c>
      <c r="Y903" s="127">
        <v>0</v>
      </c>
      <c r="Z903" s="128">
        <v>42000</v>
      </c>
    </row>
    <row r="904" spans="1:26" ht="20.100000000000001" customHeight="1">
      <c r="A904" s="92" t="s">
        <v>1549</v>
      </c>
      <c r="B904" s="92" t="s">
        <v>1554</v>
      </c>
      <c r="C904" s="93" t="s">
        <v>1550</v>
      </c>
      <c r="D904" s="123" t="s">
        <v>1623</v>
      </c>
      <c r="E904" s="92" t="s">
        <v>251</v>
      </c>
      <c r="F904" s="124">
        <v>130380</v>
      </c>
      <c r="G904" s="124">
        <v>60000</v>
      </c>
      <c r="H904" s="124">
        <v>0</v>
      </c>
      <c r="I904" s="124">
        <v>0</v>
      </c>
      <c r="J904" s="124">
        <v>2880</v>
      </c>
      <c r="K904" s="127">
        <v>0</v>
      </c>
      <c r="L904" s="127">
        <v>0</v>
      </c>
      <c r="M904" s="124">
        <v>0</v>
      </c>
      <c r="N904" s="127">
        <v>23400</v>
      </c>
      <c r="O904" s="128">
        <v>0</v>
      </c>
      <c r="P904" s="127">
        <v>0</v>
      </c>
      <c r="Q904" s="127">
        <v>0</v>
      </c>
      <c r="R904" s="124">
        <v>0</v>
      </c>
      <c r="S904" s="124">
        <v>0</v>
      </c>
      <c r="T904" s="124">
        <v>0</v>
      </c>
      <c r="U904" s="124">
        <v>0</v>
      </c>
      <c r="V904" s="124">
        <v>0</v>
      </c>
      <c r="W904" s="124">
        <v>2100</v>
      </c>
      <c r="X904" s="124">
        <v>0</v>
      </c>
      <c r="Y904" s="127">
        <v>0</v>
      </c>
      <c r="Z904" s="128">
        <v>42000</v>
      </c>
    </row>
    <row r="905" spans="1:26" ht="20.100000000000001" customHeight="1">
      <c r="A905" s="92"/>
      <c r="B905" s="92"/>
      <c r="C905" s="93"/>
      <c r="D905" s="123" t="s">
        <v>2310</v>
      </c>
      <c r="E905" s="92" t="s">
        <v>2311</v>
      </c>
      <c r="F905" s="124">
        <v>77600</v>
      </c>
      <c r="G905" s="124">
        <v>40000</v>
      </c>
      <c r="H905" s="124">
        <v>0</v>
      </c>
      <c r="I905" s="124">
        <v>0</v>
      </c>
      <c r="J905" s="124">
        <v>0</v>
      </c>
      <c r="K905" s="127">
        <v>0</v>
      </c>
      <c r="L905" s="127">
        <v>0</v>
      </c>
      <c r="M905" s="124">
        <v>0</v>
      </c>
      <c r="N905" s="127">
        <v>0</v>
      </c>
      <c r="O905" s="128">
        <v>0</v>
      </c>
      <c r="P905" s="127">
        <v>0</v>
      </c>
      <c r="Q905" s="127">
        <v>0</v>
      </c>
      <c r="R905" s="124">
        <v>0</v>
      </c>
      <c r="S905" s="124">
        <v>0</v>
      </c>
      <c r="T905" s="124">
        <v>0</v>
      </c>
      <c r="U905" s="124">
        <v>0</v>
      </c>
      <c r="V905" s="124">
        <v>0</v>
      </c>
      <c r="W905" s="124">
        <v>5600</v>
      </c>
      <c r="X905" s="124">
        <v>0</v>
      </c>
      <c r="Y905" s="127">
        <v>0</v>
      </c>
      <c r="Z905" s="128">
        <v>32000</v>
      </c>
    </row>
    <row r="906" spans="1:26" ht="20.100000000000001" customHeight="1">
      <c r="A906" s="92" t="s">
        <v>1591</v>
      </c>
      <c r="B906" s="92" t="s">
        <v>1580</v>
      </c>
      <c r="C906" s="93" t="s">
        <v>1572</v>
      </c>
      <c r="D906" s="123" t="s">
        <v>1623</v>
      </c>
      <c r="E906" s="92" t="s">
        <v>957</v>
      </c>
      <c r="F906" s="124">
        <v>77600</v>
      </c>
      <c r="G906" s="124">
        <v>40000</v>
      </c>
      <c r="H906" s="124">
        <v>0</v>
      </c>
      <c r="I906" s="124">
        <v>0</v>
      </c>
      <c r="J906" s="124">
        <v>0</v>
      </c>
      <c r="K906" s="127">
        <v>0</v>
      </c>
      <c r="L906" s="127">
        <v>0</v>
      </c>
      <c r="M906" s="124">
        <v>0</v>
      </c>
      <c r="N906" s="127">
        <v>0</v>
      </c>
      <c r="O906" s="128">
        <v>0</v>
      </c>
      <c r="P906" s="127">
        <v>0</v>
      </c>
      <c r="Q906" s="127">
        <v>0</v>
      </c>
      <c r="R906" s="124">
        <v>0</v>
      </c>
      <c r="S906" s="124">
        <v>0</v>
      </c>
      <c r="T906" s="124">
        <v>0</v>
      </c>
      <c r="U906" s="124">
        <v>0</v>
      </c>
      <c r="V906" s="124">
        <v>0</v>
      </c>
      <c r="W906" s="124">
        <v>5600</v>
      </c>
      <c r="X906" s="124">
        <v>0</v>
      </c>
      <c r="Y906" s="127">
        <v>0</v>
      </c>
      <c r="Z906" s="128">
        <v>32000</v>
      </c>
    </row>
    <row r="907" spans="1:26" ht="20.100000000000001" customHeight="1">
      <c r="A907" s="92"/>
      <c r="B907" s="92"/>
      <c r="C907" s="93"/>
      <c r="D907" s="123" t="s">
        <v>2312</v>
      </c>
      <c r="E907" s="92" t="s">
        <v>2313</v>
      </c>
      <c r="F907" s="124">
        <v>16200</v>
      </c>
      <c r="G907" s="124">
        <v>6800</v>
      </c>
      <c r="H907" s="124">
        <v>0</v>
      </c>
      <c r="I907" s="124">
        <v>0</v>
      </c>
      <c r="J907" s="124">
        <v>0</v>
      </c>
      <c r="K907" s="127">
        <v>0</v>
      </c>
      <c r="L907" s="127">
        <v>0</v>
      </c>
      <c r="M907" s="124">
        <v>0</v>
      </c>
      <c r="N907" s="127">
        <v>0</v>
      </c>
      <c r="O907" s="128">
        <v>0</v>
      </c>
      <c r="P907" s="127">
        <v>0</v>
      </c>
      <c r="Q907" s="127">
        <v>0</v>
      </c>
      <c r="R907" s="124">
        <v>0</v>
      </c>
      <c r="S907" s="124">
        <v>0</v>
      </c>
      <c r="T907" s="124">
        <v>0</v>
      </c>
      <c r="U907" s="124">
        <v>0</v>
      </c>
      <c r="V907" s="124">
        <v>0</v>
      </c>
      <c r="W907" s="124">
        <v>1400</v>
      </c>
      <c r="X907" s="124">
        <v>0</v>
      </c>
      <c r="Y907" s="127">
        <v>0</v>
      </c>
      <c r="Z907" s="128">
        <v>8000</v>
      </c>
    </row>
    <row r="908" spans="1:26" ht="20.100000000000001" customHeight="1">
      <c r="A908" s="92" t="s">
        <v>1582</v>
      </c>
      <c r="B908" s="92" t="s">
        <v>1550</v>
      </c>
      <c r="C908" s="93" t="s">
        <v>1585</v>
      </c>
      <c r="D908" s="123" t="s">
        <v>1623</v>
      </c>
      <c r="E908" s="92" t="s">
        <v>758</v>
      </c>
      <c r="F908" s="124">
        <v>16200</v>
      </c>
      <c r="G908" s="124">
        <v>6800</v>
      </c>
      <c r="H908" s="124">
        <v>0</v>
      </c>
      <c r="I908" s="124">
        <v>0</v>
      </c>
      <c r="J908" s="124">
        <v>0</v>
      </c>
      <c r="K908" s="127">
        <v>0</v>
      </c>
      <c r="L908" s="127">
        <v>0</v>
      </c>
      <c r="M908" s="124">
        <v>0</v>
      </c>
      <c r="N908" s="127">
        <v>0</v>
      </c>
      <c r="O908" s="128">
        <v>0</v>
      </c>
      <c r="P908" s="127">
        <v>0</v>
      </c>
      <c r="Q908" s="127">
        <v>0</v>
      </c>
      <c r="R908" s="124">
        <v>0</v>
      </c>
      <c r="S908" s="124">
        <v>0</v>
      </c>
      <c r="T908" s="124">
        <v>0</v>
      </c>
      <c r="U908" s="124">
        <v>0</v>
      </c>
      <c r="V908" s="124">
        <v>0</v>
      </c>
      <c r="W908" s="124">
        <v>1400</v>
      </c>
      <c r="X908" s="124">
        <v>0</v>
      </c>
      <c r="Y908" s="127">
        <v>0</v>
      </c>
      <c r="Z908" s="128">
        <v>8000</v>
      </c>
    </row>
    <row r="909" spans="1:26" ht="20.100000000000001" customHeight="1">
      <c r="A909" s="92"/>
      <c r="B909" s="92"/>
      <c r="C909" s="93"/>
      <c r="D909" s="123" t="s">
        <v>2314</v>
      </c>
      <c r="E909" s="92" t="s">
        <v>2315</v>
      </c>
      <c r="F909" s="124">
        <v>29100</v>
      </c>
      <c r="G909" s="124">
        <v>15000</v>
      </c>
      <c r="H909" s="124">
        <v>0</v>
      </c>
      <c r="I909" s="124">
        <v>0</v>
      </c>
      <c r="J909" s="124">
        <v>0</v>
      </c>
      <c r="K909" s="127">
        <v>0</v>
      </c>
      <c r="L909" s="127">
        <v>0</v>
      </c>
      <c r="M909" s="124">
        <v>0</v>
      </c>
      <c r="N909" s="127">
        <v>0</v>
      </c>
      <c r="O909" s="128">
        <v>0</v>
      </c>
      <c r="P909" s="127">
        <v>0</v>
      </c>
      <c r="Q909" s="127">
        <v>0</v>
      </c>
      <c r="R909" s="124">
        <v>0</v>
      </c>
      <c r="S909" s="124">
        <v>0</v>
      </c>
      <c r="T909" s="124">
        <v>0</v>
      </c>
      <c r="U909" s="124">
        <v>0</v>
      </c>
      <c r="V909" s="124">
        <v>0</v>
      </c>
      <c r="W909" s="124">
        <v>2100</v>
      </c>
      <c r="X909" s="124">
        <v>0</v>
      </c>
      <c r="Y909" s="127">
        <v>0</v>
      </c>
      <c r="Z909" s="128">
        <v>12000</v>
      </c>
    </row>
    <row r="910" spans="1:26" ht="20.100000000000001" customHeight="1">
      <c r="A910" s="92" t="s">
        <v>1589</v>
      </c>
      <c r="B910" s="92" t="s">
        <v>1550</v>
      </c>
      <c r="C910" s="93" t="s">
        <v>1585</v>
      </c>
      <c r="D910" s="123" t="s">
        <v>1623</v>
      </c>
      <c r="E910" s="92" t="s">
        <v>801</v>
      </c>
      <c r="F910" s="124">
        <v>29100</v>
      </c>
      <c r="G910" s="124">
        <v>15000</v>
      </c>
      <c r="H910" s="124">
        <v>0</v>
      </c>
      <c r="I910" s="124">
        <v>0</v>
      </c>
      <c r="J910" s="124">
        <v>0</v>
      </c>
      <c r="K910" s="127">
        <v>0</v>
      </c>
      <c r="L910" s="127">
        <v>0</v>
      </c>
      <c r="M910" s="124">
        <v>0</v>
      </c>
      <c r="N910" s="127">
        <v>0</v>
      </c>
      <c r="O910" s="128">
        <v>0</v>
      </c>
      <c r="P910" s="127">
        <v>0</v>
      </c>
      <c r="Q910" s="127">
        <v>0</v>
      </c>
      <c r="R910" s="124">
        <v>0</v>
      </c>
      <c r="S910" s="124">
        <v>0</v>
      </c>
      <c r="T910" s="124">
        <v>0</v>
      </c>
      <c r="U910" s="124">
        <v>0</v>
      </c>
      <c r="V910" s="124">
        <v>0</v>
      </c>
      <c r="W910" s="124">
        <v>2100</v>
      </c>
      <c r="X910" s="124">
        <v>0</v>
      </c>
      <c r="Y910" s="127">
        <v>0</v>
      </c>
      <c r="Z910" s="128">
        <v>12000</v>
      </c>
    </row>
    <row r="911" spans="1:26" ht="20.100000000000001" customHeight="1">
      <c r="A911" s="92"/>
      <c r="B911" s="92"/>
      <c r="C911" s="93"/>
      <c r="D911" s="123" t="s">
        <v>2316</v>
      </c>
      <c r="E911" s="92" t="s">
        <v>2317</v>
      </c>
      <c r="F911" s="124">
        <v>261400</v>
      </c>
      <c r="G911" s="124">
        <v>12000</v>
      </c>
      <c r="H911" s="124">
        <v>0</v>
      </c>
      <c r="I911" s="124">
        <v>0</v>
      </c>
      <c r="J911" s="124">
        <v>0</v>
      </c>
      <c r="K911" s="127">
        <v>0</v>
      </c>
      <c r="L911" s="127">
        <v>0</v>
      </c>
      <c r="M911" s="124">
        <v>0</v>
      </c>
      <c r="N911" s="127">
        <v>0</v>
      </c>
      <c r="O911" s="128">
        <v>0</v>
      </c>
      <c r="P911" s="127">
        <v>0</v>
      </c>
      <c r="Q911" s="127">
        <v>0</v>
      </c>
      <c r="R911" s="124">
        <v>0</v>
      </c>
      <c r="S911" s="124">
        <v>0</v>
      </c>
      <c r="T911" s="124">
        <v>0</v>
      </c>
      <c r="U911" s="124">
        <v>0</v>
      </c>
      <c r="V911" s="124">
        <v>0</v>
      </c>
      <c r="W911" s="124">
        <v>1400</v>
      </c>
      <c r="X911" s="124">
        <v>0</v>
      </c>
      <c r="Y911" s="127">
        <v>0</v>
      </c>
      <c r="Z911" s="128">
        <v>248000</v>
      </c>
    </row>
    <row r="912" spans="1:26" ht="20.100000000000001" customHeight="1">
      <c r="A912" s="92" t="s">
        <v>1604</v>
      </c>
      <c r="B912" s="92" t="s">
        <v>1550</v>
      </c>
      <c r="C912" s="93" t="s">
        <v>1557</v>
      </c>
      <c r="D912" s="123" t="s">
        <v>1623</v>
      </c>
      <c r="E912" s="92" t="s">
        <v>260</v>
      </c>
      <c r="F912" s="124">
        <v>21400</v>
      </c>
      <c r="G912" s="124">
        <v>12000</v>
      </c>
      <c r="H912" s="124">
        <v>0</v>
      </c>
      <c r="I912" s="124">
        <v>0</v>
      </c>
      <c r="J912" s="124">
        <v>0</v>
      </c>
      <c r="K912" s="127">
        <v>0</v>
      </c>
      <c r="L912" s="127">
        <v>0</v>
      </c>
      <c r="M912" s="124">
        <v>0</v>
      </c>
      <c r="N912" s="127">
        <v>0</v>
      </c>
      <c r="O912" s="128">
        <v>0</v>
      </c>
      <c r="P912" s="127">
        <v>0</v>
      </c>
      <c r="Q912" s="127">
        <v>0</v>
      </c>
      <c r="R912" s="124">
        <v>0</v>
      </c>
      <c r="S912" s="124">
        <v>0</v>
      </c>
      <c r="T912" s="124">
        <v>0</v>
      </c>
      <c r="U912" s="124">
        <v>0</v>
      </c>
      <c r="V912" s="124">
        <v>0</v>
      </c>
      <c r="W912" s="124">
        <v>1400</v>
      </c>
      <c r="X912" s="124">
        <v>0</v>
      </c>
      <c r="Y912" s="127">
        <v>0</v>
      </c>
      <c r="Z912" s="128">
        <v>8000</v>
      </c>
    </row>
    <row r="913" spans="1:26" ht="20.100000000000001" customHeight="1">
      <c r="A913" s="92" t="s">
        <v>1604</v>
      </c>
      <c r="B913" s="92" t="s">
        <v>1580</v>
      </c>
      <c r="C913" s="93" t="s">
        <v>1558</v>
      </c>
      <c r="D913" s="123" t="s">
        <v>1623</v>
      </c>
      <c r="E913" s="92" t="s">
        <v>1171</v>
      </c>
      <c r="F913" s="124">
        <v>240000</v>
      </c>
      <c r="G913" s="124">
        <v>0</v>
      </c>
      <c r="H913" s="124">
        <v>0</v>
      </c>
      <c r="I913" s="124">
        <v>0</v>
      </c>
      <c r="J913" s="124">
        <v>0</v>
      </c>
      <c r="K913" s="127">
        <v>0</v>
      </c>
      <c r="L913" s="127">
        <v>0</v>
      </c>
      <c r="M913" s="124">
        <v>0</v>
      </c>
      <c r="N913" s="127">
        <v>0</v>
      </c>
      <c r="O913" s="128">
        <v>0</v>
      </c>
      <c r="P913" s="127">
        <v>0</v>
      </c>
      <c r="Q913" s="127">
        <v>0</v>
      </c>
      <c r="R913" s="124">
        <v>0</v>
      </c>
      <c r="S913" s="124">
        <v>0</v>
      </c>
      <c r="T913" s="124">
        <v>0</v>
      </c>
      <c r="U913" s="124">
        <v>0</v>
      </c>
      <c r="V913" s="124">
        <v>0</v>
      </c>
      <c r="W913" s="124">
        <v>0</v>
      </c>
      <c r="X913" s="124">
        <v>0</v>
      </c>
      <c r="Y913" s="127">
        <v>0</v>
      </c>
      <c r="Z913" s="128">
        <v>240000</v>
      </c>
    </row>
    <row r="914" spans="1:26" ht="20.100000000000001" customHeight="1">
      <c r="A914" s="92"/>
      <c r="B914" s="92"/>
      <c r="C914" s="93"/>
      <c r="D914" s="123" t="s">
        <v>2318</v>
      </c>
      <c r="E914" s="92" t="s">
        <v>2319</v>
      </c>
      <c r="F914" s="124">
        <v>85520</v>
      </c>
      <c r="G914" s="124">
        <v>30000</v>
      </c>
      <c r="H914" s="124">
        <v>0</v>
      </c>
      <c r="I914" s="124">
        <v>0</v>
      </c>
      <c r="J914" s="124">
        <v>3120</v>
      </c>
      <c r="K914" s="127">
        <v>0</v>
      </c>
      <c r="L914" s="127">
        <v>0</v>
      </c>
      <c r="M914" s="124">
        <v>0</v>
      </c>
      <c r="N914" s="127">
        <v>18000</v>
      </c>
      <c r="O914" s="128">
        <v>0</v>
      </c>
      <c r="P914" s="127">
        <v>0</v>
      </c>
      <c r="Q914" s="127">
        <v>25000</v>
      </c>
      <c r="R914" s="124">
        <v>0</v>
      </c>
      <c r="S914" s="124">
        <v>0</v>
      </c>
      <c r="T914" s="124">
        <v>0</v>
      </c>
      <c r="U914" s="124">
        <v>0</v>
      </c>
      <c r="V914" s="124">
        <v>0</v>
      </c>
      <c r="W914" s="124">
        <v>1400</v>
      </c>
      <c r="X914" s="124">
        <v>0</v>
      </c>
      <c r="Y914" s="127">
        <v>0</v>
      </c>
      <c r="Z914" s="128">
        <v>8000</v>
      </c>
    </row>
    <row r="915" spans="1:26" ht="20.100000000000001" customHeight="1">
      <c r="A915" s="92" t="s">
        <v>1549</v>
      </c>
      <c r="B915" s="92" t="s">
        <v>1550</v>
      </c>
      <c r="C915" s="93" t="s">
        <v>1550</v>
      </c>
      <c r="D915" s="123" t="s">
        <v>1623</v>
      </c>
      <c r="E915" s="92" t="s">
        <v>251</v>
      </c>
      <c r="F915" s="124">
        <v>60520</v>
      </c>
      <c r="G915" s="124">
        <v>30000</v>
      </c>
      <c r="H915" s="124">
        <v>0</v>
      </c>
      <c r="I915" s="124">
        <v>0</v>
      </c>
      <c r="J915" s="124">
        <v>3120</v>
      </c>
      <c r="K915" s="127">
        <v>0</v>
      </c>
      <c r="L915" s="127">
        <v>0</v>
      </c>
      <c r="M915" s="124">
        <v>0</v>
      </c>
      <c r="N915" s="127">
        <v>18000</v>
      </c>
      <c r="O915" s="128">
        <v>0</v>
      </c>
      <c r="P915" s="127">
        <v>0</v>
      </c>
      <c r="Q915" s="127">
        <v>0</v>
      </c>
      <c r="R915" s="124">
        <v>0</v>
      </c>
      <c r="S915" s="124">
        <v>0</v>
      </c>
      <c r="T915" s="124">
        <v>0</v>
      </c>
      <c r="U915" s="124">
        <v>0</v>
      </c>
      <c r="V915" s="124">
        <v>0</v>
      </c>
      <c r="W915" s="124">
        <v>1400</v>
      </c>
      <c r="X915" s="124">
        <v>0</v>
      </c>
      <c r="Y915" s="127">
        <v>0</v>
      </c>
      <c r="Z915" s="128">
        <v>8000</v>
      </c>
    </row>
    <row r="916" spans="1:26" ht="20.100000000000001" customHeight="1">
      <c r="A916" s="92" t="s">
        <v>1549</v>
      </c>
      <c r="B916" s="92" t="s">
        <v>1550</v>
      </c>
      <c r="C916" s="93" t="s">
        <v>1555</v>
      </c>
      <c r="D916" s="123" t="s">
        <v>1623</v>
      </c>
      <c r="E916" s="92" t="s">
        <v>258</v>
      </c>
      <c r="F916" s="124">
        <v>25000</v>
      </c>
      <c r="G916" s="124">
        <v>0</v>
      </c>
      <c r="H916" s="124">
        <v>0</v>
      </c>
      <c r="I916" s="124">
        <v>0</v>
      </c>
      <c r="J916" s="124">
        <v>0</v>
      </c>
      <c r="K916" s="127">
        <v>0</v>
      </c>
      <c r="L916" s="127">
        <v>0</v>
      </c>
      <c r="M916" s="124">
        <v>0</v>
      </c>
      <c r="N916" s="127">
        <v>0</v>
      </c>
      <c r="O916" s="128">
        <v>0</v>
      </c>
      <c r="P916" s="127">
        <v>0</v>
      </c>
      <c r="Q916" s="127">
        <v>25000</v>
      </c>
      <c r="R916" s="124">
        <v>0</v>
      </c>
      <c r="S916" s="124">
        <v>0</v>
      </c>
      <c r="T916" s="124">
        <v>0</v>
      </c>
      <c r="U916" s="124">
        <v>0</v>
      </c>
      <c r="V916" s="124">
        <v>0</v>
      </c>
      <c r="W916" s="124">
        <v>0</v>
      </c>
      <c r="X916" s="124">
        <v>0</v>
      </c>
      <c r="Y916" s="127">
        <v>0</v>
      </c>
      <c r="Z916" s="128">
        <v>0</v>
      </c>
    </row>
    <row r="917" spans="1:26" ht="20.100000000000001" customHeight="1">
      <c r="A917" s="92"/>
      <c r="B917" s="92"/>
      <c r="C917" s="93"/>
      <c r="D917" s="123" t="s">
        <v>2320</v>
      </c>
      <c r="E917" s="92" t="s">
        <v>2321</v>
      </c>
      <c r="F917" s="124">
        <v>156300</v>
      </c>
      <c r="G917" s="124">
        <v>50000</v>
      </c>
      <c r="H917" s="124">
        <v>0</v>
      </c>
      <c r="I917" s="124">
        <v>0</v>
      </c>
      <c r="J917" s="124">
        <v>7800</v>
      </c>
      <c r="K917" s="127">
        <v>0</v>
      </c>
      <c r="L917" s="127">
        <v>0</v>
      </c>
      <c r="M917" s="124">
        <v>0</v>
      </c>
      <c r="N917" s="127">
        <v>45000</v>
      </c>
      <c r="O917" s="128">
        <v>0</v>
      </c>
      <c r="P917" s="127">
        <v>0</v>
      </c>
      <c r="Q917" s="127">
        <v>0</v>
      </c>
      <c r="R917" s="124">
        <v>0</v>
      </c>
      <c r="S917" s="124">
        <v>0</v>
      </c>
      <c r="T917" s="124">
        <v>0</v>
      </c>
      <c r="U917" s="124">
        <v>0</v>
      </c>
      <c r="V917" s="124">
        <v>0</v>
      </c>
      <c r="W917" s="124">
        <v>3500</v>
      </c>
      <c r="X917" s="124">
        <v>0</v>
      </c>
      <c r="Y917" s="127">
        <v>0</v>
      </c>
      <c r="Z917" s="128">
        <v>50000</v>
      </c>
    </row>
    <row r="918" spans="1:26" ht="20.100000000000001" customHeight="1">
      <c r="A918" s="92" t="s">
        <v>1549</v>
      </c>
      <c r="B918" s="92" t="s">
        <v>1559</v>
      </c>
      <c r="C918" s="93" t="s">
        <v>1572</v>
      </c>
      <c r="D918" s="123" t="s">
        <v>1623</v>
      </c>
      <c r="E918" s="92" t="s">
        <v>328</v>
      </c>
      <c r="F918" s="124">
        <v>30000</v>
      </c>
      <c r="G918" s="124">
        <v>0</v>
      </c>
      <c r="H918" s="124">
        <v>0</v>
      </c>
      <c r="I918" s="124">
        <v>0</v>
      </c>
      <c r="J918" s="124">
        <v>0</v>
      </c>
      <c r="K918" s="127">
        <v>0</v>
      </c>
      <c r="L918" s="127">
        <v>0</v>
      </c>
      <c r="M918" s="124">
        <v>0</v>
      </c>
      <c r="N918" s="127">
        <v>0</v>
      </c>
      <c r="O918" s="128">
        <v>0</v>
      </c>
      <c r="P918" s="127">
        <v>0</v>
      </c>
      <c r="Q918" s="127">
        <v>0</v>
      </c>
      <c r="R918" s="124">
        <v>0</v>
      </c>
      <c r="S918" s="124">
        <v>0</v>
      </c>
      <c r="T918" s="124">
        <v>0</v>
      </c>
      <c r="U918" s="124">
        <v>0</v>
      </c>
      <c r="V918" s="124">
        <v>0</v>
      </c>
      <c r="W918" s="124">
        <v>0</v>
      </c>
      <c r="X918" s="124">
        <v>0</v>
      </c>
      <c r="Y918" s="127">
        <v>0</v>
      </c>
      <c r="Z918" s="128">
        <v>30000</v>
      </c>
    </row>
    <row r="919" spans="1:26" ht="20.100000000000001" customHeight="1">
      <c r="A919" s="92" t="s">
        <v>1549</v>
      </c>
      <c r="B919" s="92" t="s">
        <v>1564</v>
      </c>
      <c r="C919" s="93" t="s">
        <v>1550</v>
      </c>
      <c r="D919" s="123" t="s">
        <v>1623</v>
      </c>
      <c r="E919" s="92" t="s">
        <v>251</v>
      </c>
      <c r="F919" s="124">
        <v>126300</v>
      </c>
      <c r="G919" s="124">
        <v>50000</v>
      </c>
      <c r="H919" s="124">
        <v>0</v>
      </c>
      <c r="I919" s="124">
        <v>0</v>
      </c>
      <c r="J919" s="124">
        <v>7800</v>
      </c>
      <c r="K919" s="127">
        <v>0</v>
      </c>
      <c r="L919" s="127">
        <v>0</v>
      </c>
      <c r="M919" s="124">
        <v>0</v>
      </c>
      <c r="N919" s="127">
        <v>45000</v>
      </c>
      <c r="O919" s="128">
        <v>0</v>
      </c>
      <c r="P919" s="127">
        <v>0</v>
      </c>
      <c r="Q919" s="127">
        <v>0</v>
      </c>
      <c r="R919" s="124">
        <v>0</v>
      </c>
      <c r="S919" s="124">
        <v>0</v>
      </c>
      <c r="T919" s="124">
        <v>0</v>
      </c>
      <c r="U919" s="124">
        <v>0</v>
      </c>
      <c r="V919" s="124">
        <v>0</v>
      </c>
      <c r="W919" s="124">
        <v>3500</v>
      </c>
      <c r="X919" s="124">
        <v>0</v>
      </c>
      <c r="Y919" s="127">
        <v>0</v>
      </c>
      <c r="Z919" s="128">
        <v>20000</v>
      </c>
    </row>
    <row r="920" spans="1:26" ht="20.100000000000001" customHeight="1">
      <c r="A920" s="92"/>
      <c r="B920" s="92"/>
      <c r="C920" s="93"/>
      <c r="D920" s="123" t="s">
        <v>2494</v>
      </c>
      <c r="E920" s="92" t="s">
        <v>2495</v>
      </c>
      <c r="F920" s="124">
        <v>30000</v>
      </c>
      <c r="G920" s="124">
        <v>0</v>
      </c>
      <c r="H920" s="124">
        <v>0</v>
      </c>
      <c r="I920" s="124">
        <v>0</v>
      </c>
      <c r="J920" s="124">
        <v>0</v>
      </c>
      <c r="K920" s="127">
        <v>0</v>
      </c>
      <c r="L920" s="127">
        <v>0</v>
      </c>
      <c r="M920" s="124">
        <v>0</v>
      </c>
      <c r="N920" s="127">
        <v>0</v>
      </c>
      <c r="O920" s="128">
        <v>0</v>
      </c>
      <c r="P920" s="127">
        <v>0</v>
      </c>
      <c r="Q920" s="127">
        <v>0</v>
      </c>
      <c r="R920" s="124">
        <v>0</v>
      </c>
      <c r="S920" s="124">
        <v>0</v>
      </c>
      <c r="T920" s="124">
        <v>0</v>
      </c>
      <c r="U920" s="124">
        <v>0</v>
      </c>
      <c r="V920" s="124">
        <v>0</v>
      </c>
      <c r="W920" s="124">
        <v>0</v>
      </c>
      <c r="X920" s="124">
        <v>0</v>
      </c>
      <c r="Y920" s="127">
        <v>0</v>
      </c>
      <c r="Z920" s="128">
        <v>30000</v>
      </c>
    </row>
    <row r="921" spans="1:26" ht="20.100000000000001" customHeight="1">
      <c r="A921" s="92" t="s">
        <v>1549</v>
      </c>
      <c r="B921" s="92" t="s">
        <v>1563</v>
      </c>
      <c r="C921" s="93" t="s">
        <v>1572</v>
      </c>
      <c r="D921" s="123" t="s">
        <v>1623</v>
      </c>
      <c r="E921" s="92" t="s">
        <v>376</v>
      </c>
      <c r="F921" s="124">
        <v>30000</v>
      </c>
      <c r="G921" s="124">
        <v>0</v>
      </c>
      <c r="H921" s="124">
        <v>0</v>
      </c>
      <c r="I921" s="124">
        <v>0</v>
      </c>
      <c r="J921" s="124">
        <v>0</v>
      </c>
      <c r="K921" s="127">
        <v>0</v>
      </c>
      <c r="L921" s="127">
        <v>0</v>
      </c>
      <c r="M921" s="124">
        <v>0</v>
      </c>
      <c r="N921" s="127">
        <v>0</v>
      </c>
      <c r="O921" s="128">
        <v>0</v>
      </c>
      <c r="P921" s="127">
        <v>0</v>
      </c>
      <c r="Q921" s="127">
        <v>0</v>
      </c>
      <c r="R921" s="124">
        <v>0</v>
      </c>
      <c r="S921" s="124">
        <v>0</v>
      </c>
      <c r="T921" s="124">
        <v>0</v>
      </c>
      <c r="U921" s="124">
        <v>0</v>
      </c>
      <c r="V921" s="124">
        <v>0</v>
      </c>
      <c r="W921" s="124">
        <v>0</v>
      </c>
      <c r="X921" s="124">
        <v>0</v>
      </c>
      <c r="Y921" s="127">
        <v>0</v>
      </c>
      <c r="Z921" s="128">
        <v>30000</v>
      </c>
    </row>
    <row r="922" spans="1:26" ht="20.100000000000001" customHeight="1">
      <c r="A922" s="92"/>
      <c r="B922" s="92"/>
      <c r="C922" s="93"/>
      <c r="D922" s="123" t="s">
        <v>2322</v>
      </c>
      <c r="E922" s="92" t="s">
        <v>2323</v>
      </c>
      <c r="F922" s="124">
        <v>77600</v>
      </c>
      <c r="G922" s="124">
        <v>40000</v>
      </c>
      <c r="H922" s="124">
        <v>0</v>
      </c>
      <c r="I922" s="124">
        <v>0</v>
      </c>
      <c r="J922" s="124">
        <v>0</v>
      </c>
      <c r="K922" s="127">
        <v>0</v>
      </c>
      <c r="L922" s="127">
        <v>0</v>
      </c>
      <c r="M922" s="124">
        <v>0</v>
      </c>
      <c r="N922" s="127">
        <v>0</v>
      </c>
      <c r="O922" s="128">
        <v>0</v>
      </c>
      <c r="P922" s="127">
        <v>0</v>
      </c>
      <c r="Q922" s="127">
        <v>0</v>
      </c>
      <c r="R922" s="124">
        <v>0</v>
      </c>
      <c r="S922" s="124">
        <v>0</v>
      </c>
      <c r="T922" s="124">
        <v>0</v>
      </c>
      <c r="U922" s="124">
        <v>0</v>
      </c>
      <c r="V922" s="124">
        <v>0</v>
      </c>
      <c r="W922" s="124">
        <v>5600</v>
      </c>
      <c r="X922" s="124">
        <v>0</v>
      </c>
      <c r="Y922" s="127">
        <v>0</v>
      </c>
      <c r="Z922" s="128">
        <v>32000</v>
      </c>
    </row>
    <row r="923" spans="1:26" ht="20.100000000000001" customHeight="1">
      <c r="A923" s="92" t="s">
        <v>1604</v>
      </c>
      <c r="B923" s="92" t="s">
        <v>1550</v>
      </c>
      <c r="C923" s="93" t="s">
        <v>1572</v>
      </c>
      <c r="D923" s="123" t="s">
        <v>1623</v>
      </c>
      <c r="E923" s="92" t="s">
        <v>1097</v>
      </c>
      <c r="F923" s="124">
        <v>77600</v>
      </c>
      <c r="G923" s="124">
        <v>40000</v>
      </c>
      <c r="H923" s="124">
        <v>0</v>
      </c>
      <c r="I923" s="124">
        <v>0</v>
      </c>
      <c r="J923" s="124">
        <v>0</v>
      </c>
      <c r="K923" s="127">
        <v>0</v>
      </c>
      <c r="L923" s="127">
        <v>0</v>
      </c>
      <c r="M923" s="124">
        <v>0</v>
      </c>
      <c r="N923" s="127">
        <v>0</v>
      </c>
      <c r="O923" s="128">
        <v>0</v>
      </c>
      <c r="P923" s="127">
        <v>0</v>
      </c>
      <c r="Q923" s="127">
        <v>0</v>
      </c>
      <c r="R923" s="124">
        <v>0</v>
      </c>
      <c r="S923" s="124">
        <v>0</v>
      </c>
      <c r="T923" s="124">
        <v>0</v>
      </c>
      <c r="U923" s="124">
        <v>0</v>
      </c>
      <c r="V923" s="124">
        <v>0</v>
      </c>
      <c r="W923" s="124">
        <v>5600</v>
      </c>
      <c r="X923" s="124">
        <v>0</v>
      </c>
      <c r="Y923" s="127">
        <v>0</v>
      </c>
      <c r="Z923" s="128">
        <v>32000</v>
      </c>
    </row>
    <row r="924" spans="1:26" ht="20.100000000000001" customHeight="1">
      <c r="A924" s="92"/>
      <c r="B924" s="92"/>
      <c r="C924" s="93"/>
      <c r="D924" s="123" t="s">
        <v>2324</v>
      </c>
      <c r="E924" s="92" t="s">
        <v>2325</v>
      </c>
      <c r="F924" s="124">
        <v>1317920</v>
      </c>
      <c r="G924" s="124">
        <v>99000</v>
      </c>
      <c r="H924" s="124">
        <v>500</v>
      </c>
      <c r="I924" s="124">
        <v>500</v>
      </c>
      <c r="J924" s="124">
        <v>37780</v>
      </c>
      <c r="K924" s="127">
        <v>0</v>
      </c>
      <c r="L924" s="127">
        <v>0</v>
      </c>
      <c r="M924" s="124">
        <v>68000</v>
      </c>
      <c r="N924" s="127">
        <v>0</v>
      </c>
      <c r="O924" s="128">
        <v>113000</v>
      </c>
      <c r="P924" s="127">
        <v>2000</v>
      </c>
      <c r="Q924" s="127">
        <v>65000</v>
      </c>
      <c r="R924" s="124">
        <v>20000</v>
      </c>
      <c r="S924" s="124">
        <v>41000</v>
      </c>
      <c r="T924" s="124">
        <v>0</v>
      </c>
      <c r="U924" s="124">
        <v>0</v>
      </c>
      <c r="V924" s="124">
        <v>0</v>
      </c>
      <c r="W924" s="124">
        <v>30800</v>
      </c>
      <c r="X924" s="124">
        <v>0</v>
      </c>
      <c r="Y924" s="127">
        <v>129840</v>
      </c>
      <c r="Z924" s="128">
        <v>710500</v>
      </c>
    </row>
    <row r="925" spans="1:26" ht="20.100000000000001" customHeight="1">
      <c r="A925" s="92"/>
      <c r="B925" s="92"/>
      <c r="C925" s="93"/>
      <c r="D925" s="123" t="s">
        <v>2326</v>
      </c>
      <c r="E925" s="92" t="s">
        <v>2327</v>
      </c>
      <c r="F925" s="124">
        <v>593900</v>
      </c>
      <c r="G925" s="124">
        <v>50000</v>
      </c>
      <c r="H925" s="124">
        <v>500</v>
      </c>
      <c r="I925" s="124">
        <v>500</v>
      </c>
      <c r="J925" s="124">
        <v>23020</v>
      </c>
      <c r="K925" s="127">
        <v>0</v>
      </c>
      <c r="L925" s="127">
        <v>0</v>
      </c>
      <c r="M925" s="124">
        <v>68000</v>
      </c>
      <c r="N925" s="127">
        <v>0</v>
      </c>
      <c r="O925" s="128">
        <v>55000</v>
      </c>
      <c r="P925" s="127">
        <v>2000</v>
      </c>
      <c r="Q925" s="127">
        <v>40000</v>
      </c>
      <c r="R925" s="124">
        <v>20000</v>
      </c>
      <c r="S925" s="124">
        <v>30000</v>
      </c>
      <c r="T925" s="124">
        <v>0</v>
      </c>
      <c r="U925" s="124">
        <v>0</v>
      </c>
      <c r="V925" s="124">
        <v>0</v>
      </c>
      <c r="W925" s="124">
        <v>11900</v>
      </c>
      <c r="X925" s="124">
        <v>0</v>
      </c>
      <c r="Y925" s="127">
        <v>36480</v>
      </c>
      <c r="Z925" s="128">
        <v>256500</v>
      </c>
    </row>
    <row r="926" spans="1:26" ht="20.100000000000001" customHeight="1">
      <c r="A926" s="92" t="s">
        <v>1549</v>
      </c>
      <c r="B926" s="92" t="s">
        <v>1552</v>
      </c>
      <c r="C926" s="93" t="s">
        <v>1550</v>
      </c>
      <c r="D926" s="123" t="s">
        <v>1623</v>
      </c>
      <c r="E926" s="92" t="s">
        <v>251</v>
      </c>
      <c r="F926" s="124">
        <v>579900</v>
      </c>
      <c r="G926" s="124">
        <v>50000</v>
      </c>
      <c r="H926" s="124">
        <v>500</v>
      </c>
      <c r="I926" s="124">
        <v>500</v>
      </c>
      <c r="J926" s="124">
        <v>23020</v>
      </c>
      <c r="K926" s="127">
        <v>0</v>
      </c>
      <c r="L926" s="127">
        <v>0</v>
      </c>
      <c r="M926" s="124">
        <v>68000</v>
      </c>
      <c r="N926" s="127">
        <v>0</v>
      </c>
      <c r="O926" s="128">
        <v>55000</v>
      </c>
      <c r="P926" s="127">
        <v>2000</v>
      </c>
      <c r="Q926" s="127">
        <v>40000</v>
      </c>
      <c r="R926" s="124">
        <v>20000</v>
      </c>
      <c r="S926" s="124">
        <v>30000</v>
      </c>
      <c r="T926" s="124">
        <v>0</v>
      </c>
      <c r="U926" s="124">
        <v>0</v>
      </c>
      <c r="V926" s="124">
        <v>0</v>
      </c>
      <c r="W926" s="124">
        <v>11900</v>
      </c>
      <c r="X926" s="124">
        <v>0</v>
      </c>
      <c r="Y926" s="127">
        <v>36480</v>
      </c>
      <c r="Z926" s="128">
        <v>242500</v>
      </c>
    </row>
    <row r="927" spans="1:26" ht="20.100000000000001" customHeight="1">
      <c r="A927" s="92" t="s">
        <v>1549</v>
      </c>
      <c r="B927" s="92" t="s">
        <v>1552</v>
      </c>
      <c r="C927" s="93" t="s">
        <v>1555</v>
      </c>
      <c r="D927" s="123" t="s">
        <v>1623</v>
      </c>
      <c r="E927" s="92" t="s">
        <v>272</v>
      </c>
      <c r="F927" s="124">
        <v>4000</v>
      </c>
      <c r="G927" s="124">
        <v>0</v>
      </c>
      <c r="H927" s="124">
        <v>0</v>
      </c>
      <c r="I927" s="124">
        <v>0</v>
      </c>
      <c r="J927" s="124">
        <v>0</v>
      </c>
      <c r="K927" s="127">
        <v>0</v>
      </c>
      <c r="L927" s="127">
        <v>0</v>
      </c>
      <c r="M927" s="124">
        <v>0</v>
      </c>
      <c r="N927" s="127">
        <v>0</v>
      </c>
      <c r="O927" s="128">
        <v>0</v>
      </c>
      <c r="P927" s="127">
        <v>0</v>
      </c>
      <c r="Q927" s="127">
        <v>0</v>
      </c>
      <c r="R927" s="124">
        <v>0</v>
      </c>
      <c r="S927" s="124">
        <v>0</v>
      </c>
      <c r="T927" s="124">
        <v>0</v>
      </c>
      <c r="U927" s="124">
        <v>0</v>
      </c>
      <c r="V927" s="124">
        <v>0</v>
      </c>
      <c r="W927" s="124">
        <v>0</v>
      </c>
      <c r="X927" s="124">
        <v>0</v>
      </c>
      <c r="Y927" s="127">
        <v>0</v>
      </c>
      <c r="Z927" s="128">
        <v>4000</v>
      </c>
    </row>
    <row r="928" spans="1:26" ht="20.100000000000001" customHeight="1">
      <c r="A928" s="92" t="s">
        <v>1618</v>
      </c>
      <c r="B928" s="92" t="s">
        <v>1550</v>
      </c>
      <c r="C928" s="93" t="s">
        <v>1554</v>
      </c>
      <c r="D928" s="123" t="s">
        <v>1623</v>
      </c>
      <c r="E928" s="92" t="s">
        <v>2489</v>
      </c>
      <c r="F928" s="124">
        <v>10000</v>
      </c>
      <c r="G928" s="124">
        <v>0</v>
      </c>
      <c r="H928" s="124">
        <v>0</v>
      </c>
      <c r="I928" s="124">
        <v>0</v>
      </c>
      <c r="J928" s="124">
        <v>0</v>
      </c>
      <c r="K928" s="127">
        <v>0</v>
      </c>
      <c r="L928" s="127">
        <v>0</v>
      </c>
      <c r="M928" s="124">
        <v>0</v>
      </c>
      <c r="N928" s="127">
        <v>0</v>
      </c>
      <c r="O928" s="128">
        <v>0</v>
      </c>
      <c r="P928" s="127">
        <v>0</v>
      </c>
      <c r="Q928" s="127">
        <v>0</v>
      </c>
      <c r="R928" s="124">
        <v>0</v>
      </c>
      <c r="S928" s="124">
        <v>0</v>
      </c>
      <c r="T928" s="124">
        <v>0</v>
      </c>
      <c r="U928" s="124">
        <v>0</v>
      </c>
      <c r="V928" s="124">
        <v>0</v>
      </c>
      <c r="W928" s="124">
        <v>0</v>
      </c>
      <c r="X928" s="124">
        <v>0</v>
      </c>
      <c r="Y928" s="127">
        <v>0</v>
      </c>
      <c r="Z928" s="128">
        <v>10000</v>
      </c>
    </row>
    <row r="929" spans="1:26" ht="20.100000000000001" customHeight="1">
      <c r="A929" s="92"/>
      <c r="B929" s="92"/>
      <c r="C929" s="93"/>
      <c r="D929" s="123" t="s">
        <v>2328</v>
      </c>
      <c r="E929" s="92" t="s">
        <v>2329</v>
      </c>
      <c r="F929" s="124">
        <v>94000</v>
      </c>
      <c r="G929" s="124">
        <v>10000</v>
      </c>
      <c r="H929" s="124">
        <v>0</v>
      </c>
      <c r="I929" s="124">
        <v>0</v>
      </c>
      <c r="J929" s="124">
        <v>3840</v>
      </c>
      <c r="K929" s="127">
        <v>0</v>
      </c>
      <c r="L929" s="127">
        <v>0</v>
      </c>
      <c r="M929" s="124">
        <v>0</v>
      </c>
      <c r="N929" s="127">
        <v>0</v>
      </c>
      <c r="O929" s="128">
        <v>10000</v>
      </c>
      <c r="P929" s="127">
        <v>0</v>
      </c>
      <c r="Q929" s="127">
        <v>0</v>
      </c>
      <c r="R929" s="124">
        <v>0</v>
      </c>
      <c r="S929" s="124">
        <v>6000</v>
      </c>
      <c r="T929" s="124">
        <v>0</v>
      </c>
      <c r="U929" s="124">
        <v>0</v>
      </c>
      <c r="V929" s="124">
        <v>0</v>
      </c>
      <c r="W929" s="124">
        <v>2800</v>
      </c>
      <c r="X929" s="124">
        <v>0</v>
      </c>
      <c r="Y929" s="127">
        <v>15360</v>
      </c>
      <c r="Z929" s="128">
        <v>46000</v>
      </c>
    </row>
    <row r="930" spans="1:26" ht="20.100000000000001" customHeight="1">
      <c r="A930" s="92" t="s">
        <v>1549</v>
      </c>
      <c r="B930" s="92" t="s">
        <v>1554</v>
      </c>
      <c r="C930" s="93" t="s">
        <v>1550</v>
      </c>
      <c r="D930" s="123" t="s">
        <v>1623</v>
      </c>
      <c r="E930" s="92" t="s">
        <v>251</v>
      </c>
      <c r="F930" s="124">
        <v>94000</v>
      </c>
      <c r="G930" s="124">
        <v>10000</v>
      </c>
      <c r="H930" s="124">
        <v>0</v>
      </c>
      <c r="I930" s="124">
        <v>0</v>
      </c>
      <c r="J930" s="124">
        <v>3840</v>
      </c>
      <c r="K930" s="127">
        <v>0</v>
      </c>
      <c r="L930" s="127">
        <v>0</v>
      </c>
      <c r="M930" s="124">
        <v>0</v>
      </c>
      <c r="N930" s="127">
        <v>0</v>
      </c>
      <c r="O930" s="128">
        <v>10000</v>
      </c>
      <c r="P930" s="127">
        <v>0</v>
      </c>
      <c r="Q930" s="127">
        <v>0</v>
      </c>
      <c r="R930" s="124">
        <v>0</v>
      </c>
      <c r="S930" s="124">
        <v>6000</v>
      </c>
      <c r="T930" s="124">
        <v>0</v>
      </c>
      <c r="U930" s="124">
        <v>0</v>
      </c>
      <c r="V930" s="124">
        <v>0</v>
      </c>
      <c r="W930" s="124">
        <v>2800</v>
      </c>
      <c r="X930" s="124">
        <v>0</v>
      </c>
      <c r="Y930" s="127">
        <v>15360</v>
      </c>
      <c r="Z930" s="128">
        <v>46000</v>
      </c>
    </row>
    <row r="931" spans="1:26" ht="20.100000000000001" customHeight="1">
      <c r="A931" s="92"/>
      <c r="B931" s="92"/>
      <c r="C931" s="93"/>
      <c r="D931" s="123" t="s">
        <v>2330</v>
      </c>
      <c r="E931" s="92" t="s">
        <v>2331</v>
      </c>
      <c r="F931" s="124">
        <v>49100</v>
      </c>
      <c r="G931" s="124">
        <v>5000</v>
      </c>
      <c r="H931" s="124">
        <v>0</v>
      </c>
      <c r="I931" s="124">
        <v>0</v>
      </c>
      <c r="J931" s="124">
        <v>0</v>
      </c>
      <c r="K931" s="127">
        <v>0</v>
      </c>
      <c r="L931" s="127">
        <v>0</v>
      </c>
      <c r="M931" s="124">
        <v>0</v>
      </c>
      <c r="N931" s="127">
        <v>0</v>
      </c>
      <c r="O931" s="128">
        <v>10000</v>
      </c>
      <c r="P931" s="127">
        <v>0</v>
      </c>
      <c r="Q931" s="127">
        <v>0</v>
      </c>
      <c r="R931" s="124">
        <v>0</v>
      </c>
      <c r="S931" s="124">
        <v>5000</v>
      </c>
      <c r="T931" s="124">
        <v>0</v>
      </c>
      <c r="U931" s="124">
        <v>0</v>
      </c>
      <c r="V931" s="124">
        <v>0</v>
      </c>
      <c r="W931" s="124">
        <v>3500</v>
      </c>
      <c r="X931" s="124">
        <v>0</v>
      </c>
      <c r="Y931" s="127">
        <v>9600</v>
      </c>
      <c r="Z931" s="128">
        <v>16000</v>
      </c>
    </row>
    <row r="932" spans="1:26" ht="20.100000000000001" customHeight="1">
      <c r="A932" s="92" t="s">
        <v>1591</v>
      </c>
      <c r="B932" s="92" t="s">
        <v>1580</v>
      </c>
      <c r="C932" s="93" t="s">
        <v>1572</v>
      </c>
      <c r="D932" s="123" t="s">
        <v>1623</v>
      </c>
      <c r="E932" s="92" t="s">
        <v>957</v>
      </c>
      <c r="F932" s="124">
        <v>49100</v>
      </c>
      <c r="G932" s="124">
        <v>5000</v>
      </c>
      <c r="H932" s="124">
        <v>0</v>
      </c>
      <c r="I932" s="124">
        <v>0</v>
      </c>
      <c r="J932" s="124">
        <v>0</v>
      </c>
      <c r="K932" s="127">
        <v>0</v>
      </c>
      <c r="L932" s="127">
        <v>0</v>
      </c>
      <c r="M932" s="124">
        <v>0</v>
      </c>
      <c r="N932" s="127">
        <v>0</v>
      </c>
      <c r="O932" s="128">
        <v>10000</v>
      </c>
      <c r="P932" s="127">
        <v>0</v>
      </c>
      <c r="Q932" s="127">
        <v>0</v>
      </c>
      <c r="R932" s="124">
        <v>0</v>
      </c>
      <c r="S932" s="124">
        <v>5000</v>
      </c>
      <c r="T932" s="124">
        <v>0</v>
      </c>
      <c r="U932" s="124">
        <v>0</v>
      </c>
      <c r="V932" s="124">
        <v>0</v>
      </c>
      <c r="W932" s="124">
        <v>3500</v>
      </c>
      <c r="X932" s="124">
        <v>0</v>
      </c>
      <c r="Y932" s="127">
        <v>9600</v>
      </c>
      <c r="Z932" s="128">
        <v>16000</v>
      </c>
    </row>
    <row r="933" spans="1:26" ht="20.100000000000001" customHeight="1">
      <c r="A933" s="92"/>
      <c r="B933" s="92"/>
      <c r="C933" s="93"/>
      <c r="D933" s="123" t="s">
        <v>2332</v>
      </c>
      <c r="E933" s="92" t="s">
        <v>2333</v>
      </c>
      <c r="F933" s="124">
        <v>10620</v>
      </c>
      <c r="G933" s="124">
        <v>0</v>
      </c>
      <c r="H933" s="124">
        <v>0</v>
      </c>
      <c r="I933" s="124">
        <v>0</v>
      </c>
      <c r="J933" s="124">
        <v>0</v>
      </c>
      <c r="K933" s="127">
        <v>0</v>
      </c>
      <c r="L933" s="127">
        <v>0</v>
      </c>
      <c r="M933" s="124">
        <v>0</v>
      </c>
      <c r="N933" s="127">
        <v>0</v>
      </c>
      <c r="O933" s="128">
        <v>4000</v>
      </c>
      <c r="P933" s="127">
        <v>0</v>
      </c>
      <c r="Q933" s="127">
        <v>0</v>
      </c>
      <c r="R933" s="124">
        <v>0</v>
      </c>
      <c r="S933" s="124">
        <v>0</v>
      </c>
      <c r="T933" s="124">
        <v>0</v>
      </c>
      <c r="U933" s="124">
        <v>0</v>
      </c>
      <c r="V933" s="124">
        <v>0</v>
      </c>
      <c r="W933" s="124">
        <v>700</v>
      </c>
      <c r="X933" s="124">
        <v>0</v>
      </c>
      <c r="Y933" s="127">
        <v>1920</v>
      </c>
      <c r="Z933" s="128">
        <v>4000</v>
      </c>
    </row>
    <row r="934" spans="1:26" ht="20.100000000000001" customHeight="1">
      <c r="A934" s="92" t="s">
        <v>1582</v>
      </c>
      <c r="B934" s="92" t="s">
        <v>1555</v>
      </c>
      <c r="C934" s="93" t="s">
        <v>1557</v>
      </c>
      <c r="D934" s="123" t="s">
        <v>1623</v>
      </c>
      <c r="E934" s="92" t="s">
        <v>777</v>
      </c>
      <c r="F934" s="124">
        <v>10620</v>
      </c>
      <c r="G934" s="124">
        <v>0</v>
      </c>
      <c r="H934" s="124">
        <v>0</v>
      </c>
      <c r="I934" s="124">
        <v>0</v>
      </c>
      <c r="J934" s="124">
        <v>0</v>
      </c>
      <c r="K934" s="127">
        <v>0</v>
      </c>
      <c r="L934" s="127">
        <v>0</v>
      </c>
      <c r="M934" s="124">
        <v>0</v>
      </c>
      <c r="N934" s="127">
        <v>0</v>
      </c>
      <c r="O934" s="128">
        <v>4000</v>
      </c>
      <c r="P934" s="127">
        <v>0</v>
      </c>
      <c r="Q934" s="127">
        <v>0</v>
      </c>
      <c r="R934" s="124">
        <v>0</v>
      </c>
      <c r="S934" s="124">
        <v>0</v>
      </c>
      <c r="T934" s="124">
        <v>0</v>
      </c>
      <c r="U934" s="124">
        <v>0</v>
      </c>
      <c r="V934" s="124">
        <v>0</v>
      </c>
      <c r="W934" s="124">
        <v>700</v>
      </c>
      <c r="X934" s="124">
        <v>0</v>
      </c>
      <c r="Y934" s="127">
        <v>1920</v>
      </c>
      <c r="Z934" s="128">
        <v>4000</v>
      </c>
    </row>
    <row r="935" spans="1:26" ht="20.100000000000001" customHeight="1">
      <c r="A935" s="92"/>
      <c r="B935" s="92"/>
      <c r="C935" s="93"/>
      <c r="D935" s="123" t="s">
        <v>2334</v>
      </c>
      <c r="E935" s="92" t="s">
        <v>2335</v>
      </c>
      <c r="F935" s="124">
        <v>66420</v>
      </c>
      <c r="G935" s="124">
        <v>6000</v>
      </c>
      <c r="H935" s="124">
        <v>0</v>
      </c>
      <c r="I935" s="124">
        <v>0</v>
      </c>
      <c r="J935" s="124">
        <v>0</v>
      </c>
      <c r="K935" s="127">
        <v>0</v>
      </c>
      <c r="L935" s="127">
        <v>0</v>
      </c>
      <c r="M935" s="124">
        <v>0</v>
      </c>
      <c r="N935" s="127">
        <v>0</v>
      </c>
      <c r="O935" s="128">
        <v>6000</v>
      </c>
      <c r="P935" s="127">
        <v>0</v>
      </c>
      <c r="Q935" s="127">
        <v>0</v>
      </c>
      <c r="R935" s="124">
        <v>0</v>
      </c>
      <c r="S935" s="124">
        <v>0</v>
      </c>
      <c r="T935" s="124">
        <v>0</v>
      </c>
      <c r="U935" s="124">
        <v>0</v>
      </c>
      <c r="V935" s="124">
        <v>0</v>
      </c>
      <c r="W935" s="124">
        <v>2100</v>
      </c>
      <c r="X935" s="124">
        <v>0</v>
      </c>
      <c r="Y935" s="127">
        <v>40320</v>
      </c>
      <c r="Z935" s="128">
        <v>12000</v>
      </c>
    </row>
    <row r="936" spans="1:26" ht="20.100000000000001" customHeight="1">
      <c r="A936" s="92" t="s">
        <v>1589</v>
      </c>
      <c r="B936" s="92" t="s">
        <v>1550</v>
      </c>
      <c r="C936" s="93" t="s">
        <v>1585</v>
      </c>
      <c r="D936" s="123" t="s">
        <v>1623</v>
      </c>
      <c r="E936" s="92" t="s">
        <v>801</v>
      </c>
      <c r="F936" s="124">
        <v>66420</v>
      </c>
      <c r="G936" s="124">
        <v>6000</v>
      </c>
      <c r="H936" s="124">
        <v>0</v>
      </c>
      <c r="I936" s="124">
        <v>0</v>
      </c>
      <c r="J936" s="124">
        <v>0</v>
      </c>
      <c r="K936" s="127">
        <v>0</v>
      </c>
      <c r="L936" s="127">
        <v>0</v>
      </c>
      <c r="M936" s="124">
        <v>0</v>
      </c>
      <c r="N936" s="127">
        <v>0</v>
      </c>
      <c r="O936" s="128">
        <v>6000</v>
      </c>
      <c r="P936" s="127">
        <v>0</v>
      </c>
      <c r="Q936" s="127">
        <v>0</v>
      </c>
      <c r="R936" s="124">
        <v>0</v>
      </c>
      <c r="S936" s="124">
        <v>0</v>
      </c>
      <c r="T936" s="124">
        <v>0</v>
      </c>
      <c r="U936" s="124">
        <v>0</v>
      </c>
      <c r="V936" s="124">
        <v>0</v>
      </c>
      <c r="W936" s="124">
        <v>2100</v>
      </c>
      <c r="X936" s="124">
        <v>0</v>
      </c>
      <c r="Y936" s="127">
        <v>40320</v>
      </c>
      <c r="Z936" s="128">
        <v>12000</v>
      </c>
    </row>
    <row r="937" spans="1:26" ht="20.100000000000001" customHeight="1">
      <c r="A937" s="92"/>
      <c r="B937" s="92"/>
      <c r="C937" s="93"/>
      <c r="D937" s="123" t="s">
        <v>2336</v>
      </c>
      <c r="E937" s="92" t="s">
        <v>2337</v>
      </c>
      <c r="F937" s="124">
        <v>280880</v>
      </c>
      <c r="G937" s="124">
        <v>4000</v>
      </c>
      <c r="H937" s="124">
        <v>0</v>
      </c>
      <c r="I937" s="124">
        <v>0</v>
      </c>
      <c r="J937" s="124">
        <v>0</v>
      </c>
      <c r="K937" s="127">
        <v>0</v>
      </c>
      <c r="L937" s="127">
        <v>0</v>
      </c>
      <c r="M937" s="124">
        <v>0</v>
      </c>
      <c r="N937" s="127">
        <v>0</v>
      </c>
      <c r="O937" s="128">
        <v>4000</v>
      </c>
      <c r="P937" s="127">
        <v>0</v>
      </c>
      <c r="Q937" s="127">
        <v>0</v>
      </c>
      <c r="R937" s="124">
        <v>0</v>
      </c>
      <c r="S937" s="124">
        <v>0</v>
      </c>
      <c r="T937" s="124">
        <v>0</v>
      </c>
      <c r="U937" s="124">
        <v>0</v>
      </c>
      <c r="V937" s="124">
        <v>0</v>
      </c>
      <c r="W937" s="124">
        <v>1400</v>
      </c>
      <c r="X937" s="124">
        <v>0</v>
      </c>
      <c r="Y937" s="127">
        <v>3480</v>
      </c>
      <c r="Z937" s="128">
        <v>268000</v>
      </c>
    </row>
    <row r="938" spans="1:26" ht="20.100000000000001" customHeight="1">
      <c r="A938" s="92" t="s">
        <v>1604</v>
      </c>
      <c r="B938" s="92" t="s">
        <v>1550</v>
      </c>
      <c r="C938" s="93" t="s">
        <v>1557</v>
      </c>
      <c r="D938" s="123" t="s">
        <v>1623</v>
      </c>
      <c r="E938" s="92" t="s">
        <v>260</v>
      </c>
      <c r="F938" s="124">
        <v>20880</v>
      </c>
      <c r="G938" s="124">
        <v>4000</v>
      </c>
      <c r="H938" s="124">
        <v>0</v>
      </c>
      <c r="I938" s="124">
        <v>0</v>
      </c>
      <c r="J938" s="124">
        <v>0</v>
      </c>
      <c r="K938" s="127">
        <v>0</v>
      </c>
      <c r="L938" s="127">
        <v>0</v>
      </c>
      <c r="M938" s="124">
        <v>0</v>
      </c>
      <c r="N938" s="127">
        <v>0</v>
      </c>
      <c r="O938" s="128">
        <v>4000</v>
      </c>
      <c r="P938" s="127">
        <v>0</v>
      </c>
      <c r="Q938" s="127">
        <v>0</v>
      </c>
      <c r="R938" s="124">
        <v>0</v>
      </c>
      <c r="S938" s="124">
        <v>0</v>
      </c>
      <c r="T938" s="124">
        <v>0</v>
      </c>
      <c r="U938" s="124">
        <v>0</v>
      </c>
      <c r="V938" s="124">
        <v>0</v>
      </c>
      <c r="W938" s="124">
        <v>1400</v>
      </c>
      <c r="X938" s="124">
        <v>0</v>
      </c>
      <c r="Y938" s="127">
        <v>3480</v>
      </c>
      <c r="Z938" s="128">
        <v>8000</v>
      </c>
    </row>
    <row r="939" spans="1:26" ht="20.100000000000001" customHeight="1">
      <c r="A939" s="92" t="s">
        <v>1604</v>
      </c>
      <c r="B939" s="92" t="s">
        <v>1580</v>
      </c>
      <c r="C939" s="93" t="s">
        <v>1558</v>
      </c>
      <c r="D939" s="123" t="s">
        <v>1623</v>
      </c>
      <c r="E939" s="92" t="s">
        <v>1171</v>
      </c>
      <c r="F939" s="124">
        <v>260000</v>
      </c>
      <c r="G939" s="124">
        <v>0</v>
      </c>
      <c r="H939" s="124">
        <v>0</v>
      </c>
      <c r="I939" s="124">
        <v>0</v>
      </c>
      <c r="J939" s="124">
        <v>0</v>
      </c>
      <c r="K939" s="127">
        <v>0</v>
      </c>
      <c r="L939" s="127">
        <v>0</v>
      </c>
      <c r="M939" s="124">
        <v>0</v>
      </c>
      <c r="N939" s="127">
        <v>0</v>
      </c>
      <c r="O939" s="128">
        <v>0</v>
      </c>
      <c r="P939" s="127">
        <v>0</v>
      </c>
      <c r="Q939" s="127">
        <v>0</v>
      </c>
      <c r="R939" s="124">
        <v>0</v>
      </c>
      <c r="S939" s="124">
        <v>0</v>
      </c>
      <c r="T939" s="124">
        <v>0</v>
      </c>
      <c r="U939" s="124">
        <v>0</v>
      </c>
      <c r="V939" s="124">
        <v>0</v>
      </c>
      <c r="W939" s="124">
        <v>0</v>
      </c>
      <c r="X939" s="124">
        <v>0</v>
      </c>
      <c r="Y939" s="127">
        <v>0</v>
      </c>
      <c r="Z939" s="128">
        <v>260000</v>
      </c>
    </row>
    <row r="940" spans="1:26" ht="20.100000000000001" customHeight="1">
      <c r="A940" s="92"/>
      <c r="B940" s="92"/>
      <c r="C940" s="93"/>
      <c r="D940" s="123" t="s">
        <v>2338</v>
      </c>
      <c r="E940" s="92" t="s">
        <v>2339</v>
      </c>
      <c r="F940" s="124">
        <v>49000</v>
      </c>
      <c r="G940" s="124">
        <v>4000</v>
      </c>
      <c r="H940" s="124">
        <v>0</v>
      </c>
      <c r="I940" s="124">
        <v>0</v>
      </c>
      <c r="J940" s="124">
        <v>3120</v>
      </c>
      <c r="K940" s="127">
        <v>0</v>
      </c>
      <c r="L940" s="127">
        <v>0</v>
      </c>
      <c r="M940" s="124">
        <v>0</v>
      </c>
      <c r="N940" s="127">
        <v>0</v>
      </c>
      <c r="O940" s="128">
        <v>4000</v>
      </c>
      <c r="P940" s="127">
        <v>0</v>
      </c>
      <c r="Q940" s="127">
        <v>25000</v>
      </c>
      <c r="R940" s="124">
        <v>0</v>
      </c>
      <c r="S940" s="124">
        <v>0</v>
      </c>
      <c r="T940" s="124">
        <v>0</v>
      </c>
      <c r="U940" s="124">
        <v>0</v>
      </c>
      <c r="V940" s="124">
        <v>0</v>
      </c>
      <c r="W940" s="124">
        <v>1400</v>
      </c>
      <c r="X940" s="124">
        <v>0</v>
      </c>
      <c r="Y940" s="127">
        <v>3480</v>
      </c>
      <c r="Z940" s="128">
        <v>8000</v>
      </c>
    </row>
    <row r="941" spans="1:26" ht="20.100000000000001" customHeight="1">
      <c r="A941" s="92" t="s">
        <v>1549</v>
      </c>
      <c r="B941" s="92" t="s">
        <v>1550</v>
      </c>
      <c r="C941" s="93" t="s">
        <v>1550</v>
      </c>
      <c r="D941" s="123" t="s">
        <v>1623</v>
      </c>
      <c r="E941" s="92" t="s">
        <v>251</v>
      </c>
      <c r="F941" s="124">
        <v>24000</v>
      </c>
      <c r="G941" s="124">
        <v>4000</v>
      </c>
      <c r="H941" s="124">
        <v>0</v>
      </c>
      <c r="I941" s="124">
        <v>0</v>
      </c>
      <c r="J941" s="124">
        <v>3120</v>
      </c>
      <c r="K941" s="127">
        <v>0</v>
      </c>
      <c r="L941" s="127">
        <v>0</v>
      </c>
      <c r="M941" s="124">
        <v>0</v>
      </c>
      <c r="N941" s="127">
        <v>0</v>
      </c>
      <c r="O941" s="128">
        <v>4000</v>
      </c>
      <c r="P941" s="127">
        <v>0</v>
      </c>
      <c r="Q941" s="127">
        <v>0</v>
      </c>
      <c r="R941" s="124">
        <v>0</v>
      </c>
      <c r="S941" s="124">
        <v>0</v>
      </c>
      <c r="T941" s="124">
        <v>0</v>
      </c>
      <c r="U941" s="124">
        <v>0</v>
      </c>
      <c r="V941" s="124">
        <v>0</v>
      </c>
      <c r="W941" s="124">
        <v>1400</v>
      </c>
      <c r="X941" s="124">
        <v>0</v>
      </c>
      <c r="Y941" s="127">
        <v>3480</v>
      </c>
      <c r="Z941" s="128">
        <v>8000</v>
      </c>
    </row>
    <row r="942" spans="1:26" ht="20.100000000000001" customHeight="1">
      <c r="A942" s="92" t="s">
        <v>1549</v>
      </c>
      <c r="B942" s="92" t="s">
        <v>1550</v>
      </c>
      <c r="C942" s="93" t="s">
        <v>1557</v>
      </c>
      <c r="D942" s="123" t="s">
        <v>1623</v>
      </c>
      <c r="E942" s="92" t="s">
        <v>254</v>
      </c>
      <c r="F942" s="124">
        <v>25000</v>
      </c>
      <c r="G942" s="124">
        <v>0</v>
      </c>
      <c r="H942" s="124">
        <v>0</v>
      </c>
      <c r="I942" s="124">
        <v>0</v>
      </c>
      <c r="J942" s="124">
        <v>0</v>
      </c>
      <c r="K942" s="127">
        <v>0</v>
      </c>
      <c r="L942" s="127">
        <v>0</v>
      </c>
      <c r="M942" s="124">
        <v>0</v>
      </c>
      <c r="N942" s="127">
        <v>0</v>
      </c>
      <c r="O942" s="128">
        <v>0</v>
      </c>
      <c r="P942" s="127">
        <v>0</v>
      </c>
      <c r="Q942" s="127">
        <v>25000</v>
      </c>
      <c r="R942" s="124">
        <v>0</v>
      </c>
      <c r="S942" s="124">
        <v>0</v>
      </c>
      <c r="T942" s="124">
        <v>0</v>
      </c>
      <c r="U942" s="124">
        <v>0</v>
      </c>
      <c r="V942" s="124">
        <v>0</v>
      </c>
      <c r="W942" s="124">
        <v>0</v>
      </c>
      <c r="X942" s="124">
        <v>0</v>
      </c>
      <c r="Y942" s="127">
        <v>0</v>
      </c>
      <c r="Z942" s="128">
        <v>0</v>
      </c>
    </row>
    <row r="943" spans="1:26" ht="20.100000000000001" customHeight="1">
      <c r="A943" s="92"/>
      <c r="B943" s="92"/>
      <c r="C943" s="93"/>
      <c r="D943" s="123" t="s">
        <v>2340</v>
      </c>
      <c r="E943" s="92" t="s">
        <v>2341</v>
      </c>
      <c r="F943" s="124">
        <v>90900</v>
      </c>
      <c r="G943" s="124">
        <v>10000</v>
      </c>
      <c r="H943" s="124">
        <v>0</v>
      </c>
      <c r="I943" s="124">
        <v>0</v>
      </c>
      <c r="J943" s="124">
        <v>7800</v>
      </c>
      <c r="K943" s="127">
        <v>0</v>
      </c>
      <c r="L943" s="127">
        <v>0</v>
      </c>
      <c r="M943" s="124">
        <v>0</v>
      </c>
      <c r="N943" s="127">
        <v>0</v>
      </c>
      <c r="O943" s="128">
        <v>10000</v>
      </c>
      <c r="P943" s="127">
        <v>0</v>
      </c>
      <c r="Q943" s="127">
        <v>0</v>
      </c>
      <c r="R943" s="124">
        <v>0</v>
      </c>
      <c r="S943" s="124">
        <v>0</v>
      </c>
      <c r="T943" s="124">
        <v>0</v>
      </c>
      <c r="U943" s="124">
        <v>0</v>
      </c>
      <c r="V943" s="124">
        <v>0</v>
      </c>
      <c r="W943" s="124">
        <v>3500</v>
      </c>
      <c r="X943" s="124">
        <v>0</v>
      </c>
      <c r="Y943" s="127">
        <v>9600</v>
      </c>
      <c r="Z943" s="128">
        <v>50000</v>
      </c>
    </row>
    <row r="944" spans="1:26" ht="20.100000000000001" customHeight="1">
      <c r="A944" s="92" t="s">
        <v>1549</v>
      </c>
      <c r="B944" s="92" t="s">
        <v>1559</v>
      </c>
      <c r="C944" s="93" t="s">
        <v>1572</v>
      </c>
      <c r="D944" s="123" t="s">
        <v>1623</v>
      </c>
      <c r="E944" s="92" t="s">
        <v>328</v>
      </c>
      <c r="F944" s="124">
        <v>30000</v>
      </c>
      <c r="G944" s="124">
        <v>0</v>
      </c>
      <c r="H944" s="124">
        <v>0</v>
      </c>
      <c r="I944" s="124">
        <v>0</v>
      </c>
      <c r="J944" s="124">
        <v>0</v>
      </c>
      <c r="K944" s="127">
        <v>0</v>
      </c>
      <c r="L944" s="127">
        <v>0</v>
      </c>
      <c r="M944" s="124">
        <v>0</v>
      </c>
      <c r="N944" s="127">
        <v>0</v>
      </c>
      <c r="O944" s="128">
        <v>0</v>
      </c>
      <c r="P944" s="127">
        <v>0</v>
      </c>
      <c r="Q944" s="127">
        <v>0</v>
      </c>
      <c r="R944" s="124">
        <v>0</v>
      </c>
      <c r="S944" s="124">
        <v>0</v>
      </c>
      <c r="T944" s="124">
        <v>0</v>
      </c>
      <c r="U944" s="124">
        <v>0</v>
      </c>
      <c r="V944" s="124">
        <v>0</v>
      </c>
      <c r="W944" s="124">
        <v>0</v>
      </c>
      <c r="X944" s="124">
        <v>0</v>
      </c>
      <c r="Y944" s="127">
        <v>0</v>
      </c>
      <c r="Z944" s="128">
        <v>30000</v>
      </c>
    </row>
    <row r="945" spans="1:26" ht="20.100000000000001" customHeight="1">
      <c r="A945" s="92" t="s">
        <v>1549</v>
      </c>
      <c r="B945" s="92" t="s">
        <v>1564</v>
      </c>
      <c r="C945" s="93" t="s">
        <v>1550</v>
      </c>
      <c r="D945" s="123" t="s">
        <v>1623</v>
      </c>
      <c r="E945" s="92" t="s">
        <v>251</v>
      </c>
      <c r="F945" s="124">
        <v>60900</v>
      </c>
      <c r="G945" s="124">
        <v>10000</v>
      </c>
      <c r="H945" s="124">
        <v>0</v>
      </c>
      <c r="I945" s="124">
        <v>0</v>
      </c>
      <c r="J945" s="124">
        <v>7800</v>
      </c>
      <c r="K945" s="127">
        <v>0</v>
      </c>
      <c r="L945" s="127">
        <v>0</v>
      </c>
      <c r="M945" s="124">
        <v>0</v>
      </c>
      <c r="N945" s="127">
        <v>0</v>
      </c>
      <c r="O945" s="128">
        <v>10000</v>
      </c>
      <c r="P945" s="127">
        <v>0</v>
      </c>
      <c r="Q945" s="127">
        <v>0</v>
      </c>
      <c r="R945" s="124">
        <v>0</v>
      </c>
      <c r="S945" s="124">
        <v>0</v>
      </c>
      <c r="T945" s="124">
        <v>0</v>
      </c>
      <c r="U945" s="124">
        <v>0</v>
      </c>
      <c r="V945" s="124">
        <v>0</v>
      </c>
      <c r="W945" s="124">
        <v>3500</v>
      </c>
      <c r="X945" s="124">
        <v>0</v>
      </c>
      <c r="Y945" s="127">
        <v>9600</v>
      </c>
      <c r="Z945" s="128">
        <v>20000</v>
      </c>
    </row>
    <row r="946" spans="1:26" ht="20.100000000000001" customHeight="1">
      <c r="A946" s="92"/>
      <c r="B946" s="92"/>
      <c r="C946" s="93"/>
      <c r="D946" s="123" t="s">
        <v>2496</v>
      </c>
      <c r="E946" s="92" t="s">
        <v>2497</v>
      </c>
      <c r="F946" s="124">
        <v>30000</v>
      </c>
      <c r="G946" s="124">
        <v>0</v>
      </c>
      <c r="H946" s="124">
        <v>0</v>
      </c>
      <c r="I946" s="124">
        <v>0</v>
      </c>
      <c r="J946" s="124">
        <v>0</v>
      </c>
      <c r="K946" s="127">
        <v>0</v>
      </c>
      <c r="L946" s="127">
        <v>0</v>
      </c>
      <c r="M946" s="124">
        <v>0</v>
      </c>
      <c r="N946" s="127">
        <v>0</v>
      </c>
      <c r="O946" s="128">
        <v>0</v>
      </c>
      <c r="P946" s="127">
        <v>0</v>
      </c>
      <c r="Q946" s="127">
        <v>0</v>
      </c>
      <c r="R946" s="124">
        <v>0</v>
      </c>
      <c r="S946" s="124">
        <v>0</v>
      </c>
      <c r="T946" s="124">
        <v>0</v>
      </c>
      <c r="U946" s="124">
        <v>0</v>
      </c>
      <c r="V946" s="124">
        <v>0</v>
      </c>
      <c r="W946" s="124">
        <v>0</v>
      </c>
      <c r="X946" s="124">
        <v>0</v>
      </c>
      <c r="Y946" s="127">
        <v>0</v>
      </c>
      <c r="Z946" s="128">
        <v>30000</v>
      </c>
    </row>
    <row r="947" spans="1:26" ht="20.100000000000001" customHeight="1">
      <c r="A947" s="92" t="s">
        <v>1549</v>
      </c>
      <c r="B947" s="92" t="s">
        <v>1563</v>
      </c>
      <c r="C947" s="93" t="s">
        <v>1572</v>
      </c>
      <c r="D947" s="123" t="s">
        <v>1623</v>
      </c>
      <c r="E947" s="92" t="s">
        <v>376</v>
      </c>
      <c r="F947" s="124">
        <v>30000</v>
      </c>
      <c r="G947" s="124">
        <v>0</v>
      </c>
      <c r="H947" s="124">
        <v>0</v>
      </c>
      <c r="I947" s="124">
        <v>0</v>
      </c>
      <c r="J947" s="124">
        <v>0</v>
      </c>
      <c r="K947" s="127">
        <v>0</v>
      </c>
      <c r="L947" s="127">
        <v>0</v>
      </c>
      <c r="M947" s="124">
        <v>0</v>
      </c>
      <c r="N947" s="127">
        <v>0</v>
      </c>
      <c r="O947" s="128">
        <v>0</v>
      </c>
      <c r="P947" s="127">
        <v>0</v>
      </c>
      <c r="Q947" s="127">
        <v>0</v>
      </c>
      <c r="R947" s="124">
        <v>0</v>
      </c>
      <c r="S947" s="124">
        <v>0</v>
      </c>
      <c r="T947" s="124">
        <v>0</v>
      </c>
      <c r="U947" s="124">
        <v>0</v>
      </c>
      <c r="V947" s="124">
        <v>0</v>
      </c>
      <c r="W947" s="124">
        <v>0</v>
      </c>
      <c r="X947" s="124">
        <v>0</v>
      </c>
      <c r="Y947" s="127">
        <v>0</v>
      </c>
      <c r="Z947" s="128">
        <v>30000</v>
      </c>
    </row>
    <row r="948" spans="1:26" ht="20.100000000000001" customHeight="1">
      <c r="A948" s="92"/>
      <c r="B948" s="92"/>
      <c r="C948" s="93"/>
      <c r="D948" s="123" t="s">
        <v>2342</v>
      </c>
      <c r="E948" s="92" t="s">
        <v>2343</v>
      </c>
      <c r="F948" s="124">
        <v>53100</v>
      </c>
      <c r="G948" s="124">
        <v>10000</v>
      </c>
      <c r="H948" s="124">
        <v>0</v>
      </c>
      <c r="I948" s="124">
        <v>0</v>
      </c>
      <c r="J948" s="124">
        <v>0</v>
      </c>
      <c r="K948" s="127">
        <v>0</v>
      </c>
      <c r="L948" s="127">
        <v>0</v>
      </c>
      <c r="M948" s="124">
        <v>0</v>
      </c>
      <c r="N948" s="127">
        <v>0</v>
      </c>
      <c r="O948" s="128">
        <v>10000</v>
      </c>
      <c r="P948" s="127">
        <v>0</v>
      </c>
      <c r="Q948" s="127">
        <v>0</v>
      </c>
      <c r="R948" s="124">
        <v>0</v>
      </c>
      <c r="S948" s="124">
        <v>0</v>
      </c>
      <c r="T948" s="124">
        <v>0</v>
      </c>
      <c r="U948" s="124">
        <v>0</v>
      </c>
      <c r="V948" s="124">
        <v>0</v>
      </c>
      <c r="W948" s="124">
        <v>3500</v>
      </c>
      <c r="X948" s="124">
        <v>0</v>
      </c>
      <c r="Y948" s="127">
        <v>9600</v>
      </c>
      <c r="Z948" s="128">
        <v>20000</v>
      </c>
    </row>
    <row r="949" spans="1:26" ht="20.100000000000001" customHeight="1">
      <c r="A949" s="92" t="s">
        <v>1604</v>
      </c>
      <c r="B949" s="92" t="s">
        <v>1550</v>
      </c>
      <c r="C949" s="93" t="s">
        <v>1572</v>
      </c>
      <c r="D949" s="123" t="s">
        <v>1623</v>
      </c>
      <c r="E949" s="92" t="s">
        <v>1097</v>
      </c>
      <c r="F949" s="124">
        <v>53100</v>
      </c>
      <c r="G949" s="124">
        <v>10000</v>
      </c>
      <c r="H949" s="124">
        <v>0</v>
      </c>
      <c r="I949" s="124">
        <v>0</v>
      </c>
      <c r="J949" s="124">
        <v>0</v>
      </c>
      <c r="K949" s="127">
        <v>0</v>
      </c>
      <c r="L949" s="127">
        <v>0</v>
      </c>
      <c r="M949" s="124">
        <v>0</v>
      </c>
      <c r="N949" s="127">
        <v>0</v>
      </c>
      <c r="O949" s="128">
        <v>10000</v>
      </c>
      <c r="P949" s="127">
        <v>0</v>
      </c>
      <c r="Q949" s="127">
        <v>0</v>
      </c>
      <c r="R949" s="124">
        <v>0</v>
      </c>
      <c r="S949" s="124">
        <v>0</v>
      </c>
      <c r="T949" s="124">
        <v>0</v>
      </c>
      <c r="U949" s="124">
        <v>0</v>
      </c>
      <c r="V949" s="124">
        <v>0</v>
      </c>
      <c r="W949" s="124">
        <v>3500</v>
      </c>
      <c r="X949" s="124">
        <v>0</v>
      </c>
      <c r="Y949" s="127">
        <v>9600</v>
      </c>
      <c r="Z949" s="128">
        <v>20000</v>
      </c>
    </row>
    <row r="950" spans="1:26" ht="20.100000000000001" customHeight="1">
      <c r="A950" s="92"/>
      <c r="B950" s="92"/>
      <c r="C950" s="93"/>
      <c r="D950" s="123" t="s">
        <v>2344</v>
      </c>
      <c r="E950" s="92" t="s">
        <v>2345</v>
      </c>
      <c r="F950" s="124">
        <v>1511560</v>
      </c>
      <c r="G950" s="124">
        <v>155000</v>
      </c>
      <c r="H950" s="124">
        <v>5500</v>
      </c>
      <c r="I950" s="124">
        <v>11500</v>
      </c>
      <c r="J950" s="124">
        <v>39840</v>
      </c>
      <c r="K950" s="127">
        <v>0</v>
      </c>
      <c r="L950" s="127">
        <v>0</v>
      </c>
      <c r="M950" s="124">
        <v>61000</v>
      </c>
      <c r="N950" s="127">
        <v>148200</v>
      </c>
      <c r="O950" s="128">
        <v>118500</v>
      </c>
      <c r="P950" s="127">
        <v>0</v>
      </c>
      <c r="Q950" s="127">
        <v>45000</v>
      </c>
      <c r="R950" s="124">
        <v>20000</v>
      </c>
      <c r="S950" s="124">
        <v>60000</v>
      </c>
      <c r="T950" s="124">
        <v>0</v>
      </c>
      <c r="U950" s="124">
        <v>0</v>
      </c>
      <c r="V950" s="124">
        <v>0</v>
      </c>
      <c r="W950" s="124">
        <v>37100</v>
      </c>
      <c r="X950" s="124">
        <v>0</v>
      </c>
      <c r="Y950" s="127">
        <v>145920</v>
      </c>
      <c r="Z950" s="128">
        <v>664000</v>
      </c>
    </row>
    <row r="951" spans="1:26" ht="20.100000000000001" customHeight="1">
      <c r="A951" s="92"/>
      <c r="B951" s="92"/>
      <c r="C951" s="93"/>
      <c r="D951" s="123" t="s">
        <v>2346</v>
      </c>
      <c r="E951" s="92" t="s">
        <v>2347</v>
      </c>
      <c r="F951" s="124">
        <v>588940</v>
      </c>
      <c r="G951" s="124">
        <v>70000</v>
      </c>
      <c r="H951" s="124">
        <v>3500</v>
      </c>
      <c r="I951" s="124">
        <v>10000</v>
      </c>
      <c r="J951" s="124">
        <v>16440</v>
      </c>
      <c r="K951" s="127">
        <v>0</v>
      </c>
      <c r="L951" s="127">
        <v>0</v>
      </c>
      <c r="M951" s="124">
        <v>61000</v>
      </c>
      <c r="N951" s="127">
        <v>113400</v>
      </c>
      <c r="O951" s="128">
        <v>60000</v>
      </c>
      <c r="P951" s="127">
        <v>0</v>
      </c>
      <c r="Q951" s="127">
        <v>40000</v>
      </c>
      <c r="R951" s="124">
        <v>20000</v>
      </c>
      <c r="S951" s="124">
        <v>40000</v>
      </c>
      <c r="T951" s="124">
        <v>0</v>
      </c>
      <c r="U951" s="124">
        <v>0</v>
      </c>
      <c r="V951" s="124">
        <v>0</v>
      </c>
      <c r="W951" s="124">
        <v>9800</v>
      </c>
      <c r="X951" s="124">
        <v>0</v>
      </c>
      <c r="Y951" s="127">
        <v>28800</v>
      </c>
      <c r="Z951" s="128">
        <v>116000</v>
      </c>
    </row>
    <row r="952" spans="1:26" ht="20.100000000000001" customHeight="1">
      <c r="A952" s="92" t="s">
        <v>1549</v>
      </c>
      <c r="B952" s="92" t="s">
        <v>1552</v>
      </c>
      <c r="C952" s="93" t="s">
        <v>1550</v>
      </c>
      <c r="D952" s="123" t="s">
        <v>1623</v>
      </c>
      <c r="E952" s="92" t="s">
        <v>251</v>
      </c>
      <c r="F952" s="124">
        <v>572940</v>
      </c>
      <c r="G952" s="124">
        <v>70000</v>
      </c>
      <c r="H952" s="124">
        <v>3500</v>
      </c>
      <c r="I952" s="124">
        <v>10000</v>
      </c>
      <c r="J952" s="124">
        <v>16440</v>
      </c>
      <c r="K952" s="127">
        <v>0</v>
      </c>
      <c r="L952" s="127">
        <v>0</v>
      </c>
      <c r="M952" s="124">
        <v>61000</v>
      </c>
      <c r="N952" s="127">
        <v>113400</v>
      </c>
      <c r="O952" s="128">
        <v>60000</v>
      </c>
      <c r="P952" s="127">
        <v>0</v>
      </c>
      <c r="Q952" s="127">
        <v>40000</v>
      </c>
      <c r="R952" s="124">
        <v>20000</v>
      </c>
      <c r="S952" s="124">
        <v>40000</v>
      </c>
      <c r="T952" s="124">
        <v>0</v>
      </c>
      <c r="U952" s="124">
        <v>0</v>
      </c>
      <c r="V952" s="124">
        <v>0</v>
      </c>
      <c r="W952" s="124">
        <v>9800</v>
      </c>
      <c r="X952" s="124">
        <v>0</v>
      </c>
      <c r="Y952" s="127">
        <v>28800</v>
      </c>
      <c r="Z952" s="128">
        <v>100000</v>
      </c>
    </row>
    <row r="953" spans="1:26" ht="20.100000000000001" customHeight="1">
      <c r="A953" s="92" t="s">
        <v>1549</v>
      </c>
      <c r="B953" s="92" t="s">
        <v>1552</v>
      </c>
      <c r="C953" s="93" t="s">
        <v>1555</v>
      </c>
      <c r="D953" s="123" t="s">
        <v>1623</v>
      </c>
      <c r="E953" s="92" t="s">
        <v>272</v>
      </c>
      <c r="F953" s="124">
        <v>6000</v>
      </c>
      <c r="G953" s="124">
        <v>0</v>
      </c>
      <c r="H953" s="124">
        <v>0</v>
      </c>
      <c r="I953" s="124">
        <v>0</v>
      </c>
      <c r="J953" s="124">
        <v>0</v>
      </c>
      <c r="K953" s="127">
        <v>0</v>
      </c>
      <c r="L953" s="127">
        <v>0</v>
      </c>
      <c r="M953" s="124">
        <v>0</v>
      </c>
      <c r="N953" s="127">
        <v>0</v>
      </c>
      <c r="O953" s="128">
        <v>0</v>
      </c>
      <c r="P953" s="127">
        <v>0</v>
      </c>
      <c r="Q953" s="127">
        <v>0</v>
      </c>
      <c r="R953" s="124">
        <v>0</v>
      </c>
      <c r="S953" s="124">
        <v>0</v>
      </c>
      <c r="T953" s="124">
        <v>0</v>
      </c>
      <c r="U953" s="124">
        <v>0</v>
      </c>
      <c r="V953" s="124">
        <v>0</v>
      </c>
      <c r="W953" s="124">
        <v>0</v>
      </c>
      <c r="X953" s="124">
        <v>0</v>
      </c>
      <c r="Y953" s="127">
        <v>0</v>
      </c>
      <c r="Z953" s="128">
        <v>6000</v>
      </c>
    </row>
    <row r="954" spans="1:26" ht="20.100000000000001" customHeight="1">
      <c r="A954" s="92" t="s">
        <v>1618</v>
      </c>
      <c r="B954" s="92" t="s">
        <v>1550</v>
      </c>
      <c r="C954" s="93" t="s">
        <v>1554</v>
      </c>
      <c r="D954" s="123" t="s">
        <v>1623</v>
      </c>
      <c r="E954" s="92" t="s">
        <v>2489</v>
      </c>
      <c r="F954" s="124">
        <v>10000</v>
      </c>
      <c r="G954" s="124">
        <v>0</v>
      </c>
      <c r="H954" s="124">
        <v>0</v>
      </c>
      <c r="I954" s="124">
        <v>0</v>
      </c>
      <c r="J954" s="124">
        <v>0</v>
      </c>
      <c r="K954" s="127">
        <v>0</v>
      </c>
      <c r="L954" s="127">
        <v>0</v>
      </c>
      <c r="M954" s="124">
        <v>0</v>
      </c>
      <c r="N954" s="127">
        <v>0</v>
      </c>
      <c r="O954" s="128">
        <v>0</v>
      </c>
      <c r="P954" s="127">
        <v>0</v>
      </c>
      <c r="Q954" s="127">
        <v>0</v>
      </c>
      <c r="R954" s="124">
        <v>0</v>
      </c>
      <c r="S954" s="124">
        <v>0</v>
      </c>
      <c r="T954" s="124">
        <v>0</v>
      </c>
      <c r="U954" s="124">
        <v>0</v>
      </c>
      <c r="V954" s="124">
        <v>0</v>
      </c>
      <c r="W954" s="124">
        <v>0</v>
      </c>
      <c r="X954" s="124">
        <v>0</v>
      </c>
      <c r="Y954" s="127">
        <v>0</v>
      </c>
      <c r="Z954" s="128">
        <v>10000</v>
      </c>
    </row>
    <row r="955" spans="1:26" ht="20.100000000000001" customHeight="1">
      <c r="A955" s="92"/>
      <c r="B955" s="92"/>
      <c r="C955" s="93"/>
      <c r="D955" s="123" t="s">
        <v>2348</v>
      </c>
      <c r="E955" s="92" t="s">
        <v>2349</v>
      </c>
      <c r="F955" s="124">
        <v>152240</v>
      </c>
      <c r="G955" s="124">
        <v>28500</v>
      </c>
      <c r="H955" s="124">
        <v>2000</v>
      </c>
      <c r="I955" s="124">
        <v>1500</v>
      </c>
      <c r="J955" s="124">
        <v>6840</v>
      </c>
      <c r="K955" s="127">
        <v>0</v>
      </c>
      <c r="L955" s="127">
        <v>0</v>
      </c>
      <c r="M955" s="124">
        <v>0</v>
      </c>
      <c r="N955" s="127">
        <v>0</v>
      </c>
      <c r="O955" s="128">
        <v>30000</v>
      </c>
      <c r="P955" s="127">
        <v>0</v>
      </c>
      <c r="Q955" s="127">
        <v>5000</v>
      </c>
      <c r="R955" s="124">
        <v>0</v>
      </c>
      <c r="S955" s="124">
        <v>20000</v>
      </c>
      <c r="T955" s="124">
        <v>0</v>
      </c>
      <c r="U955" s="124">
        <v>0</v>
      </c>
      <c r="V955" s="124">
        <v>0</v>
      </c>
      <c r="W955" s="124">
        <v>2800</v>
      </c>
      <c r="X955" s="124">
        <v>0</v>
      </c>
      <c r="Y955" s="127">
        <v>9600</v>
      </c>
      <c r="Z955" s="128">
        <v>46000</v>
      </c>
    </row>
    <row r="956" spans="1:26" ht="20.100000000000001" customHeight="1">
      <c r="A956" s="92" t="s">
        <v>1549</v>
      </c>
      <c r="B956" s="92" t="s">
        <v>1554</v>
      </c>
      <c r="C956" s="93" t="s">
        <v>1550</v>
      </c>
      <c r="D956" s="123" t="s">
        <v>1623</v>
      </c>
      <c r="E956" s="92" t="s">
        <v>251</v>
      </c>
      <c r="F956" s="124">
        <v>152240</v>
      </c>
      <c r="G956" s="124">
        <v>28500</v>
      </c>
      <c r="H956" s="124">
        <v>2000</v>
      </c>
      <c r="I956" s="124">
        <v>1500</v>
      </c>
      <c r="J956" s="124">
        <v>6840</v>
      </c>
      <c r="K956" s="127">
        <v>0</v>
      </c>
      <c r="L956" s="127">
        <v>0</v>
      </c>
      <c r="M956" s="124">
        <v>0</v>
      </c>
      <c r="N956" s="127">
        <v>0</v>
      </c>
      <c r="O956" s="128">
        <v>30000</v>
      </c>
      <c r="P956" s="127">
        <v>0</v>
      </c>
      <c r="Q956" s="127">
        <v>5000</v>
      </c>
      <c r="R956" s="124">
        <v>0</v>
      </c>
      <c r="S956" s="124">
        <v>20000</v>
      </c>
      <c r="T956" s="124">
        <v>0</v>
      </c>
      <c r="U956" s="124">
        <v>0</v>
      </c>
      <c r="V956" s="124">
        <v>0</v>
      </c>
      <c r="W956" s="124">
        <v>2800</v>
      </c>
      <c r="X956" s="124">
        <v>0</v>
      </c>
      <c r="Y956" s="127">
        <v>9600</v>
      </c>
      <c r="Z956" s="128">
        <v>46000</v>
      </c>
    </row>
    <row r="957" spans="1:26" ht="20.100000000000001" customHeight="1">
      <c r="A957" s="92"/>
      <c r="B957" s="92"/>
      <c r="C957" s="93"/>
      <c r="D957" s="123" t="s">
        <v>2350</v>
      </c>
      <c r="E957" s="92" t="s">
        <v>2351</v>
      </c>
      <c r="F957" s="124">
        <v>56340</v>
      </c>
      <c r="G957" s="124">
        <v>4000</v>
      </c>
      <c r="H957" s="124">
        <v>0</v>
      </c>
      <c r="I957" s="124">
        <v>0</v>
      </c>
      <c r="J957" s="124">
        <v>0</v>
      </c>
      <c r="K957" s="127">
        <v>0</v>
      </c>
      <c r="L957" s="127">
        <v>0</v>
      </c>
      <c r="M957" s="124">
        <v>0</v>
      </c>
      <c r="N957" s="127">
        <v>0</v>
      </c>
      <c r="O957" s="128">
        <v>10000</v>
      </c>
      <c r="P957" s="127">
        <v>0</v>
      </c>
      <c r="Q957" s="127">
        <v>0</v>
      </c>
      <c r="R957" s="124">
        <v>0</v>
      </c>
      <c r="S957" s="124">
        <v>0</v>
      </c>
      <c r="T957" s="124">
        <v>0</v>
      </c>
      <c r="U957" s="124">
        <v>0</v>
      </c>
      <c r="V957" s="124">
        <v>0</v>
      </c>
      <c r="W957" s="124">
        <v>4900</v>
      </c>
      <c r="X957" s="124">
        <v>0</v>
      </c>
      <c r="Y957" s="127">
        <v>13440</v>
      </c>
      <c r="Z957" s="128">
        <v>24000</v>
      </c>
    </row>
    <row r="958" spans="1:26" ht="20.100000000000001" customHeight="1">
      <c r="A958" s="92" t="s">
        <v>1591</v>
      </c>
      <c r="B958" s="92" t="s">
        <v>1580</v>
      </c>
      <c r="C958" s="93" t="s">
        <v>1572</v>
      </c>
      <c r="D958" s="123" t="s">
        <v>1623</v>
      </c>
      <c r="E958" s="92" t="s">
        <v>957</v>
      </c>
      <c r="F958" s="124">
        <v>56340</v>
      </c>
      <c r="G958" s="124">
        <v>4000</v>
      </c>
      <c r="H958" s="124">
        <v>0</v>
      </c>
      <c r="I958" s="124">
        <v>0</v>
      </c>
      <c r="J958" s="124">
        <v>0</v>
      </c>
      <c r="K958" s="127">
        <v>0</v>
      </c>
      <c r="L958" s="127">
        <v>0</v>
      </c>
      <c r="M958" s="124">
        <v>0</v>
      </c>
      <c r="N958" s="127">
        <v>0</v>
      </c>
      <c r="O958" s="128">
        <v>10000</v>
      </c>
      <c r="P958" s="127">
        <v>0</v>
      </c>
      <c r="Q958" s="127">
        <v>0</v>
      </c>
      <c r="R958" s="124">
        <v>0</v>
      </c>
      <c r="S958" s="124">
        <v>0</v>
      </c>
      <c r="T958" s="124">
        <v>0</v>
      </c>
      <c r="U958" s="124">
        <v>0</v>
      </c>
      <c r="V958" s="124">
        <v>0</v>
      </c>
      <c r="W958" s="124">
        <v>4900</v>
      </c>
      <c r="X958" s="124">
        <v>0</v>
      </c>
      <c r="Y958" s="127">
        <v>13440</v>
      </c>
      <c r="Z958" s="128">
        <v>24000</v>
      </c>
    </row>
    <row r="959" spans="1:26" ht="20.100000000000001" customHeight="1">
      <c r="A959" s="92"/>
      <c r="B959" s="92"/>
      <c r="C959" s="93"/>
      <c r="D959" s="123" t="s">
        <v>2352</v>
      </c>
      <c r="E959" s="92" t="s">
        <v>2353</v>
      </c>
      <c r="F959" s="124">
        <v>9120</v>
      </c>
      <c r="G959" s="124">
        <v>2500</v>
      </c>
      <c r="H959" s="124">
        <v>0</v>
      </c>
      <c r="I959" s="124">
        <v>0</v>
      </c>
      <c r="J959" s="124">
        <v>0</v>
      </c>
      <c r="K959" s="127">
        <v>0</v>
      </c>
      <c r="L959" s="127">
        <v>0</v>
      </c>
      <c r="M959" s="124">
        <v>0</v>
      </c>
      <c r="N959" s="127">
        <v>0</v>
      </c>
      <c r="O959" s="128">
        <v>0</v>
      </c>
      <c r="P959" s="127">
        <v>0</v>
      </c>
      <c r="Q959" s="127">
        <v>0</v>
      </c>
      <c r="R959" s="124">
        <v>0</v>
      </c>
      <c r="S959" s="124">
        <v>0</v>
      </c>
      <c r="T959" s="124">
        <v>0</v>
      </c>
      <c r="U959" s="124">
        <v>0</v>
      </c>
      <c r="V959" s="124">
        <v>0</v>
      </c>
      <c r="W959" s="124">
        <v>700</v>
      </c>
      <c r="X959" s="124">
        <v>0</v>
      </c>
      <c r="Y959" s="127">
        <v>1920</v>
      </c>
      <c r="Z959" s="128">
        <v>4000</v>
      </c>
    </row>
    <row r="960" spans="1:26" ht="20.100000000000001" customHeight="1">
      <c r="A960" s="92" t="s">
        <v>1582</v>
      </c>
      <c r="B960" s="92" t="s">
        <v>1550</v>
      </c>
      <c r="C960" s="93" t="s">
        <v>1585</v>
      </c>
      <c r="D960" s="123" t="s">
        <v>1623</v>
      </c>
      <c r="E960" s="92" t="s">
        <v>758</v>
      </c>
      <c r="F960" s="124">
        <v>9120</v>
      </c>
      <c r="G960" s="124">
        <v>2500</v>
      </c>
      <c r="H960" s="124">
        <v>0</v>
      </c>
      <c r="I960" s="124">
        <v>0</v>
      </c>
      <c r="J960" s="124">
        <v>0</v>
      </c>
      <c r="K960" s="127">
        <v>0</v>
      </c>
      <c r="L960" s="127">
        <v>0</v>
      </c>
      <c r="M960" s="124">
        <v>0</v>
      </c>
      <c r="N960" s="127">
        <v>0</v>
      </c>
      <c r="O960" s="128">
        <v>0</v>
      </c>
      <c r="P960" s="127">
        <v>0</v>
      </c>
      <c r="Q960" s="127">
        <v>0</v>
      </c>
      <c r="R960" s="124">
        <v>0</v>
      </c>
      <c r="S960" s="124">
        <v>0</v>
      </c>
      <c r="T960" s="124">
        <v>0</v>
      </c>
      <c r="U960" s="124">
        <v>0</v>
      </c>
      <c r="V960" s="124">
        <v>0</v>
      </c>
      <c r="W960" s="124">
        <v>700</v>
      </c>
      <c r="X960" s="124">
        <v>0</v>
      </c>
      <c r="Y960" s="127">
        <v>1920</v>
      </c>
      <c r="Z960" s="128">
        <v>4000</v>
      </c>
    </row>
    <row r="961" spans="1:26" ht="20.100000000000001" customHeight="1">
      <c r="A961" s="92"/>
      <c r="B961" s="92"/>
      <c r="C961" s="93"/>
      <c r="D961" s="123" t="s">
        <v>2354</v>
      </c>
      <c r="E961" s="92" t="s">
        <v>2355</v>
      </c>
      <c r="F961" s="124">
        <v>66180</v>
      </c>
      <c r="G961" s="124">
        <v>4000</v>
      </c>
      <c r="H961" s="124">
        <v>0</v>
      </c>
      <c r="I961" s="124">
        <v>0</v>
      </c>
      <c r="J961" s="124">
        <v>0</v>
      </c>
      <c r="K961" s="127">
        <v>0</v>
      </c>
      <c r="L961" s="127">
        <v>0</v>
      </c>
      <c r="M961" s="124">
        <v>0</v>
      </c>
      <c r="N961" s="127">
        <v>0</v>
      </c>
      <c r="O961" s="128">
        <v>2000</v>
      </c>
      <c r="P961" s="127">
        <v>0</v>
      </c>
      <c r="Q961" s="127">
        <v>0</v>
      </c>
      <c r="R961" s="124">
        <v>0</v>
      </c>
      <c r="S961" s="124">
        <v>0</v>
      </c>
      <c r="T961" s="124">
        <v>0</v>
      </c>
      <c r="U961" s="124">
        <v>0</v>
      </c>
      <c r="V961" s="124">
        <v>0</v>
      </c>
      <c r="W961" s="124">
        <v>2100</v>
      </c>
      <c r="X961" s="124">
        <v>0</v>
      </c>
      <c r="Y961" s="127">
        <v>46080</v>
      </c>
      <c r="Z961" s="128">
        <v>12000</v>
      </c>
    </row>
    <row r="962" spans="1:26" ht="20.100000000000001" customHeight="1">
      <c r="A962" s="92" t="s">
        <v>1589</v>
      </c>
      <c r="B962" s="92" t="s">
        <v>1550</v>
      </c>
      <c r="C962" s="93" t="s">
        <v>1585</v>
      </c>
      <c r="D962" s="123" t="s">
        <v>1623</v>
      </c>
      <c r="E962" s="92" t="s">
        <v>801</v>
      </c>
      <c r="F962" s="124">
        <v>25860</v>
      </c>
      <c r="G962" s="124">
        <v>4000</v>
      </c>
      <c r="H962" s="124">
        <v>0</v>
      </c>
      <c r="I962" s="124">
        <v>0</v>
      </c>
      <c r="J962" s="124">
        <v>0</v>
      </c>
      <c r="K962" s="127">
        <v>0</v>
      </c>
      <c r="L962" s="127">
        <v>0</v>
      </c>
      <c r="M962" s="124">
        <v>0</v>
      </c>
      <c r="N962" s="127">
        <v>0</v>
      </c>
      <c r="O962" s="128">
        <v>2000</v>
      </c>
      <c r="P962" s="127">
        <v>0</v>
      </c>
      <c r="Q962" s="127">
        <v>0</v>
      </c>
      <c r="R962" s="124">
        <v>0</v>
      </c>
      <c r="S962" s="124">
        <v>0</v>
      </c>
      <c r="T962" s="124">
        <v>0</v>
      </c>
      <c r="U962" s="124">
        <v>0</v>
      </c>
      <c r="V962" s="124">
        <v>0</v>
      </c>
      <c r="W962" s="124">
        <v>2100</v>
      </c>
      <c r="X962" s="124">
        <v>0</v>
      </c>
      <c r="Y962" s="127">
        <v>5760</v>
      </c>
      <c r="Z962" s="128">
        <v>12000</v>
      </c>
    </row>
    <row r="963" spans="1:26" ht="20.100000000000001" customHeight="1">
      <c r="A963" s="92" t="s">
        <v>1589</v>
      </c>
      <c r="B963" s="92" t="s">
        <v>1558</v>
      </c>
      <c r="C963" s="93" t="s">
        <v>1572</v>
      </c>
      <c r="D963" s="123" t="s">
        <v>1623</v>
      </c>
      <c r="E963" s="92" t="s">
        <v>832</v>
      </c>
      <c r="F963" s="124">
        <v>40320</v>
      </c>
      <c r="G963" s="124">
        <v>0</v>
      </c>
      <c r="H963" s="124">
        <v>0</v>
      </c>
      <c r="I963" s="124">
        <v>0</v>
      </c>
      <c r="J963" s="124">
        <v>0</v>
      </c>
      <c r="K963" s="127">
        <v>0</v>
      </c>
      <c r="L963" s="127">
        <v>0</v>
      </c>
      <c r="M963" s="124">
        <v>0</v>
      </c>
      <c r="N963" s="127">
        <v>0</v>
      </c>
      <c r="O963" s="128">
        <v>0</v>
      </c>
      <c r="P963" s="127">
        <v>0</v>
      </c>
      <c r="Q963" s="127">
        <v>0</v>
      </c>
      <c r="R963" s="124">
        <v>0</v>
      </c>
      <c r="S963" s="124">
        <v>0</v>
      </c>
      <c r="T963" s="124">
        <v>0</v>
      </c>
      <c r="U963" s="124">
        <v>0</v>
      </c>
      <c r="V963" s="124">
        <v>0</v>
      </c>
      <c r="W963" s="124">
        <v>0</v>
      </c>
      <c r="X963" s="124">
        <v>0</v>
      </c>
      <c r="Y963" s="127">
        <v>40320</v>
      </c>
      <c r="Z963" s="128">
        <v>0</v>
      </c>
    </row>
    <row r="964" spans="1:26" ht="20.100000000000001" customHeight="1">
      <c r="A964" s="92"/>
      <c r="B964" s="92"/>
      <c r="C964" s="93"/>
      <c r="D964" s="123" t="s">
        <v>2356</v>
      </c>
      <c r="E964" s="92" t="s">
        <v>2357</v>
      </c>
      <c r="F964" s="124">
        <v>240360</v>
      </c>
      <c r="G964" s="124">
        <v>6000</v>
      </c>
      <c r="H964" s="124">
        <v>0</v>
      </c>
      <c r="I964" s="124">
        <v>0</v>
      </c>
      <c r="J964" s="124">
        <v>0</v>
      </c>
      <c r="K964" s="127">
        <v>0</v>
      </c>
      <c r="L964" s="127">
        <v>0</v>
      </c>
      <c r="M964" s="124">
        <v>0</v>
      </c>
      <c r="N964" s="127">
        <v>0</v>
      </c>
      <c r="O964" s="128">
        <v>1500</v>
      </c>
      <c r="P964" s="127">
        <v>0</v>
      </c>
      <c r="Q964" s="127">
        <v>0</v>
      </c>
      <c r="R964" s="124">
        <v>0</v>
      </c>
      <c r="S964" s="124">
        <v>0</v>
      </c>
      <c r="T964" s="124">
        <v>0</v>
      </c>
      <c r="U964" s="124">
        <v>0</v>
      </c>
      <c r="V964" s="124">
        <v>0</v>
      </c>
      <c r="W964" s="124">
        <v>2100</v>
      </c>
      <c r="X964" s="124">
        <v>0</v>
      </c>
      <c r="Y964" s="127">
        <v>5760</v>
      </c>
      <c r="Z964" s="128">
        <v>225000</v>
      </c>
    </row>
    <row r="965" spans="1:26" ht="20.100000000000001" customHeight="1">
      <c r="A965" s="92" t="s">
        <v>1604</v>
      </c>
      <c r="B965" s="92" t="s">
        <v>1550</v>
      </c>
      <c r="C965" s="93" t="s">
        <v>1557</v>
      </c>
      <c r="D965" s="123" t="s">
        <v>1623</v>
      </c>
      <c r="E965" s="92" t="s">
        <v>260</v>
      </c>
      <c r="F965" s="124">
        <v>15360</v>
      </c>
      <c r="G965" s="124">
        <v>6000</v>
      </c>
      <c r="H965" s="124">
        <v>0</v>
      </c>
      <c r="I965" s="124">
        <v>0</v>
      </c>
      <c r="J965" s="124">
        <v>0</v>
      </c>
      <c r="K965" s="127">
        <v>0</v>
      </c>
      <c r="L965" s="127">
        <v>0</v>
      </c>
      <c r="M965" s="124">
        <v>0</v>
      </c>
      <c r="N965" s="127">
        <v>0</v>
      </c>
      <c r="O965" s="128">
        <v>1500</v>
      </c>
      <c r="P965" s="127">
        <v>0</v>
      </c>
      <c r="Q965" s="127">
        <v>0</v>
      </c>
      <c r="R965" s="124">
        <v>0</v>
      </c>
      <c r="S965" s="124">
        <v>0</v>
      </c>
      <c r="T965" s="124">
        <v>0</v>
      </c>
      <c r="U965" s="124">
        <v>0</v>
      </c>
      <c r="V965" s="124">
        <v>0</v>
      </c>
      <c r="W965" s="124">
        <v>2100</v>
      </c>
      <c r="X965" s="124">
        <v>0</v>
      </c>
      <c r="Y965" s="127">
        <v>5760</v>
      </c>
      <c r="Z965" s="128">
        <v>0</v>
      </c>
    </row>
    <row r="966" spans="1:26" ht="20.100000000000001" customHeight="1">
      <c r="A966" s="92" t="s">
        <v>1604</v>
      </c>
      <c r="B966" s="92" t="s">
        <v>1580</v>
      </c>
      <c r="C966" s="93" t="s">
        <v>1558</v>
      </c>
      <c r="D966" s="123" t="s">
        <v>1623</v>
      </c>
      <c r="E966" s="92" t="s">
        <v>1171</v>
      </c>
      <c r="F966" s="124">
        <v>225000</v>
      </c>
      <c r="G966" s="124">
        <v>0</v>
      </c>
      <c r="H966" s="124">
        <v>0</v>
      </c>
      <c r="I966" s="124">
        <v>0</v>
      </c>
      <c r="J966" s="124">
        <v>0</v>
      </c>
      <c r="K966" s="127">
        <v>0</v>
      </c>
      <c r="L966" s="127">
        <v>0</v>
      </c>
      <c r="M966" s="124">
        <v>0</v>
      </c>
      <c r="N966" s="127">
        <v>0</v>
      </c>
      <c r="O966" s="128">
        <v>0</v>
      </c>
      <c r="P966" s="127">
        <v>0</v>
      </c>
      <c r="Q966" s="127">
        <v>0</v>
      </c>
      <c r="R966" s="124">
        <v>0</v>
      </c>
      <c r="S966" s="124">
        <v>0</v>
      </c>
      <c r="T966" s="124">
        <v>0</v>
      </c>
      <c r="U966" s="124">
        <v>0</v>
      </c>
      <c r="V966" s="124">
        <v>0</v>
      </c>
      <c r="W966" s="124">
        <v>0</v>
      </c>
      <c r="X966" s="124">
        <v>0</v>
      </c>
      <c r="Y966" s="127">
        <v>0</v>
      </c>
      <c r="Z966" s="128">
        <v>225000</v>
      </c>
    </row>
    <row r="967" spans="1:26" ht="20.100000000000001" customHeight="1">
      <c r="A967" s="92"/>
      <c r="B967" s="92"/>
      <c r="C967" s="93"/>
      <c r="D967" s="123" t="s">
        <v>2358</v>
      </c>
      <c r="E967" s="92" t="s">
        <v>2359</v>
      </c>
      <c r="F967" s="124">
        <v>96540</v>
      </c>
      <c r="G967" s="124">
        <v>10000</v>
      </c>
      <c r="H967" s="124">
        <v>0</v>
      </c>
      <c r="I967" s="124">
        <v>0</v>
      </c>
      <c r="J967" s="124">
        <v>4680</v>
      </c>
      <c r="K967" s="127">
        <v>0</v>
      </c>
      <c r="L967" s="127">
        <v>0</v>
      </c>
      <c r="M967" s="124">
        <v>0</v>
      </c>
      <c r="N967" s="127">
        <v>27000</v>
      </c>
      <c r="O967" s="128">
        <v>10000</v>
      </c>
      <c r="P967" s="127">
        <v>0</v>
      </c>
      <c r="Q967" s="127">
        <v>0</v>
      </c>
      <c r="R967" s="124">
        <v>0</v>
      </c>
      <c r="S967" s="124">
        <v>0</v>
      </c>
      <c r="T967" s="124">
        <v>0</v>
      </c>
      <c r="U967" s="124">
        <v>0</v>
      </c>
      <c r="V967" s="124">
        <v>0</v>
      </c>
      <c r="W967" s="124">
        <v>2100</v>
      </c>
      <c r="X967" s="124">
        <v>0</v>
      </c>
      <c r="Y967" s="127">
        <v>5760</v>
      </c>
      <c r="Z967" s="128">
        <v>37000</v>
      </c>
    </row>
    <row r="968" spans="1:26" ht="20.100000000000001" customHeight="1">
      <c r="A968" s="92" t="s">
        <v>1549</v>
      </c>
      <c r="B968" s="92" t="s">
        <v>1550</v>
      </c>
      <c r="C968" s="93" t="s">
        <v>1550</v>
      </c>
      <c r="D968" s="123" t="s">
        <v>1623</v>
      </c>
      <c r="E968" s="92" t="s">
        <v>251</v>
      </c>
      <c r="F968" s="124">
        <v>96540</v>
      </c>
      <c r="G968" s="124">
        <v>10000</v>
      </c>
      <c r="H968" s="124">
        <v>0</v>
      </c>
      <c r="I968" s="124">
        <v>0</v>
      </c>
      <c r="J968" s="124">
        <v>4680</v>
      </c>
      <c r="K968" s="127">
        <v>0</v>
      </c>
      <c r="L968" s="127">
        <v>0</v>
      </c>
      <c r="M968" s="124">
        <v>0</v>
      </c>
      <c r="N968" s="127">
        <v>27000</v>
      </c>
      <c r="O968" s="128">
        <v>10000</v>
      </c>
      <c r="P968" s="127">
        <v>0</v>
      </c>
      <c r="Q968" s="127">
        <v>0</v>
      </c>
      <c r="R968" s="124">
        <v>0</v>
      </c>
      <c r="S968" s="124">
        <v>0</v>
      </c>
      <c r="T968" s="124">
        <v>0</v>
      </c>
      <c r="U968" s="124">
        <v>0</v>
      </c>
      <c r="V968" s="124">
        <v>0</v>
      </c>
      <c r="W968" s="124">
        <v>2100</v>
      </c>
      <c r="X968" s="124">
        <v>0</v>
      </c>
      <c r="Y968" s="127">
        <v>5760</v>
      </c>
      <c r="Z968" s="128">
        <v>37000</v>
      </c>
    </row>
    <row r="969" spans="1:26" ht="20.100000000000001" customHeight="1">
      <c r="A969" s="92"/>
      <c r="B969" s="92"/>
      <c r="C969" s="93"/>
      <c r="D969" s="123" t="s">
        <v>2360</v>
      </c>
      <c r="E969" s="92" t="s">
        <v>2361</v>
      </c>
      <c r="F969" s="124">
        <v>182260</v>
      </c>
      <c r="G969" s="124">
        <v>10000</v>
      </c>
      <c r="H969" s="124">
        <v>0</v>
      </c>
      <c r="I969" s="124">
        <v>0</v>
      </c>
      <c r="J969" s="124">
        <v>10920</v>
      </c>
      <c r="K969" s="127">
        <v>0</v>
      </c>
      <c r="L969" s="127">
        <v>0</v>
      </c>
      <c r="M969" s="124">
        <v>0</v>
      </c>
      <c r="N969" s="127">
        <v>0</v>
      </c>
      <c r="O969" s="128">
        <v>5000</v>
      </c>
      <c r="P969" s="127">
        <v>0</v>
      </c>
      <c r="Q969" s="127">
        <v>0</v>
      </c>
      <c r="R969" s="124">
        <v>0</v>
      </c>
      <c r="S969" s="124">
        <v>0</v>
      </c>
      <c r="T969" s="124">
        <v>0</v>
      </c>
      <c r="U969" s="124">
        <v>0</v>
      </c>
      <c r="V969" s="124">
        <v>0</v>
      </c>
      <c r="W969" s="124">
        <v>4900</v>
      </c>
      <c r="X969" s="124">
        <v>0</v>
      </c>
      <c r="Y969" s="127">
        <v>13440</v>
      </c>
      <c r="Z969" s="128">
        <v>138000</v>
      </c>
    </row>
    <row r="970" spans="1:26" ht="20.100000000000001" customHeight="1">
      <c r="A970" s="92" t="s">
        <v>1549</v>
      </c>
      <c r="B970" s="92" t="s">
        <v>1559</v>
      </c>
      <c r="C970" s="93" t="s">
        <v>1572</v>
      </c>
      <c r="D970" s="123" t="s">
        <v>1623</v>
      </c>
      <c r="E970" s="92" t="s">
        <v>328</v>
      </c>
      <c r="F970" s="124">
        <v>30000</v>
      </c>
      <c r="G970" s="124">
        <v>0</v>
      </c>
      <c r="H970" s="124">
        <v>0</v>
      </c>
      <c r="I970" s="124">
        <v>0</v>
      </c>
      <c r="J970" s="124">
        <v>0</v>
      </c>
      <c r="K970" s="127">
        <v>0</v>
      </c>
      <c r="L970" s="127">
        <v>0</v>
      </c>
      <c r="M970" s="124">
        <v>0</v>
      </c>
      <c r="N970" s="127">
        <v>0</v>
      </c>
      <c r="O970" s="128">
        <v>0</v>
      </c>
      <c r="P970" s="127">
        <v>0</v>
      </c>
      <c r="Q970" s="127">
        <v>0</v>
      </c>
      <c r="R970" s="124">
        <v>0</v>
      </c>
      <c r="S970" s="124">
        <v>0</v>
      </c>
      <c r="T970" s="124">
        <v>0</v>
      </c>
      <c r="U970" s="124">
        <v>0</v>
      </c>
      <c r="V970" s="124">
        <v>0</v>
      </c>
      <c r="W970" s="124">
        <v>0</v>
      </c>
      <c r="X970" s="124">
        <v>0</v>
      </c>
      <c r="Y970" s="127">
        <v>0</v>
      </c>
      <c r="Z970" s="128">
        <v>30000</v>
      </c>
    </row>
    <row r="971" spans="1:26" ht="20.100000000000001" customHeight="1">
      <c r="A971" s="92" t="s">
        <v>1549</v>
      </c>
      <c r="B971" s="92" t="s">
        <v>1564</v>
      </c>
      <c r="C971" s="93" t="s">
        <v>1550</v>
      </c>
      <c r="D971" s="123" t="s">
        <v>1623</v>
      </c>
      <c r="E971" s="92" t="s">
        <v>251</v>
      </c>
      <c r="F971" s="124">
        <v>152260</v>
      </c>
      <c r="G971" s="124">
        <v>10000</v>
      </c>
      <c r="H971" s="124">
        <v>0</v>
      </c>
      <c r="I971" s="124">
        <v>0</v>
      </c>
      <c r="J971" s="124">
        <v>10920</v>
      </c>
      <c r="K971" s="127">
        <v>0</v>
      </c>
      <c r="L971" s="127">
        <v>0</v>
      </c>
      <c r="M971" s="124">
        <v>0</v>
      </c>
      <c r="N971" s="127">
        <v>0</v>
      </c>
      <c r="O971" s="128">
        <v>5000</v>
      </c>
      <c r="P971" s="127">
        <v>0</v>
      </c>
      <c r="Q971" s="127">
        <v>0</v>
      </c>
      <c r="R971" s="124">
        <v>0</v>
      </c>
      <c r="S971" s="124">
        <v>0</v>
      </c>
      <c r="T971" s="124">
        <v>0</v>
      </c>
      <c r="U971" s="124">
        <v>0</v>
      </c>
      <c r="V971" s="124">
        <v>0</v>
      </c>
      <c r="W971" s="124">
        <v>4900</v>
      </c>
      <c r="X971" s="124">
        <v>0</v>
      </c>
      <c r="Y971" s="127">
        <v>13440</v>
      </c>
      <c r="Z971" s="128">
        <v>108000</v>
      </c>
    </row>
    <row r="972" spans="1:26" ht="20.100000000000001" customHeight="1">
      <c r="A972" s="92"/>
      <c r="B972" s="92"/>
      <c r="C972" s="93"/>
      <c r="D972" s="123" t="s">
        <v>2362</v>
      </c>
      <c r="E972" s="92" t="s">
        <v>2363</v>
      </c>
      <c r="F972" s="124">
        <v>45380</v>
      </c>
      <c r="G972" s="124">
        <v>0</v>
      </c>
      <c r="H972" s="124">
        <v>0</v>
      </c>
      <c r="I972" s="124">
        <v>0</v>
      </c>
      <c r="J972" s="124">
        <v>960</v>
      </c>
      <c r="K972" s="127">
        <v>0</v>
      </c>
      <c r="L972" s="127">
        <v>0</v>
      </c>
      <c r="M972" s="124">
        <v>0</v>
      </c>
      <c r="N972" s="127">
        <v>7800</v>
      </c>
      <c r="O972" s="128">
        <v>0</v>
      </c>
      <c r="P972" s="127">
        <v>0</v>
      </c>
      <c r="Q972" s="127">
        <v>0</v>
      </c>
      <c r="R972" s="124">
        <v>0</v>
      </c>
      <c r="S972" s="124">
        <v>0</v>
      </c>
      <c r="T972" s="124">
        <v>0</v>
      </c>
      <c r="U972" s="124">
        <v>0</v>
      </c>
      <c r="V972" s="124">
        <v>0</v>
      </c>
      <c r="W972" s="124">
        <v>700</v>
      </c>
      <c r="X972" s="124">
        <v>0</v>
      </c>
      <c r="Y972" s="127">
        <v>1920</v>
      </c>
      <c r="Z972" s="128">
        <v>34000</v>
      </c>
    </row>
    <row r="973" spans="1:26" ht="20.100000000000001" customHeight="1">
      <c r="A973" s="92" t="s">
        <v>1549</v>
      </c>
      <c r="B973" s="92" t="s">
        <v>1552</v>
      </c>
      <c r="C973" s="93" t="s">
        <v>1550</v>
      </c>
      <c r="D973" s="123" t="s">
        <v>1623</v>
      </c>
      <c r="E973" s="92" t="s">
        <v>251</v>
      </c>
      <c r="F973" s="124">
        <v>11800</v>
      </c>
      <c r="G973" s="124">
        <v>0</v>
      </c>
      <c r="H973" s="124">
        <v>0</v>
      </c>
      <c r="I973" s="124">
        <v>0</v>
      </c>
      <c r="J973" s="124">
        <v>0</v>
      </c>
      <c r="K973" s="127">
        <v>0</v>
      </c>
      <c r="L973" s="127">
        <v>0</v>
      </c>
      <c r="M973" s="124">
        <v>0</v>
      </c>
      <c r="N973" s="127">
        <v>7800</v>
      </c>
      <c r="O973" s="128">
        <v>0</v>
      </c>
      <c r="P973" s="127">
        <v>0</v>
      </c>
      <c r="Q973" s="127">
        <v>0</v>
      </c>
      <c r="R973" s="124">
        <v>0</v>
      </c>
      <c r="S973" s="124">
        <v>0</v>
      </c>
      <c r="T973" s="124">
        <v>0</v>
      </c>
      <c r="U973" s="124">
        <v>0</v>
      </c>
      <c r="V973" s="124">
        <v>0</v>
      </c>
      <c r="W973" s="124">
        <v>0</v>
      </c>
      <c r="X973" s="124">
        <v>0</v>
      </c>
      <c r="Y973" s="127">
        <v>0</v>
      </c>
      <c r="Z973" s="128">
        <v>4000</v>
      </c>
    </row>
    <row r="974" spans="1:26" ht="20.100000000000001" customHeight="1">
      <c r="A974" s="92" t="s">
        <v>1549</v>
      </c>
      <c r="B974" s="92" t="s">
        <v>1563</v>
      </c>
      <c r="C974" s="93" t="s">
        <v>1550</v>
      </c>
      <c r="D974" s="123" t="s">
        <v>1623</v>
      </c>
      <c r="E974" s="92" t="s">
        <v>251</v>
      </c>
      <c r="F974" s="124">
        <v>3580</v>
      </c>
      <c r="G974" s="124">
        <v>0</v>
      </c>
      <c r="H974" s="124">
        <v>0</v>
      </c>
      <c r="I974" s="124">
        <v>0</v>
      </c>
      <c r="J974" s="124">
        <v>960</v>
      </c>
      <c r="K974" s="127">
        <v>0</v>
      </c>
      <c r="L974" s="127">
        <v>0</v>
      </c>
      <c r="M974" s="124">
        <v>0</v>
      </c>
      <c r="N974" s="127">
        <v>0</v>
      </c>
      <c r="O974" s="128">
        <v>0</v>
      </c>
      <c r="P974" s="127">
        <v>0</v>
      </c>
      <c r="Q974" s="127">
        <v>0</v>
      </c>
      <c r="R974" s="124">
        <v>0</v>
      </c>
      <c r="S974" s="124">
        <v>0</v>
      </c>
      <c r="T974" s="124">
        <v>0</v>
      </c>
      <c r="U974" s="124">
        <v>0</v>
      </c>
      <c r="V974" s="124">
        <v>0</v>
      </c>
      <c r="W974" s="124">
        <v>700</v>
      </c>
      <c r="X974" s="124">
        <v>0</v>
      </c>
      <c r="Y974" s="127">
        <v>1920</v>
      </c>
      <c r="Z974" s="128">
        <v>0</v>
      </c>
    </row>
    <row r="975" spans="1:26" ht="20.100000000000001" customHeight="1">
      <c r="A975" s="92" t="s">
        <v>1549</v>
      </c>
      <c r="B975" s="92" t="s">
        <v>1563</v>
      </c>
      <c r="C975" s="93" t="s">
        <v>1572</v>
      </c>
      <c r="D975" s="123" t="s">
        <v>1623</v>
      </c>
      <c r="E975" s="92" t="s">
        <v>376</v>
      </c>
      <c r="F975" s="124">
        <v>30000</v>
      </c>
      <c r="G975" s="124">
        <v>0</v>
      </c>
      <c r="H975" s="124">
        <v>0</v>
      </c>
      <c r="I975" s="124">
        <v>0</v>
      </c>
      <c r="J975" s="124">
        <v>0</v>
      </c>
      <c r="K975" s="127">
        <v>0</v>
      </c>
      <c r="L975" s="127">
        <v>0</v>
      </c>
      <c r="M975" s="124">
        <v>0</v>
      </c>
      <c r="N975" s="127">
        <v>0</v>
      </c>
      <c r="O975" s="128">
        <v>0</v>
      </c>
      <c r="P975" s="127">
        <v>0</v>
      </c>
      <c r="Q975" s="127">
        <v>0</v>
      </c>
      <c r="R975" s="124">
        <v>0</v>
      </c>
      <c r="S975" s="124">
        <v>0</v>
      </c>
      <c r="T975" s="124">
        <v>0</v>
      </c>
      <c r="U975" s="124">
        <v>0</v>
      </c>
      <c r="V975" s="124">
        <v>0</v>
      </c>
      <c r="W975" s="124">
        <v>0</v>
      </c>
      <c r="X975" s="124">
        <v>0</v>
      </c>
      <c r="Y975" s="127">
        <v>0</v>
      </c>
      <c r="Z975" s="128">
        <v>30000</v>
      </c>
    </row>
    <row r="976" spans="1:26" ht="20.100000000000001" customHeight="1">
      <c r="A976" s="92"/>
      <c r="B976" s="92"/>
      <c r="C976" s="93"/>
      <c r="D976" s="123" t="s">
        <v>2364</v>
      </c>
      <c r="E976" s="92" t="s">
        <v>2365</v>
      </c>
      <c r="F976" s="124">
        <v>74200</v>
      </c>
      <c r="G976" s="124">
        <v>20000</v>
      </c>
      <c r="H976" s="124">
        <v>0</v>
      </c>
      <c r="I976" s="124">
        <v>0</v>
      </c>
      <c r="J976" s="124">
        <v>0</v>
      </c>
      <c r="K976" s="127">
        <v>0</v>
      </c>
      <c r="L976" s="127">
        <v>0</v>
      </c>
      <c r="M976" s="124">
        <v>0</v>
      </c>
      <c r="N976" s="127">
        <v>0</v>
      </c>
      <c r="O976" s="128">
        <v>0</v>
      </c>
      <c r="P976" s="127">
        <v>0</v>
      </c>
      <c r="Q976" s="127">
        <v>0</v>
      </c>
      <c r="R976" s="124">
        <v>0</v>
      </c>
      <c r="S976" s="124">
        <v>0</v>
      </c>
      <c r="T976" s="124">
        <v>0</v>
      </c>
      <c r="U976" s="124">
        <v>0</v>
      </c>
      <c r="V976" s="124">
        <v>0</v>
      </c>
      <c r="W976" s="124">
        <v>7000</v>
      </c>
      <c r="X976" s="124">
        <v>0</v>
      </c>
      <c r="Y976" s="127">
        <v>19200</v>
      </c>
      <c r="Z976" s="128">
        <v>28000</v>
      </c>
    </row>
    <row r="977" spans="1:26" ht="20.100000000000001" customHeight="1">
      <c r="A977" s="92" t="s">
        <v>1604</v>
      </c>
      <c r="B977" s="92" t="s">
        <v>1550</v>
      </c>
      <c r="C977" s="93" t="s">
        <v>1572</v>
      </c>
      <c r="D977" s="123" t="s">
        <v>1623</v>
      </c>
      <c r="E977" s="92" t="s">
        <v>1097</v>
      </c>
      <c r="F977" s="124">
        <v>74200</v>
      </c>
      <c r="G977" s="124">
        <v>20000</v>
      </c>
      <c r="H977" s="124">
        <v>0</v>
      </c>
      <c r="I977" s="124">
        <v>0</v>
      </c>
      <c r="J977" s="124">
        <v>0</v>
      </c>
      <c r="K977" s="127">
        <v>0</v>
      </c>
      <c r="L977" s="127">
        <v>0</v>
      </c>
      <c r="M977" s="124">
        <v>0</v>
      </c>
      <c r="N977" s="127">
        <v>0</v>
      </c>
      <c r="O977" s="128">
        <v>0</v>
      </c>
      <c r="P977" s="127">
        <v>0</v>
      </c>
      <c r="Q977" s="127">
        <v>0</v>
      </c>
      <c r="R977" s="124">
        <v>0</v>
      </c>
      <c r="S977" s="124">
        <v>0</v>
      </c>
      <c r="T977" s="124">
        <v>0</v>
      </c>
      <c r="U977" s="124">
        <v>0</v>
      </c>
      <c r="V977" s="124">
        <v>0</v>
      </c>
      <c r="W977" s="124">
        <v>7000</v>
      </c>
      <c r="X977" s="124">
        <v>0</v>
      </c>
      <c r="Y977" s="127">
        <v>19200</v>
      </c>
      <c r="Z977" s="128">
        <v>28000</v>
      </c>
    </row>
    <row r="978" spans="1:26" ht="20.100000000000001" customHeight="1">
      <c r="A978" s="92"/>
      <c r="B978" s="92"/>
      <c r="C978" s="93"/>
      <c r="D978" s="123" t="s">
        <v>2366</v>
      </c>
      <c r="E978" s="92" t="s">
        <v>2367</v>
      </c>
      <c r="F978" s="124">
        <v>1727120</v>
      </c>
      <c r="G978" s="124">
        <v>261000</v>
      </c>
      <c r="H978" s="124">
        <v>7000</v>
      </c>
      <c r="I978" s="124">
        <v>30000</v>
      </c>
      <c r="J978" s="124">
        <v>49360</v>
      </c>
      <c r="K978" s="127">
        <v>0</v>
      </c>
      <c r="L978" s="127">
        <v>0</v>
      </c>
      <c r="M978" s="124">
        <v>61000</v>
      </c>
      <c r="N978" s="127">
        <v>260400</v>
      </c>
      <c r="O978" s="128">
        <v>100000</v>
      </c>
      <c r="P978" s="127">
        <v>0</v>
      </c>
      <c r="Q978" s="127">
        <v>40000</v>
      </c>
      <c r="R978" s="124">
        <v>20000</v>
      </c>
      <c r="S978" s="124">
        <v>60000</v>
      </c>
      <c r="T978" s="124">
        <v>0</v>
      </c>
      <c r="U978" s="124">
        <v>0</v>
      </c>
      <c r="V978" s="124">
        <v>0</v>
      </c>
      <c r="W978" s="124">
        <v>39200</v>
      </c>
      <c r="X978" s="124">
        <v>0</v>
      </c>
      <c r="Y978" s="127">
        <v>140160</v>
      </c>
      <c r="Z978" s="128">
        <v>659000</v>
      </c>
    </row>
    <row r="979" spans="1:26" ht="20.100000000000001" customHeight="1">
      <c r="A979" s="92"/>
      <c r="B979" s="92"/>
      <c r="C979" s="93"/>
      <c r="D979" s="123" t="s">
        <v>2368</v>
      </c>
      <c r="E979" s="92" t="s">
        <v>2369</v>
      </c>
      <c r="F979" s="124">
        <v>669180</v>
      </c>
      <c r="G979" s="124">
        <v>82500</v>
      </c>
      <c r="H979" s="124">
        <v>5000</v>
      </c>
      <c r="I979" s="124">
        <v>20000</v>
      </c>
      <c r="J979" s="124">
        <v>31480</v>
      </c>
      <c r="K979" s="127">
        <v>0</v>
      </c>
      <c r="L979" s="127">
        <v>0</v>
      </c>
      <c r="M979" s="124">
        <v>61000</v>
      </c>
      <c r="N979" s="127">
        <v>148200</v>
      </c>
      <c r="O979" s="128">
        <v>60000</v>
      </c>
      <c r="P979" s="127">
        <v>0</v>
      </c>
      <c r="Q979" s="127">
        <v>38000</v>
      </c>
      <c r="R979" s="124">
        <v>20000</v>
      </c>
      <c r="S979" s="124">
        <v>40000</v>
      </c>
      <c r="T979" s="124">
        <v>0</v>
      </c>
      <c r="U979" s="124">
        <v>0</v>
      </c>
      <c r="V979" s="124">
        <v>0</v>
      </c>
      <c r="W979" s="124">
        <v>12600</v>
      </c>
      <c r="X979" s="124">
        <v>0</v>
      </c>
      <c r="Y979" s="127">
        <v>38400</v>
      </c>
      <c r="Z979" s="128">
        <v>112000</v>
      </c>
    </row>
    <row r="980" spans="1:26" ht="20.100000000000001" customHeight="1">
      <c r="A980" s="92" t="s">
        <v>1549</v>
      </c>
      <c r="B980" s="92" t="s">
        <v>1552</v>
      </c>
      <c r="C980" s="93" t="s">
        <v>1550</v>
      </c>
      <c r="D980" s="123" t="s">
        <v>1623</v>
      </c>
      <c r="E980" s="92" t="s">
        <v>251</v>
      </c>
      <c r="F980" s="124">
        <v>659180</v>
      </c>
      <c r="G980" s="124">
        <v>82500</v>
      </c>
      <c r="H980" s="124">
        <v>5000</v>
      </c>
      <c r="I980" s="124">
        <v>20000</v>
      </c>
      <c r="J980" s="124">
        <v>31480</v>
      </c>
      <c r="K980" s="127">
        <v>0</v>
      </c>
      <c r="L980" s="127">
        <v>0</v>
      </c>
      <c r="M980" s="124">
        <v>61000</v>
      </c>
      <c r="N980" s="127">
        <v>148200</v>
      </c>
      <c r="O980" s="128">
        <v>60000</v>
      </c>
      <c r="P980" s="127">
        <v>0</v>
      </c>
      <c r="Q980" s="127">
        <v>38000</v>
      </c>
      <c r="R980" s="124">
        <v>20000</v>
      </c>
      <c r="S980" s="124">
        <v>40000</v>
      </c>
      <c r="T980" s="124">
        <v>0</v>
      </c>
      <c r="U980" s="124">
        <v>0</v>
      </c>
      <c r="V980" s="124">
        <v>0</v>
      </c>
      <c r="W980" s="124">
        <v>12600</v>
      </c>
      <c r="X980" s="124">
        <v>0</v>
      </c>
      <c r="Y980" s="127">
        <v>38400</v>
      </c>
      <c r="Z980" s="128">
        <v>102000</v>
      </c>
    </row>
    <row r="981" spans="1:26" ht="20.100000000000001" customHeight="1">
      <c r="A981" s="92" t="s">
        <v>1618</v>
      </c>
      <c r="B981" s="92" t="s">
        <v>1550</v>
      </c>
      <c r="C981" s="93" t="s">
        <v>1554</v>
      </c>
      <c r="D981" s="123" t="s">
        <v>1623</v>
      </c>
      <c r="E981" s="92" t="s">
        <v>2489</v>
      </c>
      <c r="F981" s="124">
        <v>10000</v>
      </c>
      <c r="G981" s="124">
        <v>0</v>
      </c>
      <c r="H981" s="124">
        <v>0</v>
      </c>
      <c r="I981" s="124">
        <v>0</v>
      </c>
      <c r="J981" s="124">
        <v>0</v>
      </c>
      <c r="K981" s="127">
        <v>0</v>
      </c>
      <c r="L981" s="127">
        <v>0</v>
      </c>
      <c r="M981" s="124">
        <v>0</v>
      </c>
      <c r="N981" s="127">
        <v>0</v>
      </c>
      <c r="O981" s="128">
        <v>0</v>
      </c>
      <c r="P981" s="127">
        <v>0</v>
      </c>
      <c r="Q981" s="127">
        <v>0</v>
      </c>
      <c r="R981" s="124">
        <v>0</v>
      </c>
      <c r="S981" s="124">
        <v>0</v>
      </c>
      <c r="T981" s="124">
        <v>0</v>
      </c>
      <c r="U981" s="124">
        <v>0</v>
      </c>
      <c r="V981" s="124">
        <v>0</v>
      </c>
      <c r="W981" s="124">
        <v>0</v>
      </c>
      <c r="X981" s="124">
        <v>0</v>
      </c>
      <c r="Y981" s="127">
        <v>0</v>
      </c>
      <c r="Z981" s="128">
        <v>10000</v>
      </c>
    </row>
    <row r="982" spans="1:26" ht="20.100000000000001" customHeight="1">
      <c r="A982" s="92"/>
      <c r="B982" s="92"/>
      <c r="C982" s="93"/>
      <c r="D982" s="123" t="s">
        <v>2370</v>
      </c>
      <c r="E982" s="92" t="s">
        <v>2371</v>
      </c>
      <c r="F982" s="124">
        <v>205440</v>
      </c>
      <c r="G982" s="124">
        <v>38000</v>
      </c>
      <c r="H982" s="124">
        <v>2000</v>
      </c>
      <c r="I982" s="124">
        <v>10000</v>
      </c>
      <c r="J982" s="124">
        <v>3840</v>
      </c>
      <c r="K982" s="127">
        <v>0</v>
      </c>
      <c r="L982" s="127">
        <v>0</v>
      </c>
      <c r="M982" s="124">
        <v>0</v>
      </c>
      <c r="N982" s="127">
        <v>31200</v>
      </c>
      <c r="O982" s="128">
        <v>40000</v>
      </c>
      <c r="P982" s="127">
        <v>0</v>
      </c>
      <c r="Q982" s="127">
        <v>2000</v>
      </c>
      <c r="R982" s="124">
        <v>0</v>
      </c>
      <c r="S982" s="124">
        <v>20000</v>
      </c>
      <c r="T982" s="124">
        <v>0</v>
      </c>
      <c r="U982" s="124">
        <v>0</v>
      </c>
      <c r="V982" s="124">
        <v>0</v>
      </c>
      <c r="W982" s="124">
        <v>2800</v>
      </c>
      <c r="X982" s="124">
        <v>0</v>
      </c>
      <c r="Y982" s="127">
        <v>9600</v>
      </c>
      <c r="Z982" s="128">
        <v>46000</v>
      </c>
    </row>
    <row r="983" spans="1:26" ht="20.100000000000001" customHeight="1">
      <c r="A983" s="92" t="s">
        <v>1549</v>
      </c>
      <c r="B983" s="92" t="s">
        <v>1554</v>
      </c>
      <c r="C983" s="93" t="s">
        <v>1550</v>
      </c>
      <c r="D983" s="123" t="s">
        <v>1623</v>
      </c>
      <c r="E983" s="92" t="s">
        <v>251</v>
      </c>
      <c r="F983" s="124">
        <v>205440</v>
      </c>
      <c r="G983" s="124">
        <v>38000</v>
      </c>
      <c r="H983" s="124">
        <v>2000</v>
      </c>
      <c r="I983" s="124">
        <v>10000</v>
      </c>
      <c r="J983" s="124">
        <v>3840</v>
      </c>
      <c r="K983" s="127">
        <v>0</v>
      </c>
      <c r="L983" s="127">
        <v>0</v>
      </c>
      <c r="M983" s="124">
        <v>0</v>
      </c>
      <c r="N983" s="127">
        <v>31200</v>
      </c>
      <c r="O983" s="128">
        <v>40000</v>
      </c>
      <c r="P983" s="127">
        <v>0</v>
      </c>
      <c r="Q983" s="127">
        <v>2000</v>
      </c>
      <c r="R983" s="124">
        <v>0</v>
      </c>
      <c r="S983" s="124">
        <v>20000</v>
      </c>
      <c r="T983" s="124">
        <v>0</v>
      </c>
      <c r="U983" s="124">
        <v>0</v>
      </c>
      <c r="V983" s="124">
        <v>0</v>
      </c>
      <c r="W983" s="124">
        <v>2800</v>
      </c>
      <c r="X983" s="124">
        <v>0</v>
      </c>
      <c r="Y983" s="127">
        <v>9600</v>
      </c>
      <c r="Z983" s="128">
        <v>46000</v>
      </c>
    </row>
    <row r="984" spans="1:26" ht="20.100000000000001" customHeight="1">
      <c r="A984" s="92"/>
      <c r="B984" s="92"/>
      <c r="C984" s="93"/>
      <c r="D984" s="123" t="s">
        <v>2372</v>
      </c>
      <c r="E984" s="92" t="s">
        <v>2373</v>
      </c>
      <c r="F984" s="124">
        <v>67960</v>
      </c>
      <c r="G984" s="124">
        <v>15000</v>
      </c>
      <c r="H984" s="124">
        <v>0</v>
      </c>
      <c r="I984" s="124">
        <v>0</v>
      </c>
      <c r="J984" s="124">
        <v>0</v>
      </c>
      <c r="K984" s="127">
        <v>0</v>
      </c>
      <c r="L984" s="127">
        <v>0</v>
      </c>
      <c r="M984" s="124">
        <v>0</v>
      </c>
      <c r="N984" s="127">
        <v>0</v>
      </c>
      <c r="O984" s="128">
        <v>0</v>
      </c>
      <c r="P984" s="127">
        <v>0</v>
      </c>
      <c r="Q984" s="127">
        <v>0</v>
      </c>
      <c r="R984" s="124">
        <v>0</v>
      </c>
      <c r="S984" s="124">
        <v>0</v>
      </c>
      <c r="T984" s="124">
        <v>0</v>
      </c>
      <c r="U984" s="124">
        <v>0</v>
      </c>
      <c r="V984" s="124">
        <v>0</v>
      </c>
      <c r="W984" s="124">
        <v>5600</v>
      </c>
      <c r="X984" s="124">
        <v>0</v>
      </c>
      <c r="Y984" s="127">
        <v>15360</v>
      </c>
      <c r="Z984" s="128">
        <v>32000</v>
      </c>
    </row>
    <row r="985" spans="1:26" ht="20.100000000000001" customHeight="1">
      <c r="A985" s="92" t="s">
        <v>1591</v>
      </c>
      <c r="B985" s="92" t="s">
        <v>1580</v>
      </c>
      <c r="C985" s="93" t="s">
        <v>1572</v>
      </c>
      <c r="D985" s="123" t="s">
        <v>1623</v>
      </c>
      <c r="E985" s="92" t="s">
        <v>957</v>
      </c>
      <c r="F985" s="124">
        <v>67960</v>
      </c>
      <c r="G985" s="124">
        <v>15000</v>
      </c>
      <c r="H985" s="124">
        <v>0</v>
      </c>
      <c r="I985" s="124">
        <v>0</v>
      </c>
      <c r="J985" s="124">
        <v>0</v>
      </c>
      <c r="K985" s="127">
        <v>0</v>
      </c>
      <c r="L985" s="127">
        <v>0</v>
      </c>
      <c r="M985" s="124">
        <v>0</v>
      </c>
      <c r="N985" s="127">
        <v>0</v>
      </c>
      <c r="O985" s="128">
        <v>0</v>
      </c>
      <c r="P985" s="127">
        <v>0</v>
      </c>
      <c r="Q985" s="127">
        <v>0</v>
      </c>
      <c r="R985" s="124">
        <v>0</v>
      </c>
      <c r="S985" s="124">
        <v>0</v>
      </c>
      <c r="T985" s="124">
        <v>0</v>
      </c>
      <c r="U985" s="124">
        <v>0</v>
      </c>
      <c r="V985" s="124">
        <v>0</v>
      </c>
      <c r="W985" s="124">
        <v>5600</v>
      </c>
      <c r="X985" s="124">
        <v>0</v>
      </c>
      <c r="Y985" s="127">
        <v>15360</v>
      </c>
      <c r="Z985" s="128">
        <v>32000</v>
      </c>
    </row>
    <row r="986" spans="1:26" ht="20.100000000000001" customHeight="1">
      <c r="A986" s="92"/>
      <c r="B986" s="92"/>
      <c r="C986" s="93"/>
      <c r="D986" s="123" t="s">
        <v>2374</v>
      </c>
      <c r="E986" s="92" t="s">
        <v>2375</v>
      </c>
      <c r="F986" s="124">
        <v>23240</v>
      </c>
      <c r="G986" s="124">
        <v>10000</v>
      </c>
      <c r="H986" s="124">
        <v>0</v>
      </c>
      <c r="I986" s="124">
        <v>0</v>
      </c>
      <c r="J986" s="124">
        <v>0</v>
      </c>
      <c r="K986" s="127">
        <v>0</v>
      </c>
      <c r="L986" s="127">
        <v>0</v>
      </c>
      <c r="M986" s="124">
        <v>0</v>
      </c>
      <c r="N986" s="127">
        <v>0</v>
      </c>
      <c r="O986" s="128">
        <v>0</v>
      </c>
      <c r="P986" s="127">
        <v>0</v>
      </c>
      <c r="Q986" s="127">
        <v>0</v>
      </c>
      <c r="R986" s="124">
        <v>0</v>
      </c>
      <c r="S986" s="124">
        <v>0</v>
      </c>
      <c r="T986" s="124">
        <v>0</v>
      </c>
      <c r="U986" s="124">
        <v>0</v>
      </c>
      <c r="V986" s="124">
        <v>0</v>
      </c>
      <c r="W986" s="124">
        <v>1400</v>
      </c>
      <c r="X986" s="124">
        <v>0</v>
      </c>
      <c r="Y986" s="127">
        <v>3840</v>
      </c>
      <c r="Z986" s="128">
        <v>8000</v>
      </c>
    </row>
    <row r="987" spans="1:26" ht="20.100000000000001" customHeight="1">
      <c r="A987" s="92" t="s">
        <v>1582</v>
      </c>
      <c r="B987" s="92" t="s">
        <v>1550</v>
      </c>
      <c r="C987" s="93" t="s">
        <v>1585</v>
      </c>
      <c r="D987" s="123" t="s">
        <v>1623</v>
      </c>
      <c r="E987" s="92" t="s">
        <v>758</v>
      </c>
      <c r="F987" s="124">
        <v>23240</v>
      </c>
      <c r="G987" s="124">
        <v>10000</v>
      </c>
      <c r="H987" s="124">
        <v>0</v>
      </c>
      <c r="I987" s="124">
        <v>0</v>
      </c>
      <c r="J987" s="124">
        <v>0</v>
      </c>
      <c r="K987" s="127">
        <v>0</v>
      </c>
      <c r="L987" s="127">
        <v>0</v>
      </c>
      <c r="M987" s="124">
        <v>0</v>
      </c>
      <c r="N987" s="127">
        <v>0</v>
      </c>
      <c r="O987" s="128">
        <v>0</v>
      </c>
      <c r="P987" s="127">
        <v>0</v>
      </c>
      <c r="Q987" s="127">
        <v>0</v>
      </c>
      <c r="R987" s="124">
        <v>0</v>
      </c>
      <c r="S987" s="124">
        <v>0</v>
      </c>
      <c r="T987" s="124">
        <v>0</v>
      </c>
      <c r="U987" s="124">
        <v>0</v>
      </c>
      <c r="V987" s="124">
        <v>0</v>
      </c>
      <c r="W987" s="124">
        <v>1400</v>
      </c>
      <c r="X987" s="124">
        <v>0</v>
      </c>
      <c r="Y987" s="127">
        <v>3840</v>
      </c>
      <c r="Z987" s="128">
        <v>8000</v>
      </c>
    </row>
    <row r="988" spans="1:26" ht="20.100000000000001" customHeight="1">
      <c r="A988" s="92"/>
      <c r="B988" s="92"/>
      <c r="C988" s="93"/>
      <c r="D988" s="123" t="s">
        <v>2376</v>
      </c>
      <c r="E988" s="92" t="s">
        <v>2377</v>
      </c>
      <c r="F988" s="124">
        <v>56740</v>
      </c>
      <c r="G988" s="124">
        <v>10000</v>
      </c>
      <c r="H988" s="124">
        <v>0</v>
      </c>
      <c r="I988" s="124">
        <v>0</v>
      </c>
      <c r="J988" s="124">
        <v>0</v>
      </c>
      <c r="K988" s="127">
        <v>0</v>
      </c>
      <c r="L988" s="127">
        <v>0</v>
      </c>
      <c r="M988" s="124">
        <v>0</v>
      </c>
      <c r="N988" s="127">
        <v>0</v>
      </c>
      <c r="O988" s="128">
        <v>0</v>
      </c>
      <c r="P988" s="127">
        <v>0</v>
      </c>
      <c r="Q988" s="127">
        <v>0</v>
      </c>
      <c r="R988" s="124">
        <v>0</v>
      </c>
      <c r="S988" s="124">
        <v>0</v>
      </c>
      <c r="T988" s="124">
        <v>0</v>
      </c>
      <c r="U988" s="124">
        <v>0</v>
      </c>
      <c r="V988" s="124">
        <v>0</v>
      </c>
      <c r="W988" s="124">
        <v>2100</v>
      </c>
      <c r="X988" s="124">
        <v>0</v>
      </c>
      <c r="Y988" s="127">
        <v>32640</v>
      </c>
      <c r="Z988" s="128">
        <v>12000</v>
      </c>
    </row>
    <row r="989" spans="1:26" ht="20.100000000000001" customHeight="1">
      <c r="A989" s="92" t="s">
        <v>1589</v>
      </c>
      <c r="B989" s="92" t="s">
        <v>1550</v>
      </c>
      <c r="C989" s="93" t="s">
        <v>1585</v>
      </c>
      <c r="D989" s="123" t="s">
        <v>1623</v>
      </c>
      <c r="E989" s="92" t="s">
        <v>801</v>
      </c>
      <c r="F989" s="124">
        <v>56740</v>
      </c>
      <c r="G989" s="124">
        <v>10000</v>
      </c>
      <c r="H989" s="124">
        <v>0</v>
      </c>
      <c r="I989" s="124">
        <v>0</v>
      </c>
      <c r="J989" s="124">
        <v>0</v>
      </c>
      <c r="K989" s="127">
        <v>0</v>
      </c>
      <c r="L989" s="127">
        <v>0</v>
      </c>
      <c r="M989" s="124">
        <v>0</v>
      </c>
      <c r="N989" s="127">
        <v>0</v>
      </c>
      <c r="O989" s="128">
        <v>0</v>
      </c>
      <c r="P989" s="127">
        <v>0</v>
      </c>
      <c r="Q989" s="127">
        <v>0</v>
      </c>
      <c r="R989" s="124">
        <v>0</v>
      </c>
      <c r="S989" s="124">
        <v>0</v>
      </c>
      <c r="T989" s="124">
        <v>0</v>
      </c>
      <c r="U989" s="124">
        <v>0</v>
      </c>
      <c r="V989" s="124">
        <v>0</v>
      </c>
      <c r="W989" s="124">
        <v>2100</v>
      </c>
      <c r="X989" s="124">
        <v>0</v>
      </c>
      <c r="Y989" s="127">
        <v>32640</v>
      </c>
      <c r="Z989" s="128">
        <v>12000</v>
      </c>
    </row>
    <row r="990" spans="1:26" ht="20.100000000000001" customHeight="1">
      <c r="A990" s="92"/>
      <c r="B990" s="92"/>
      <c r="C990" s="93"/>
      <c r="D990" s="123" t="s">
        <v>2378</v>
      </c>
      <c r="E990" s="92" t="s">
        <v>2379</v>
      </c>
      <c r="F990" s="124">
        <v>285860</v>
      </c>
      <c r="G990" s="124">
        <v>10000</v>
      </c>
      <c r="H990" s="124">
        <v>0</v>
      </c>
      <c r="I990" s="124">
        <v>0</v>
      </c>
      <c r="J990" s="124">
        <v>0</v>
      </c>
      <c r="K990" s="127">
        <v>0</v>
      </c>
      <c r="L990" s="127">
        <v>0</v>
      </c>
      <c r="M990" s="124">
        <v>0</v>
      </c>
      <c r="N990" s="127">
        <v>0</v>
      </c>
      <c r="O990" s="128">
        <v>0</v>
      </c>
      <c r="P990" s="127">
        <v>0</v>
      </c>
      <c r="Q990" s="127">
        <v>0</v>
      </c>
      <c r="R990" s="124">
        <v>0</v>
      </c>
      <c r="S990" s="124">
        <v>0</v>
      </c>
      <c r="T990" s="124">
        <v>0</v>
      </c>
      <c r="U990" s="124">
        <v>0</v>
      </c>
      <c r="V990" s="124">
        <v>0</v>
      </c>
      <c r="W990" s="124">
        <v>2100</v>
      </c>
      <c r="X990" s="124">
        <v>0</v>
      </c>
      <c r="Y990" s="127">
        <v>5760</v>
      </c>
      <c r="Z990" s="128">
        <v>268000</v>
      </c>
    </row>
    <row r="991" spans="1:26" ht="20.100000000000001" customHeight="1">
      <c r="A991" s="92" t="s">
        <v>1604</v>
      </c>
      <c r="B991" s="92" t="s">
        <v>1550</v>
      </c>
      <c r="C991" s="93" t="s">
        <v>1557</v>
      </c>
      <c r="D991" s="123" t="s">
        <v>1623</v>
      </c>
      <c r="E991" s="92" t="s">
        <v>260</v>
      </c>
      <c r="F991" s="124">
        <v>25860</v>
      </c>
      <c r="G991" s="124">
        <v>10000</v>
      </c>
      <c r="H991" s="124">
        <v>0</v>
      </c>
      <c r="I991" s="124">
        <v>0</v>
      </c>
      <c r="J991" s="124">
        <v>0</v>
      </c>
      <c r="K991" s="127">
        <v>0</v>
      </c>
      <c r="L991" s="127">
        <v>0</v>
      </c>
      <c r="M991" s="124">
        <v>0</v>
      </c>
      <c r="N991" s="127">
        <v>0</v>
      </c>
      <c r="O991" s="128">
        <v>0</v>
      </c>
      <c r="P991" s="127">
        <v>0</v>
      </c>
      <c r="Q991" s="127">
        <v>0</v>
      </c>
      <c r="R991" s="124">
        <v>0</v>
      </c>
      <c r="S991" s="124">
        <v>0</v>
      </c>
      <c r="T991" s="124">
        <v>0</v>
      </c>
      <c r="U991" s="124">
        <v>0</v>
      </c>
      <c r="V991" s="124">
        <v>0</v>
      </c>
      <c r="W991" s="124">
        <v>2100</v>
      </c>
      <c r="X991" s="124">
        <v>0</v>
      </c>
      <c r="Y991" s="127">
        <v>5760</v>
      </c>
      <c r="Z991" s="128">
        <v>8000</v>
      </c>
    </row>
    <row r="992" spans="1:26" ht="20.100000000000001" customHeight="1">
      <c r="A992" s="92" t="s">
        <v>1604</v>
      </c>
      <c r="B992" s="92" t="s">
        <v>1580</v>
      </c>
      <c r="C992" s="93" t="s">
        <v>1558</v>
      </c>
      <c r="D992" s="123" t="s">
        <v>1623</v>
      </c>
      <c r="E992" s="92" t="s">
        <v>1171</v>
      </c>
      <c r="F992" s="124">
        <v>260000</v>
      </c>
      <c r="G992" s="124">
        <v>0</v>
      </c>
      <c r="H992" s="124">
        <v>0</v>
      </c>
      <c r="I992" s="124">
        <v>0</v>
      </c>
      <c r="J992" s="124">
        <v>0</v>
      </c>
      <c r="K992" s="127">
        <v>0</v>
      </c>
      <c r="L992" s="127">
        <v>0</v>
      </c>
      <c r="M992" s="124">
        <v>0</v>
      </c>
      <c r="N992" s="127">
        <v>0</v>
      </c>
      <c r="O992" s="128">
        <v>0</v>
      </c>
      <c r="P992" s="127">
        <v>0</v>
      </c>
      <c r="Q992" s="127">
        <v>0</v>
      </c>
      <c r="R992" s="124">
        <v>0</v>
      </c>
      <c r="S992" s="124">
        <v>0</v>
      </c>
      <c r="T992" s="124">
        <v>0</v>
      </c>
      <c r="U992" s="124">
        <v>0</v>
      </c>
      <c r="V992" s="124">
        <v>0</v>
      </c>
      <c r="W992" s="124">
        <v>0</v>
      </c>
      <c r="X992" s="124">
        <v>0</v>
      </c>
      <c r="Y992" s="127">
        <v>0</v>
      </c>
      <c r="Z992" s="128">
        <v>260000</v>
      </c>
    </row>
    <row r="993" spans="1:26" ht="20.100000000000001" customHeight="1">
      <c r="A993" s="92"/>
      <c r="B993" s="92"/>
      <c r="C993" s="93"/>
      <c r="D993" s="123" t="s">
        <v>2380</v>
      </c>
      <c r="E993" s="92" t="s">
        <v>2381</v>
      </c>
      <c r="F993" s="124">
        <v>76360</v>
      </c>
      <c r="G993" s="124">
        <v>13000</v>
      </c>
      <c r="H993" s="124">
        <v>0</v>
      </c>
      <c r="I993" s="124">
        <v>0</v>
      </c>
      <c r="J993" s="124">
        <v>3120</v>
      </c>
      <c r="K993" s="127">
        <v>0</v>
      </c>
      <c r="L993" s="127">
        <v>0</v>
      </c>
      <c r="M993" s="124">
        <v>0</v>
      </c>
      <c r="N993" s="127">
        <v>18000</v>
      </c>
      <c r="O993" s="128">
        <v>0</v>
      </c>
      <c r="P993" s="127">
        <v>0</v>
      </c>
      <c r="Q993" s="127">
        <v>0</v>
      </c>
      <c r="R993" s="124">
        <v>0</v>
      </c>
      <c r="S993" s="124">
        <v>0</v>
      </c>
      <c r="T993" s="124">
        <v>0</v>
      </c>
      <c r="U993" s="124">
        <v>0</v>
      </c>
      <c r="V993" s="124">
        <v>0</v>
      </c>
      <c r="W993" s="124">
        <v>1400</v>
      </c>
      <c r="X993" s="124">
        <v>0</v>
      </c>
      <c r="Y993" s="127">
        <v>3840</v>
      </c>
      <c r="Z993" s="128">
        <v>37000</v>
      </c>
    </row>
    <row r="994" spans="1:26" ht="20.100000000000001" customHeight="1">
      <c r="A994" s="92" t="s">
        <v>1549</v>
      </c>
      <c r="B994" s="92" t="s">
        <v>1550</v>
      </c>
      <c r="C994" s="93" t="s">
        <v>1550</v>
      </c>
      <c r="D994" s="123" t="s">
        <v>1623</v>
      </c>
      <c r="E994" s="92" t="s">
        <v>251</v>
      </c>
      <c r="F994" s="124">
        <v>51360</v>
      </c>
      <c r="G994" s="124">
        <v>13000</v>
      </c>
      <c r="H994" s="124">
        <v>0</v>
      </c>
      <c r="I994" s="124">
        <v>0</v>
      </c>
      <c r="J994" s="124">
        <v>3120</v>
      </c>
      <c r="K994" s="127">
        <v>0</v>
      </c>
      <c r="L994" s="127">
        <v>0</v>
      </c>
      <c r="M994" s="124">
        <v>0</v>
      </c>
      <c r="N994" s="127">
        <v>18000</v>
      </c>
      <c r="O994" s="128">
        <v>0</v>
      </c>
      <c r="P994" s="127">
        <v>0</v>
      </c>
      <c r="Q994" s="127">
        <v>0</v>
      </c>
      <c r="R994" s="124">
        <v>0</v>
      </c>
      <c r="S994" s="124">
        <v>0</v>
      </c>
      <c r="T994" s="124">
        <v>0</v>
      </c>
      <c r="U994" s="124">
        <v>0</v>
      </c>
      <c r="V994" s="124">
        <v>0</v>
      </c>
      <c r="W994" s="124">
        <v>1400</v>
      </c>
      <c r="X994" s="124">
        <v>0</v>
      </c>
      <c r="Y994" s="127">
        <v>3840</v>
      </c>
      <c r="Z994" s="128">
        <v>12000</v>
      </c>
    </row>
    <row r="995" spans="1:26" ht="20.100000000000001" customHeight="1">
      <c r="A995" s="92" t="s">
        <v>1549</v>
      </c>
      <c r="B995" s="92" t="s">
        <v>1550</v>
      </c>
      <c r="C995" s="93" t="s">
        <v>1557</v>
      </c>
      <c r="D995" s="123" t="s">
        <v>1623</v>
      </c>
      <c r="E995" s="92" t="s">
        <v>254</v>
      </c>
      <c r="F995" s="124">
        <v>25000</v>
      </c>
      <c r="G995" s="124">
        <v>0</v>
      </c>
      <c r="H995" s="124">
        <v>0</v>
      </c>
      <c r="I995" s="124">
        <v>0</v>
      </c>
      <c r="J995" s="124">
        <v>0</v>
      </c>
      <c r="K995" s="127">
        <v>0</v>
      </c>
      <c r="L995" s="127">
        <v>0</v>
      </c>
      <c r="M995" s="124">
        <v>0</v>
      </c>
      <c r="N995" s="127">
        <v>0</v>
      </c>
      <c r="O995" s="128">
        <v>0</v>
      </c>
      <c r="P995" s="127">
        <v>0</v>
      </c>
      <c r="Q995" s="127">
        <v>0</v>
      </c>
      <c r="R995" s="124">
        <v>0</v>
      </c>
      <c r="S995" s="124">
        <v>0</v>
      </c>
      <c r="T995" s="124">
        <v>0</v>
      </c>
      <c r="U995" s="124">
        <v>0</v>
      </c>
      <c r="V995" s="124">
        <v>0</v>
      </c>
      <c r="W995" s="124">
        <v>0</v>
      </c>
      <c r="X995" s="124">
        <v>0</v>
      </c>
      <c r="Y995" s="127">
        <v>0</v>
      </c>
      <c r="Z995" s="128">
        <v>25000</v>
      </c>
    </row>
    <row r="996" spans="1:26" ht="20.100000000000001" customHeight="1">
      <c r="A996" s="92"/>
      <c r="B996" s="92"/>
      <c r="C996" s="93"/>
      <c r="D996" s="123" t="s">
        <v>2382</v>
      </c>
      <c r="E996" s="92" t="s">
        <v>2383</v>
      </c>
      <c r="F996" s="124">
        <v>212080</v>
      </c>
      <c r="G996" s="124">
        <v>59000</v>
      </c>
      <c r="H996" s="124">
        <v>0</v>
      </c>
      <c r="I996" s="124">
        <v>0</v>
      </c>
      <c r="J996" s="124">
        <v>9360</v>
      </c>
      <c r="K996" s="127">
        <v>0</v>
      </c>
      <c r="L996" s="127">
        <v>0</v>
      </c>
      <c r="M996" s="124">
        <v>0</v>
      </c>
      <c r="N996" s="127">
        <v>54000</v>
      </c>
      <c r="O996" s="128">
        <v>0</v>
      </c>
      <c r="P996" s="127">
        <v>0</v>
      </c>
      <c r="Q996" s="127">
        <v>0</v>
      </c>
      <c r="R996" s="124">
        <v>0</v>
      </c>
      <c r="S996" s="124">
        <v>0</v>
      </c>
      <c r="T996" s="124">
        <v>0</v>
      </c>
      <c r="U996" s="124">
        <v>0</v>
      </c>
      <c r="V996" s="124">
        <v>0</v>
      </c>
      <c r="W996" s="124">
        <v>4200</v>
      </c>
      <c r="X996" s="124">
        <v>0</v>
      </c>
      <c r="Y996" s="127">
        <v>11520</v>
      </c>
      <c r="Z996" s="128">
        <v>74000</v>
      </c>
    </row>
    <row r="997" spans="1:26" ht="20.100000000000001" customHeight="1">
      <c r="A997" s="92" t="s">
        <v>1549</v>
      </c>
      <c r="B997" s="92" t="s">
        <v>1559</v>
      </c>
      <c r="C997" s="93" t="s">
        <v>1572</v>
      </c>
      <c r="D997" s="123" t="s">
        <v>1623</v>
      </c>
      <c r="E997" s="92" t="s">
        <v>328</v>
      </c>
      <c r="F997" s="124">
        <v>30000</v>
      </c>
      <c r="G997" s="124">
        <v>0</v>
      </c>
      <c r="H997" s="124">
        <v>0</v>
      </c>
      <c r="I997" s="124">
        <v>0</v>
      </c>
      <c r="J997" s="124">
        <v>0</v>
      </c>
      <c r="K997" s="127">
        <v>0</v>
      </c>
      <c r="L997" s="127">
        <v>0</v>
      </c>
      <c r="M997" s="124">
        <v>0</v>
      </c>
      <c r="N997" s="127">
        <v>0</v>
      </c>
      <c r="O997" s="128">
        <v>0</v>
      </c>
      <c r="P997" s="127">
        <v>0</v>
      </c>
      <c r="Q997" s="127">
        <v>0</v>
      </c>
      <c r="R997" s="124">
        <v>0</v>
      </c>
      <c r="S997" s="124">
        <v>0</v>
      </c>
      <c r="T997" s="124">
        <v>0</v>
      </c>
      <c r="U997" s="124">
        <v>0</v>
      </c>
      <c r="V997" s="124">
        <v>0</v>
      </c>
      <c r="W997" s="124">
        <v>0</v>
      </c>
      <c r="X997" s="124">
        <v>0</v>
      </c>
      <c r="Y997" s="127">
        <v>0</v>
      </c>
      <c r="Z997" s="128">
        <v>30000</v>
      </c>
    </row>
    <row r="998" spans="1:26" ht="20.100000000000001" customHeight="1">
      <c r="A998" s="92" t="s">
        <v>1549</v>
      </c>
      <c r="B998" s="92" t="s">
        <v>1564</v>
      </c>
      <c r="C998" s="93" t="s">
        <v>1550</v>
      </c>
      <c r="D998" s="123" t="s">
        <v>1623</v>
      </c>
      <c r="E998" s="92" t="s">
        <v>251</v>
      </c>
      <c r="F998" s="124">
        <v>182080</v>
      </c>
      <c r="G998" s="124">
        <v>59000</v>
      </c>
      <c r="H998" s="124">
        <v>0</v>
      </c>
      <c r="I998" s="124">
        <v>0</v>
      </c>
      <c r="J998" s="124">
        <v>9360</v>
      </c>
      <c r="K998" s="127">
        <v>0</v>
      </c>
      <c r="L998" s="127">
        <v>0</v>
      </c>
      <c r="M998" s="124">
        <v>0</v>
      </c>
      <c r="N998" s="127">
        <v>54000</v>
      </c>
      <c r="O998" s="128">
        <v>0</v>
      </c>
      <c r="P998" s="127">
        <v>0</v>
      </c>
      <c r="Q998" s="127">
        <v>0</v>
      </c>
      <c r="R998" s="124">
        <v>0</v>
      </c>
      <c r="S998" s="124">
        <v>0</v>
      </c>
      <c r="T998" s="124">
        <v>0</v>
      </c>
      <c r="U998" s="124">
        <v>0</v>
      </c>
      <c r="V998" s="124">
        <v>0</v>
      </c>
      <c r="W998" s="124">
        <v>4200</v>
      </c>
      <c r="X998" s="124">
        <v>0</v>
      </c>
      <c r="Y998" s="127">
        <v>11520</v>
      </c>
      <c r="Z998" s="128">
        <v>44000</v>
      </c>
    </row>
    <row r="999" spans="1:26" ht="20.100000000000001" customHeight="1">
      <c r="A999" s="92"/>
      <c r="B999" s="92"/>
      <c r="C999" s="93"/>
      <c r="D999" s="123" t="s">
        <v>2384</v>
      </c>
      <c r="E999" s="92" t="s">
        <v>2385</v>
      </c>
      <c r="F999" s="124">
        <v>53680</v>
      </c>
      <c r="G999" s="124">
        <v>6500</v>
      </c>
      <c r="H999" s="124">
        <v>0</v>
      </c>
      <c r="I999" s="124">
        <v>0</v>
      </c>
      <c r="J999" s="124">
        <v>1560</v>
      </c>
      <c r="K999" s="127">
        <v>0</v>
      </c>
      <c r="L999" s="127">
        <v>0</v>
      </c>
      <c r="M999" s="124">
        <v>0</v>
      </c>
      <c r="N999" s="127">
        <v>9000</v>
      </c>
      <c r="O999" s="128">
        <v>0</v>
      </c>
      <c r="P999" s="127">
        <v>0</v>
      </c>
      <c r="Q999" s="127">
        <v>0</v>
      </c>
      <c r="R999" s="124">
        <v>0</v>
      </c>
      <c r="S999" s="124">
        <v>0</v>
      </c>
      <c r="T999" s="124">
        <v>0</v>
      </c>
      <c r="U999" s="124">
        <v>0</v>
      </c>
      <c r="V999" s="124">
        <v>0</v>
      </c>
      <c r="W999" s="124">
        <v>700</v>
      </c>
      <c r="X999" s="124">
        <v>0</v>
      </c>
      <c r="Y999" s="127">
        <v>1920</v>
      </c>
      <c r="Z999" s="128">
        <v>34000</v>
      </c>
    </row>
    <row r="1000" spans="1:26" ht="20.100000000000001" customHeight="1">
      <c r="A1000" s="92" t="s">
        <v>1549</v>
      </c>
      <c r="B1000" s="92" t="s">
        <v>1563</v>
      </c>
      <c r="C1000" s="93" t="s">
        <v>1550</v>
      </c>
      <c r="D1000" s="123" t="s">
        <v>1623</v>
      </c>
      <c r="E1000" s="92" t="s">
        <v>251</v>
      </c>
      <c r="F1000" s="124">
        <v>53680</v>
      </c>
      <c r="G1000" s="124">
        <v>6500</v>
      </c>
      <c r="H1000" s="124">
        <v>0</v>
      </c>
      <c r="I1000" s="124">
        <v>0</v>
      </c>
      <c r="J1000" s="124">
        <v>1560</v>
      </c>
      <c r="K1000" s="127">
        <v>0</v>
      </c>
      <c r="L1000" s="127">
        <v>0</v>
      </c>
      <c r="M1000" s="124">
        <v>0</v>
      </c>
      <c r="N1000" s="127">
        <v>9000</v>
      </c>
      <c r="O1000" s="128">
        <v>0</v>
      </c>
      <c r="P1000" s="127">
        <v>0</v>
      </c>
      <c r="Q1000" s="127">
        <v>0</v>
      </c>
      <c r="R1000" s="124">
        <v>0</v>
      </c>
      <c r="S1000" s="124">
        <v>0</v>
      </c>
      <c r="T1000" s="124">
        <v>0</v>
      </c>
      <c r="U1000" s="124">
        <v>0</v>
      </c>
      <c r="V1000" s="124">
        <v>0</v>
      </c>
      <c r="W1000" s="124">
        <v>700</v>
      </c>
      <c r="X1000" s="124">
        <v>0</v>
      </c>
      <c r="Y1000" s="127">
        <v>1920</v>
      </c>
      <c r="Z1000" s="128">
        <v>34000</v>
      </c>
    </row>
    <row r="1001" spans="1:26" ht="20.100000000000001" customHeight="1">
      <c r="A1001" s="92"/>
      <c r="B1001" s="92"/>
      <c r="C1001" s="93"/>
      <c r="D1001" s="123" t="s">
        <v>2386</v>
      </c>
      <c r="E1001" s="92" t="s">
        <v>2387</v>
      </c>
      <c r="F1001" s="124">
        <v>76580</v>
      </c>
      <c r="G1001" s="124">
        <v>17000</v>
      </c>
      <c r="H1001" s="124">
        <v>0</v>
      </c>
      <c r="I1001" s="124">
        <v>0</v>
      </c>
      <c r="J1001" s="124">
        <v>0</v>
      </c>
      <c r="K1001" s="127">
        <v>0</v>
      </c>
      <c r="L1001" s="127">
        <v>0</v>
      </c>
      <c r="M1001" s="124">
        <v>0</v>
      </c>
      <c r="N1001" s="127">
        <v>0</v>
      </c>
      <c r="O1001" s="128">
        <v>0</v>
      </c>
      <c r="P1001" s="127">
        <v>0</v>
      </c>
      <c r="Q1001" s="127">
        <v>0</v>
      </c>
      <c r="R1001" s="124">
        <v>0</v>
      </c>
      <c r="S1001" s="124">
        <v>0</v>
      </c>
      <c r="T1001" s="124">
        <v>0</v>
      </c>
      <c r="U1001" s="124">
        <v>0</v>
      </c>
      <c r="V1001" s="124">
        <v>0</v>
      </c>
      <c r="W1001" s="124">
        <v>6300</v>
      </c>
      <c r="X1001" s="124">
        <v>0</v>
      </c>
      <c r="Y1001" s="127">
        <v>17280</v>
      </c>
      <c r="Z1001" s="128">
        <v>36000</v>
      </c>
    </row>
    <row r="1002" spans="1:26" ht="20.100000000000001" customHeight="1">
      <c r="A1002" s="92" t="s">
        <v>1604</v>
      </c>
      <c r="B1002" s="92" t="s">
        <v>1550</v>
      </c>
      <c r="C1002" s="93" t="s">
        <v>1572</v>
      </c>
      <c r="D1002" s="123" t="s">
        <v>1623</v>
      </c>
      <c r="E1002" s="92" t="s">
        <v>1097</v>
      </c>
      <c r="F1002" s="124">
        <v>76580</v>
      </c>
      <c r="G1002" s="124">
        <v>17000</v>
      </c>
      <c r="H1002" s="124">
        <v>0</v>
      </c>
      <c r="I1002" s="124">
        <v>0</v>
      </c>
      <c r="J1002" s="124">
        <v>0</v>
      </c>
      <c r="K1002" s="127">
        <v>0</v>
      </c>
      <c r="L1002" s="127">
        <v>0</v>
      </c>
      <c r="M1002" s="124">
        <v>0</v>
      </c>
      <c r="N1002" s="127">
        <v>0</v>
      </c>
      <c r="O1002" s="128">
        <v>0</v>
      </c>
      <c r="P1002" s="127">
        <v>0</v>
      </c>
      <c r="Q1002" s="127">
        <v>0</v>
      </c>
      <c r="R1002" s="124">
        <v>0</v>
      </c>
      <c r="S1002" s="124">
        <v>0</v>
      </c>
      <c r="T1002" s="124">
        <v>0</v>
      </c>
      <c r="U1002" s="124">
        <v>0</v>
      </c>
      <c r="V1002" s="124">
        <v>0</v>
      </c>
      <c r="W1002" s="124">
        <v>6300</v>
      </c>
      <c r="X1002" s="124">
        <v>0</v>
      </c>
      <c r="Y1002" s="127">
        <v>17280</v>
      </c>
      <c r="Z1002" s="128">
        <v>36000</v>
      </c>
    </row>
    <row r="1003" spans="1:26" ht="20.100000000000001" customHeight="1">
      <c r="A1003" s="92"/>
      <c r="B1003" s="92"/>
      <c r="C1003" s="93"/>
      <c r="D1003" s="123" t="s">
        <v>2388</v>
      </c>
      <c r="E1003" s="92" t="s">
        <v>2389</v>
      </c>
      <c r="F1003" s="124">
        <v>1759900</v>
      </c>
      <c r="G1003" s="124">
        <v>150000</v>
      </c>
      <c r="H1003" s="124">
        <v>6000</v>
      </c>
      <c r="I1003" s="124">
        <v>15000</v>
      </c>
      <c r="J1003" s="124">
        <v>69520</v>
      </c>
      <c r="K1003" s="127">
        <v>0</v>
      </c>
      <c r="L1003" s="127">
        <v>0</v>
      </c>
      <c r="M1003" s="124">
        <v>65000</v>
      </c>
      <c r="N1003" s="127">
        <v>242400</v>
      </c>
      <c r="O1003" s="128">
        <v>95000</v>
      </c>
      <c r="P1003" s="127">
        <v>0</v>
      </c>
      <c r="Q1003" s="127">
        <v>40000</v>
      </c>
      <c r="R1003" s="124">
        <v>27000</v>
      </c>
      <c r="S1003" s="124">
        <v>60000</v>
      </c>
      <c r="T1003" s="124">
        <v>0</v>
      </c>
      <c r="U1003" s="124">
        <v>0</v>
      </c>
      <c r="V1003" s="124">
        <v>0</v>
      </c>
      <c r="W1003" s="124">
        <v>32900</v>
      </c>
      <c r="X1003" s="124">
        <v>0</v>
      </c>
      <c r="Y1003" s="127">
        <v>382080</v>
      </c>
      <c r="Z1003" s="128">
        <v>575000</v>
      </c>
    </row>
    <row r="1004" spans="1:26" ht="20.100000000000001" customHeight="1">
      <c r="A1004" s="92"/>
      <c r="B1004" s="92"/>
      <c r="C1004" s="93"/>
      <c r="D1004" s="123" t="s">
        <v>2390</v>
      </c>
      <c r="E1004" s="92" t="s">
        <v>2391</v>
      </c>
      <c r="F1004" s="124">
        <v>762960</v>
      </c>
      <c r="G1004" s="124">
        <v>93000</v>
      </c>
      <c r="H1004" s="124">
        <v>4000</v>
      </c>
      <c r="I1004" s="124">
        <v>10000</v>
      </c>
      <c r="J1004" s="124">
        <v>52680</v>
      </c>
      <c r="K1004" s="127">
        <v>0</v>
      </c>
      <c r="L1004" s="127">
        <v>0</v>
      </c>
      <c r="M1004" s="124">
        <v>65000</v>
      </c>
      <c r="N1004" s="127">
        <v>148200</v>
      </c>
      <c r="O1004" s="128">
        <v>60000</v>
      </c>
      <c r="P1004" s="127">
        <v>0</v>
      </c>
      <c r="Q1004" s="127">
        <v>35000</v>
      </c>
      <c r="R1004" s="124">
        <v>20000</v>
      </c>
      <c r="S1004" s="124">
        <v>40000</v>
      </c>
      <c r="T1004" s="124">
        <v>0</v>
      </c>
      <c r="U1004" s="124">
        <v>0</v>
      </c>
      <c r="V1004" s="124">
        <v>0</v>
      </c>
      <c r="W1004" s="124">
        <v>12600</v>
      </c>
      <c r="X1004" s="124">
        <v>0</v>
      </c>
      <c r="Y1004" s="127">
        <v>36480</v>
      </c>
      <c r="Z1004" s="128">
        <v>186000</v>
      </c>
    </row>
    <row r="1005" spans="1:26" ht="20.100000000000001" customHeight="1">
      <c r="A1005" s="92" t="s">
        <v>1549</v>
      </c>
      <c r="B1005" s="92" t="s">
        <v>1552</v>
      </c>
      <c r="C1005" s="93" t="s">
        <v>1550</v>
      </c>
      <c r="D1005" s="123" t="s">
        <v>1623</v>
      </c>
      <c r="E1005" s="92" t="s">
        <v>251</v>
      </c>
      <c r="F1005" s="124">
        <v>748960</v>
      </c>
      <c r="G1005" s="124">
        <v>93000</v>
      </c>
      <c r="H1005" s="124">
        <v>4000</v>
      </c>
      <c r="I1005" s="124">
        <v>10000</v>
      </c>
      <c r="J1005" s="124">
        <v>52680</v>
      </c>
      <c r="K1005" s="127">
        <v>0</v>
      </c>
      <c r="L1005" s="127">
        <v>0</v>
      </c>
      <c r="M1005" s="124">
        <v>65000</v>
      </c>
      <c r="N1005" s="127">
        <v>148200</v>
      </c>
      <c r="O1005" s="128">
        <v>60000</v>
      </c>
      <c r="P1005" s="127">
        <v>0</v>
      </c>
      <c r="Q1005" s="127">
        <v>35000</v>
      </c>
      <c r="R1005" s="124">
        <v>20000</v>
      </c>
      <c r="S1005" s="124">
        <v>40000</v>
      </c>
      <c r="T1005" s="124">
        <v>0</v>
      </c>
      <c r="U1005" s="124">
        <v>0</v>
      </c>
      <c r="V1005" s="124">
        <v>0</v>
      </c>
      <c r="W1005" s="124">
        <v>12600</v>
      </c>
      <c r="X1005" s="124">
        <v>0</v>
      </c>
      <c r="Y1005" s="127">
        <v>36480</v>
      </c>
      <c r="Z1005" s="128">
        <v>172000</v>
      </c>
    </row>
    <row r="1006" spans="1:26" ht="20.100000000000001" customHeight="1">
      <c r="A1006" s="92" t="s">
        <v>1549</v>
      </c>
      <c r="B1006" s="92" t="s">
        <v>1552</v>
      </c>
      <c r="C1006" s="93" t="s">
        <v>1555</v>
      </c>
      <c r="D1006" s="123" t="s">
        <v>1623</v>
      </c>
      <c r="E1006" s="92" t="s">
        <v>272</v>
      </c>
      <c r="F1006" s="124">
        <v>4000</v>
      </c>
      <c r="G1006" s="124">
        <v>0</v>
      </c>
      <c r="H1006" s="124">
        <v>0</v>
      </c>
      <c r="I1006" s="124">
        <v>0</v>
      </c>
      <c r="J1006" s="124">
        <v>0</v>
      </c>
      <c r="K1006" s="127">
        <v>0</v>
      </c>
      <c r="L1006" s="127">
        <v>0</v>
      </c>
      <c r="M1006" s="124">
        <v>0</v>
      </c>
      <c r="N1006" s="127">
        <v>0</v>
      </c>
      <c r="O1006" s="128">
        <v>0</v>
      </c>
      <c r="P1006" s="127">
        <v>0</v>
      </c>
      <c r="Q1006" s="127">
        <v>0</v>
      </c>
      <c r="R1006" s="124">
        <v>0</v>
      </c>
      <c r="S1006" s="124">
        <v>0</v>
      </c>
      <c r="T1006" s="124">
        <v>0</v>
      </c>
      <c r="U1006" s="124">
        <v>0</v>
      </c>
      <c r="V1006" s="124">
        <v>0</v>
      </c>
      <c r="W1006" s="124">
        <v>0</v>
      </c>
      <c r="X1006" s="124">
        <v>0</v>
      </c>
      <c r="Y1006" s="127">
        <v>0</v>
      </c>
      <c r="Z1006" s="128">
        <v>4000</v>
      </c>
    </row>
    <row r="1007" spans="1:26" ht="20.100000000000001" customHeight="1">
      <c r="A1007" s="92" t="s">
        <v>1618</v>
      </c>
      <c r="B1007" s="92" t="s">
        <v>1550</v>
      </c>
      <c r="C1007" s="93" t="s">
        <v>1554</v>
      </c>
      <c r="D1007" s="123" t="s">
        <v>1623</v>
      </c>
      <c r="E1007" s="92" t="s">
        <v>2489</v>
      </c>
      <c r="F1007" s="124">
        <v>10000</v>
      </c>
      <c r="G1007" s="124">
        <v>0</v>
      </c>
      <c r="H1007" s="124">
        <v>0</v>
      </c>
      <c r="I1007" s="124">
        <v>0</v>
      </c>
      <c r="J1007" s="124">
        <v>0</v>
      </c>
      <c r="K1007" s="127">
        <v>0</v>
      </c>
      <c r="L1007" s="127">
        <v>0</v>
      </c>
      <c r="M1007" s="124">
        <v>0</v>
      </c>
      <c r="N1007" s="127">
        <v>0</v>
      </c>
      <c r="O1007" s="128">
        <v>0</v>
      </c>
      <c r="P1007" s="127">
        <v>0</v>
      </c>
      <c r="Q1007" s="127">
        <v>0</v>
      </c>
      <c r="R1007" s="124">
        <v>0</v>
      </c>
      <c r="S1007" s="124">
        <v>0</v>
      </c>
      <c r="T1007" s="124">
        <v>0</v>
      </c>
      <c r="U1007" s="124">
        <v>0</v>
      </c>
      <c r="V1007" s="124">
        <v>0</v>
      </c>
      <c r="W1007" s="124">
        <v>0</v>
      </c>
      <c r="X1007" s="124">
        <v>0</v>
      </c>
      <c r="Y1007" s="127">
        <v>0</v>
      </c>
      <c r="Z1007" s="128">
        <v>10000</v>
      </c>
    </row>
    <row r="1008" spans="1:26" ht="20.100000000000001" customHeight="1">
      <c r="A1008" s="92"/>
      <c r="B1008" s="92"/>
      <c r="C1008" s="93"/>
      <c r="D1008" s="123" t="s">
        <v>2392</v>
      </c>
      <c r="E1008" s="92" t="s">
        <v>2393</v>
      </c>
      <c r="F1008" s="124">
        <v>177280</v>
      </c>
      <c r="G1008" s="124">
        <v>27000</v>
      </c>
      <c r="H1008" s="124">
        <v>2000</v>
      </c>
      <c r="I1008" s="124">
        <v>5000</v>
      </c>
      <c r="J1008" s="124">
        <v>7480</v>
      </c>
      <c r="K1008" s="127">
        <v>0</v>
      </c>
      <c r="L1008" s="127">
        <v>0</v>
      </c>
      <c r="M1008" s="124">
        <v>0</v>
      </c>
      <c r="N1008" s="127">
        <v>23400</v>
      </c>
      <c r="O1008" s="128">
        <v>20000</v>
      </c>
      <c r="P1008" s="127">
        <v>0</v>
      </c>
      <c r="Q1008" s="127">
        <v>5000</v>
      </c>
      <c r="R1008" s="124">
        <v>7000</v>
      </c>
      <c r="S1008" s="124">
        <v>20000</v>
      </c>
      <c r="T1008" s="124">
        <v>0</v>
      </c>
      <c r="U1008" s="124">
        <v>0</v>
      </c>
      <c r="V1008" s="124">
        <v>0</v>
      </c>
      <c r="W1008" s="124">
        <v>2800</v>
      </c>
      <c r="X1008" s="124">
        <v>0</v>
      </c>
      <c r="Y1008" s="127">
        <v>9600</v>
      </c>
      <c r="Z1008" s="128">
        <v>48000</v>
      </c>
    </row>
    <row r="1009" spans="1:26" ht="20.100000000000001" customHeight="1">
      <c r="A1009" s="92" t="s">
        <v>1549</v>
      </c>
      <c r="B1009" s="92" t="s">
        <v>1554</v>
      </c>
      <c r="C1009" s="93" t="s">
        <v>1550</v>
      </c>
      <c r="D1009" s="123" t="s">
        <v>1623</v>
      </c>
      <c r="E1009" s="92" t="s">
        <v>251</v>
      </c>
      <c r="F1009" s="124">
        <v>177280</v>
      </c>
      <c r="G1009" s="124">
        <v>27000</v>
      </c>
      <c r="H1009" s="124">
        <v>2000</v>
      </c>
      <c r="I1009" s="124">
        <v>5000</v>
      </c>
      <c r="J1009" s="124">
        <v>7480</v>
      </c>
      <c r="K1009" s="127">
        <v>0</v>
      </c>
      <c r="L1009" s="127">
        <v>0</v>
      </c>
      <c r="M1009" s="124">
        <v>0</v>
      </c>
      <c r="N1009" s="127">
        <v>23400</v>
      </c>
      <c r="O1009" s="128">
        <v>20000</v>
      </c>
      <c r="P1009" s="127">
        <v>0</v>
      </c>
      <c r="Q1009" s="127">
        <v>5000</v>
      </c>
      <c r="R1009" s="124">
        <v>7000</v>
      </c>
      <c r="S1009" s="124">
        <v>20000</v>
      </c>
      <c r="T1009" s="124">
        <v>0</v>
      </c>
      <c r="U1009" s="124">
        <v>0</v>
      </c>
      <c r="V1009" s="124">
        <v>0</v>
      </c>
      <c r="W1009" s="124">
        <v>2800</v>
      </c>
      <c r="X1009" s="124">
        <v>0</v>
      </c>
      <c r="Y1009" s="127">
        <v>9600</v>
      </c>
      <c r="Z1009" s="128">
        <v>48000</v>
      </c>
    </row>
    <row r="1010" spans="1:26" ht="20.100000000000001" customHeight="1">
      <c r="A1010" s="92"/>
      <c r="B1010" s="92"/>
      <c r="C1010" s="93"/>
      <c r="D1010" s="123" t="s">
        <v>2394</v>
      </c>
      <c r="E1010" s="92" t="s">
        <v>2395</v>
      </c>
      <c r="F1010" s="124">
        <v>41100</v>
      </c>
      <c r="G1010" s="124">
        <v>8000</v>
      </c>
      <c r="H1010" s="124">
        <v>0</v>
      </c>
      <c r="I1010" s="124">
        <v>0</v>
      </c>
      <c r="J1010" s="124">
        <v>0</v>
      </c>
      <c r="K1010" s="127">
        <v>0</v>
      </c>
      <c r="L1010" s="127">
        <v>0</v>
      </c>
      <c r="M1010" s="124">
        <v>0</v>
      </c>
      <c r="N1010" s="127">
        <v>0</v>
      </c>
      <c r="O1010" s="128">
        <v>0</v>
      </c>
      <c r="P1010" s="127">
        <v>0</v>
      </c>
      <c r="Q1010" s="127">
        <v>0</v>
      </c>
      <c r="R1010" s="124">
        <v>0</v>
      </c>
      <c r="S1010" s="124">
        <v>0</v>
      </c>
      <c r="T1010" s="124">
        <v>0</v>
      </c>
      <c r="U1010" s="124">
        <v>0</v>
      </c>
      <c r="V1010" s="124">
        <v>0</v>
      </c>
      <c r="W1010" s="124">
        <v>3500</v>
      </c>
      <c r="X1010" s="124">
        <v>0</v>
      </c>
      <c r="Y1010" s="127">
        <v>9600</v>
      </c>
      <c r="Z1010" s="128">
        <v>20000</v>
      </c>
    </row>
    <row r="1011" spans="1:26" ht="20.100000000000001" customHeight="1">
      <c r="A1011" s="92" t="s">
        <v>1591</v>
      </c>
      <c r="B1011" s="92" t="s">
        <v>1580</v>
      </c>
      <c r="C1011" s="93" t="s">
        <v>1572</v>
      </c>
      <c r="D1011" s="123" t="s">
        <v>1623</v>
      </c>
      <c r="E1011" s="92" t="s">
        <v>957</v>
      </c>
      <c r="F1011" s="124">
        <v>41100</v>
      </c>
      <c r="G1011" s="124">
        <v>8000</v>
      </c>
      <c r="H1011" s="124">
        <v>0</v>
      </c>
      <c r="I1011" s="124">
        <v>0</v>
      </c>
      <c r="J1011" s="124">
        <v>0</v>
      </c>
      <c r="K1011" s="127">
        <v>0</v>
      </c>
      <c r="L1011" s="127">
        <v>0</v>
      </c>
      <c r="M1011" s="124">
        <v>0</v>
      </c>
      <c r="N1011" s="127">
        <v>0</v>
      </c>
      <c r="O1011" s="128">
        <v>0</v>
      </c>
      <c r="P1011" s="127">
        <v>0</v>
      </c>
      <c r="Q1011" s="127">
        <v>0</v>
      </c>
      <c r="R1011" s="124">
        <v>0</v>
      </c>
      <c r="S1011" s="124">
        <v>0</v>
      </c>
      <c r="T1011" s="124">
        <v>0</v>
      </c>
      <c r="U1011" s="124">
        <v>0</v>
      </c>
      <c r="V1011" s="124">
        <v>0</v>
      </c>
      <c r="W1011" s="124">
        <v>3500</v>
      </c>
      <c r="X1011" s="124">
        <v>0</v>
      </c>
      <c r="Y1011" s="127">
        <v>9600</v>
      </c>
      <c r="Z1011" s="128">
        <v>20000</v>
      </c>
    </row>
    <row r="1012" spans="1:26" ht="20.100000000000001" customHeight="1">
      <c r="A1012" s="92"/>
      <c r="B1012" s="92"/>
      <c r="C1012" s="93"/>
      <c r="D1012" s="123" t="s">
        <v>2396</v>
      </c>
      <c r="E1012" s="92" t="s">
        <v>2397</v>
      </c>
      <c r="F1012" s="124">
        <v>10240</v>
      </c>
      <c r="G1012" s="124">
        <v>1000</v>
      </c>
      <c r="H1012" s="124">
        <v>0</v>
      </c>
      <c r="I1012" s="124">
        <v>0</v>
      </c>
      <c r="J1012" s="124">
        <v>0</v>
      </c>
      <c r="K1012" s="127">
        <v>0</v>
      </c>
      <c r="L1012" s="127">
        <v>0</v>
      </c>
      <c r="M1012" s="124">
        <v>0</v>
      </c>
      <c r="N1012" s="127">
        <v>0</v>
      </c>
      <c r="O1012" s="128">
        <v>0</v>
      </c>
      <c r="P1012" s="127">
        <v>0</v>
      </c>
      <c r="Q1012" s="127">
        <v>0</v>
      </c>
      <c r="R1012" s="124">
        <v>0</v>
      </c>
      <c r="S1012" s="124">
        <v>0</v>
      </c>
      <c r="T1012" s="124">
        <v>0</v>
      </c>
      <c r="U1012" s="124">
        <v>0</v>
      </c>
      <c r="V1012" s="124">
        <v>0</v>
      </c>
      <c r="W1012" s="124">
        <v>1400</v>
      </c>
      <c r="X1012" s="124">
        <v>0</v>
      </c>
      <c r="Y1012" s="127">
        <v>3840</v>
      </c>
      <c r="Z1012" s="128">
        <v>4000</v>
      </c>
    </row>
    <row r="1013" spans="1:26" ht="20.100000000000001" customHeight="1">
      <c r="A1013" s="92" t="s">
        <v>1582</v>
      </c>
      <c r="B1013" s="92" t="s">
        <v>1550</v>
      </c>
      <c r="C1013" s="93" t="s">
        <v>1585</v>
      </c>
      <c r="D1013" s="123" t="s">
        <v>1623</v>
      </c>
      <c r="E1013" s="92" t="s">
        <v>758</v>
      </c>
      <c r="F1013" s="124">
        <v>10240</v>
      </c>
      <c r="G1013" s="124">
        <v>1000</v>
      </c>
      <c r="H1013" s="124">
        <v>0</v>
      </c>
      <c r="I1013" s="124">
        <v>0</v>
      </c>
      <c r="J1013" s="124">
        <v>0</v>
      </c>
      <c r="K1013" s="127">
        <v>0</v>
      </c>
      <c r="L1013" s="127">
        <v>0</v>
      </c>
      <c r="M1013" s="124">
        <v>0</v>
      </c>
      <c r="N1013" s="127">
        <v>0</v>
      </c>
      <c r="O1013" s="128">
        <v>0</v>
      </c>
      <c r="P1013" s="127">
        <v>0</v>
      </c>
      <c r="Q1013" s="127">
        <v>0</v>
      </c>
      <c r="R1013" s="124">
        <v>0</v>
      </c>
      <c r="S1013" s="124">
        <v>0</v>
      </c>
      <c r="T1013" s="124">
        <v>0</v>
      </c>
      <c r="U1013" s="124">
        <v>0</v>
      </c>
      <c r="V1013" s="124">
        <v>0</v>
      </c>
      <c r="W1013" s="124">
        <v>1400</v>
      </c>
      <c r="X1013" s="124">
        <v>0</v>
      </c>
      <c r="Y1013" s="127">
        <v>3840</v>
      </c>
      <c r="Z1013" s="128">
        <v>4000</v>
      </c>
    </row>
    <row r="1014" spans="1:26" ht="20.100000000000001" customHeight="1">
      <c r="A1014" s="92"/>
      <c r="B1014" s="92"/>
      <c r="C1014" s="93"/>
      <c r="D1014" s="123" t="s">
        <v>2498</v>
      </c>
      <c r="E1014" s="92" t="s">
        <v>2499</v>
      </c>
      <c r="F1014" s="124">
        <v>288000</v>
      </c>
      <c r="G1014" s="124">
        <v>0</v>
      </c>
      <c r="H1014" s="124">
        <v>0</v>
      </c>
      <c r="I1014" s="124">
        <v>0</v>
      </c>
      <c r="J1014" s="124">
        <v>0</v>
      </c>
      <c r="K1014" s="127">
        <v>0</v>
      </c>
      <c r="L1014" s="127">
        <v>0</v>
      </c>
      <c r="M1014" s="124">
        <v>0</v>
      </c>
      <c r="N1014" s="127">
        <v>0</v>
      </c>
      <c r="O1014" s="128">
        <v>0</v>
      </c>
      <c r="P1014" s="127">
        <v>0</v>
      </c>
      <c r="Q1014" s="127">
        <v>0</v>
      </c>
      <c r="R1014" s="124">
        <v>0</v>
      </c>
      <c r="S1014" s="124">
        <v>0</v>
      </c>
      <c r="T1014" s="124">
        <v>0</v>
      </c>
      <c r="U1014" s="124">
        <v>0</v>
      </c>
      <c r="V1014" s="124">
        <v>0</v>
      </c>
      <c r="W1014" s="124">
        <v>0</v>
      </c>
      <c r="X1014" s="124">
        <v>0</v>
      </c>
      <c r="Y1014" s="127">
        <v>288000</v>
      </c>
      <c r="Z1014" s="128">
        <v>0</v>
      </c>
    </row>
    <row r="1015" spans="1:26" ht="20.100000000000001" customHeight="1">
      <c r="A1015" s="92" t="s">
        <v>1589</v>
      </c>
      <c r="B1015" s="92" t="s">
        <v>1550</v>
      </c>
      <c r="C1015" s="93" t="s">
        <v>1585</v>
      </c>
      <c r="D1015" s="123" t="s">
        <v>1623</v>
      </c>
      <c r="E1015" s="92" t="s">
        <v>801</v>
      </c>
      <c r="F1015" s="124">
        <v>288000</v>
      </c>
      <c r="G1015" s="124">
        <v>0</v>
      </c>
      <c r="H1015" s="124">
        <v>0</v>
      </c>
      <c r="I1015" s="124">
        <v>0</v>
      </c>
      <c r="J1015" s="124">
        <v>0</v>
      </c>
      <c r="K1015" s="127">
        <v>0</v>
      </c>
      <c r="L1015" s="127">
        <v>0</v>
      </c>
      <c r="M1015" s="124">
        <v>0</v>
      </c>
      <c r="N1015" s="127">
        <v>0</v>
      </c>
      <c r="O1015" s="128">
        <v>0</v>
      </c>
      <c r="P1015" s="127">
        <v>0</v>
      </c>
      <c r="Q1015" s="127">
        <v>0</v>
      </c>
      <c r="R1015" s="124">
        <v>0</v>
      </c>
      <c r="S1015" s="124">
        <v>0</v>
      </c>
      <c r="T1015" s="124">
        <v>0</v>
      </c>
      <c r="U1015" s="124">
        <v>0</v>
      </c>
      <c r="V1015" s="124">
        <v>0</v>
      </c>
      <c r="W1015" s="124">
        <v>0</v>
      </c>
      <c r="X1015" s="124">
        <v>0</v>
      </c>
      <c r="Y1015" s="127">
        <v>288000</v>
      </c>
      <c r="Z1015" s="128">
        <v>0</v>
      </c>
    </row>
    <row r="1016" spans="1:26" ht="20.100000000000001" customHeight="1">
      <c r="A1016" s="92"/>
      <c r="B1016" s="92"/>
      <c r="C1016" s="93"/>
      <c r="D1016" s="123" t="s">
        <v>2398</v>
      </c>
      <c r="E1016" s="92" t="s">
        <v>2399</v>
      </c>
      <c r="F1016" s="124">
        <v>167620</v>
      </c>
      <c r="G1016" s="124">
        <v>1000</v>
      </c>
      <c r="H1016" s="124">
        <v>0</v>
      </c>
      <c r="I1016" s="124">
        <v>0</v>
      </c>
      <c r="J1016" s="124">
        <v>0</v>
      </c>
      <c r="K1016" s="127">
        <v>0</v>
      </c>
      <c r="L1016" s="127">
        <v>0</v>
      </c>
      <c r="M1016" s="124">
        <v>0</v>
      </c>
      <c r="N1016" s="127">
        <v>0</v>
      </c>
      <c r="O1016" s="128">
        <v>0</v>
      </c>
      <c r="P1016" s="127">
        <v>0</v>
      </c>
      <c r="Q1016" s="127">
        <v>0</v>
      </c>
      <c r="R1016" s="124">
        <v>0</v>
      </c>
      <c r="S1016" s="124">
        <v>0</v>
      </c>
      <c r="T1016" s="124">
        <v>0</v>
      </c>
      <c r="U1016" s="124">
        <v>0</v>
      </c>
      <c r="V1016" s="124">
        <v>0</v>
      </c>
      <c r="W1016" s="124">
        <v>700</v>
      </c>
      <c r="X1016" s="124">
        <v>0</v>
      </c>
      <c r="Y1016" s="127">
        <v>1920</v>
      </c>
      <c r="Z1016" s="128">
        <v>164000</v>
      </c>
    </row>
    <row r="1017" spans="1:26" ht="20.100000000000001" customHeight="1">
      <c r="A1017" s="92" t="s">
        <v>1604</v>
      </c>
      <c r="B1017" s="92" t="s">
        <v>1550</v>
      </c>
      <c r="C1017" s="93" t="s">
        <v>1557</v>
      </c>
      <c r="D1017" s="123" t="s">
        <v>1623</v>
      </c>
      <c r="E1017" s="92" t="s">
        <v>260</v>
      </c>
      <c r="F1017" s="124">
        <v>7620</v>
      </c>
      <c r="G1017" s="124">
        <v>1000</v>
      </c>
      <c r="H1017" s="124">
        <v>0</v>
      </c>
      <c r="I1017" s="124">
        <v>0</v>
      </c>
      <c r="J1017" s="124">
        <v>0</v>
      </c>
      <c r="K1017" s="127">
        <v>0</v>
      </c>
      <c r="L1017" s="127">
        <v>0</v>
      </c>
      <c r="M1017" s="124">
        <v>0</v>
      </c>
      <c r="N1017" s="127">
        <v>0</v>
      </c>
      <c r="O1017" s="128">
        <v>0</v>
      </c>
      <c r="P1017" s="127">
        <v>0</v>
      </c>
      <c r="Q1017" s="127">
        <v>0</v>
      </c>
      <c r="R1017" s="124">
        <v>0</v>
      </c>
      <c r="S1017" s="124">
        <v>0</v>
      </c>
      <c r="T1017" s="124">
        <v>0</v>
      </c>
      <c r="U1017" s="124">
        <v>0</v>
      </c>
      <c r="V1017" s="124">
        <v>0</v>
      </c>
      <c r="W1017" s="124">
        <v>700</v>
      </c>
      <c r="X1017" s="124">
        <v>0</v>
      </c>
      <c r="Y1017" s="127">
        <v>1920</v>
      </c>
      <c r="Z1017" s="128">
        <v>4000</v>
      </c>
    </row>
    <row r="1018" spans="1:26" ht="20.100000000000001" customHeight="1">
      <c r="A1018" s="92" t="s">
        <v>1604</v>
      </c>
      <c r="B1018" s="92" t="s">
        <v>1580</v>
      </c>
      <c r="C1018" s="93" t="s">
        <v>1558</v>
      </c>
      <c r="D1018" s="123" t="s">
        <v>1623</v>
      </c>
      <c r="E1018" s="92" t="s">
        <v>1171</v>
      </c>
      <c r="F1018" s="124">
        <v>160000</v>
      </c>
      <c r="G1018" s="124">
        <v>0</v>
      </c>
      <c r="H1018" s="124">
        <v>0</v>
      </c>
      <c r="I1018" s="124">
        <v>0</v>
      </c>
      <c r="J1018" s="124">
        <v>0</v>
      </c>
      <c r="K1018" s="127">
        <v>0</v>
      </c>
      <c r="L1018" s="127">
        <v>0</v>
      </c>
      <c r="M1018" s="124">
        <v>0</v>
      </c>
      <c r="N1018" s="127">
        <v>0</v>
      </c>
      <c r="O1018" s="128">
        <v>0</v>
      </c>
      <c r="P1018" s="127">
        <v>0</v>
      </c>
      <c r="Q1018" s="127">
        <v>0</v>
      </c>
      <c r="R1018" s="124">
        <v>0</v>
      </c>
      <c r="S1018" s="124">
        <v>0</v>
      </c>
      <c r="T1018" s="124">
        <v>0</v>
      </c>
      <c r="U1018" s="124">
        <v>0</v>
      </c>
      <c r="V1018" s="124">
        <v>0</v>
      </c>
      <c r="W1018" s="124">
        <v>0</v>
      </c>
      <c r="X1018" s="124">
        <v>0</v>
      </c>
      <c r="Y1018" s="127">
        <v>0</v>
      </c>
      <c r="Z1018" s="128">
        <v>160000</v>
      </c>
    </row>
    <row r="1019" spans="1:26" ht="20.100000000000001" customHeight="1">
      <c r="A1019" s="92"/>
      <c r="B1019" s="92"/>
      <c r="C1019" s="93"/>
      <c r="D1019" s="123" t="s">
        <v>2400</v>
      </c>
      <c r="E1019" s="92" t="s">
        <v>2401</v>
      </c>
      <c r="F1019" s="124">
        <v>70040</v>
      </c>
      <c r="G1019" s="124">
        <v>5000</v>
      </c>
      <c r="H1019" s="124">
        <v>0</v>
      </c>
      <c r="I1019" s="124">
        <v>0</v>
      </c>
      <c r="J1019" s="124">
        <v>0</v>
      </c>
      <c r="K1019" s="127">
        <v>0</v>
      </c>
      <c r="L1019" s="127">
        <v>0</v>
      </c>
      <c r="M1019" s="124">
        <v>0</v>
      </c>
      <c r="N1019" s="127">
        <v>16800</v>
      </c>
      <c r="O1019" s="128">
        <v>0</v>
      </c>
      <c r="P1019" s="127">
        <v>0</v>
      </c>
      <c r="Q1019" s="127">
        <v>0</v>
      </c>
      <c r="R1019" s="124">
        <v>0</v>
      </c>
      <c r="S1019" s="124">
        <v>0</v>
      </c>
      <c r="T1019" s="124">
        <v>0</v>
      </c>
      <c r="U1019" s="124">
        <v>0</v>
      </c>
      <c r="V1019" s="124">
        <v>0</v>
      </c>
      <c r="W1019" s="124">
        <v>1400</v>
      </c>
      <c r="X1019" s="124">
        <v>0</v>
      </c>
      <c r="Y1019" s="127">
        <v>3840</v>
      </c>
      <c r="Z1019" s="128">
        <v>43000</v>
      </c>
    </row>
    <row r="1020" spans="1:26" ht="20.100000000000001" customHeight="1">
      <c r="A1020" s="92" t="s">
        <v>1549</v>
      </c>
      <c r="B1020" s="92" t="s">
        <v>1550</v>
      </c>
      <c r="C1020" s="93" t="s">
        <v>1550</v>
      </c>
      <c r="D1020" s="123" t="s">
        <v>1623</v>
      </c>
      <c r="E1020" s="92" t="s">
        <v>251</v>
      </c>
      <c r="F1020" s="124">
        <v>45040</v>
      </c>
      <c r="G1020" s="124">
        <v>5000</v>
      </c>
      <c r="H1020" s="124">
        <v>0</v>
      </c>
      <c r="I1020" s="124">
        <v>0</v>
      </c>
      <c r="J1020" s="124">
        <v>0</v>
      </c>
      <c r="K1020" s="127">
        <v>0</v>
      </c>
      <c r="L1020" s="127">
        <v>0</v>
      </c>
      <c r="M1020" s="124">
        <v>0</v>
      </c>
      <c r="N1020" s="127">
        <v>16800</v>
      </c>
      <c r="O1020" s="128">
        <v>0</v>
      </c>
      <c r="P1020" s="127">
        <v>0</v>
      </c>
      <c r="Q1020" s="127">
        <v>0</v>
      </c>
      <c r="R1020" s="124">
        <v>0</v>
      </c>
      <c r="S1020" s="124">
        <v>0</v>
      </c>
      <c r="T1020" s="124">
        <v>0</v>
      </c>
      <c r="U1020" s="124">
        <v>0</v>
      </c>
      <c r="V1020" s="124">
        <v>0</v>
      </c>
      <c r="W1020" s="124">
        <v>1400</v>
      </c>
      <c r="X1020" s="124">
        <v>0</v>
      </c>
      <c r="Y1020" s="127">
        <v>3840</v>
      </c>
      <c r="Z1020" s="128">
        <v>18000</v>
      </c>
    </row>
    <row r="1021" spans="1:26" ht="20.100000000000001" customHeight="1">
      <c r="A1021" s="92" t="s">
        <v>1549</v>
      </c>
      <c r="B1021" s="92" t="s">
        <v>1550</v>
      </c>
      <c r="C1021" s="93" t="s">
        <v>1557</v>
      </c>
      <c r="D1021" s="123" t="s">
        <v>1623</v>
      </c>
      <c r="E1021" s="92" t="s">
        <v>254</v>
      </c>
      <c r="F1021" s="124">
        <v>25000</v>
      </c>
      <c r="G1021" s="124">
        <v>0</v>
      </c>
      <c r="H1021" s="124">
        <v>0</v>
      </c>
      <c r="I1021" s="124">
        <v>0</v>
      </c>
      <c r="J1021" s="124">
        <v>0</v>
      </c>
      <c r="K1021" s="127">
        <v>0</v>
      </c>
      <c r="L1021" s="127">
        <v>0</v>
      </c>
      <c r="M1021" s="124">
        <v>0</v>
      </c>
      <c r="N1021" s="127">
        <v>0</v>
      </c>
      <c r="O1021" s="128">
        <v>0</v>
      </c>
      <c r="P1021" s="127">
        <v>0</v>
      </c>
      <c r="Q1021" s="127">
        <v>0</v>
      </c>
      <c r="R1021" s="124">
        <v>0</v>
      </c>
      <c r="S1021" s="124">
        <v>0</v>
      </c>
      <c r="T1021" s="124">
        <v>0</v>
      </c>
      <c r="U1021" s="124">
        <v>0</v>
      </c>
      <c r="V1021" s="124">
        <v>0</v>
      </c>
      <c r="W1021" s="124">
        <v>0</v>
      </c>
      <c r="X1021" s="124">
        <v>0</v>
      </c>
      <c r="Y1021" s="127">
        <v>0</v>
      </c>
      <c r="Z1021" s="128">
        <v>25000</v>
      </c>
    </row>
    <row r="1022" spans="1:26" ht="20.100000000000001" customHeight="1">
      <c r="A1022" s="92"/>
      <c r="B1022" s="92"/>
      <c r="C1022" s="93"/>
      <c r="D1022" s="123" t="s">
        <v>2402</v>
      </c>
      <c r="E1022" s="92" t="s">
        <v>2403</v>
      </c>
      <c r="F1022" s="124">
        <v>143080</v>
      </c>
      <c r="G1022" s="124">
        <v>10000</v>
      </c>
      <c r="H1022" s="124">
        <v>0</v>
      </c>
      <c r="I1022" s="124">
        <v>0</v>
      </c>
      <c r="J1022" s="124">
        <v>9360</v>
      </c>
      <c r="K1022" s="127">
        <v>0</v>
      </c>
      <c r="L1022" s="127">
        <v>0</v>
      </c>
      <c r="M1022" s="124">
        <v>0</v>
      </c>
      <c r="N1022" s="127">
        <v>54000</v>
      </c>
      <c r="O1022" s="128">
        <v>10000</v>
      </c>
      <c r="P1022" s="127">
        <v>0</v>
      </c>
      <c r="Q1022" s="127">
        <v>0</v>
      </c>
      <c r="R1022" s="124">
        <v>0</v>
      </c>
      <c r="S1022" s="124">
        <v>0</v>
      </c>
      <c r="T1022" s="124">
        <v>0</v>
      </c>
      <c r="U1022" s="124">
        <v>0</v>
      </c>
      <c r="V1022" s="124">
        <v>0</v>
      </c>
      <c r="W1022" s="124">
        <v>4200</v>
      </c>
      <c r="X1022" s="124">
        <v>0</v>
      </c>
      <c r="Y1022" s="127">
        <v>11520</v>
      </c>
      <c r="Z1022" s="128">
        <v>44000</v>
      </c>
    </row>
    <row r="1023" spans="1:26" ht="20.100000000000001" customHeight="1">
      <c r="A1023" s="92" t="s">
        <v>1549</v>
      </c>
      <c r="B1023" s="92" t="s">
        <v>1564</v>
      </c>
      <c r="C1023" s="93" t="s">
        <v>1550</v>
      </c>
      <c r="D1023" s="123" t="s">
        <v>1623</v>
      </c>
      <c r="E1023" s="92" t="s">
        <v>251</v>
      </c>
      <c r="F1023" s="124">
        <v>143080</v>
      </c>
      <c r="G1023" s="124">
        <v>10000</v>
      </c>
      <c r="H1023" s="124">
        <v>0</v>
      </c>
      <c r="I1023" s="124">
        <v>0</v>
      </c>
      <c r="J1023" s="124">
        <v>9360</v>
      </c>
      <c r="K1023" s="127">
        <v>0</v>
      </c>
      <c r="L1023" s="127">
        <v>0</v>
      </c>
      <c r="M1023" s="124">
        <v>0</v>
      </c>
      <c r="N1023" s="127">
        <v>54000</v>
      </c>
      <c r="O1023" s="128">
        <v>10000</v>
      </c>
      <c r="P1023" s="127">
        <v>0</v>
      </c>
      <c r="Q1023" s="127">
        <v>0</v>
      </c>
      <c r="R1023" s="124">
        <v>0</v>
      </c>
      <c r="S1023" s="124">
        <v>0</v>
      </c>
      <c r="T1023" s="124">
        <v>0</v>
      </c>
      <c r="U1023" s="124">
        <v>0</v>
      </c>
      <c r="V1023" s="124">
        <v>0</v>
      </c>
      <c r="W1023" s="124">
        <v>4200</v>
      </c>
      <c r="X1023" s="124">
        <v>0</v>
      </c>
      <c r="Y1023" s="127">
        <v>11520</v>
      </c>
      <c r="Z1023" s="128">
        <v>44000</v>
      </c>
    </row>
    <row r="1024" spans="1:26" ht="20.100000000000001" customHeight="1">
      <c r="A1024" s="92"/>
      <c r="B1024" s="92"/>
      <c r="C1024" s="93"/>
      <c r="D1024" s="123" t="s">
        <v>2500</v>
      </c>
      <c r="E1024" s="92" t="s">
        <v>2501</v>
      </c>
      <c r="F1024" s="124">
        <v>30000</v>
      </c>
      <c r="G1024" s="124">
        <v>0</v>
      </c>
      <c r="H1024" s="124">
        <v>0</v>
      </c>
      <c r="I1024" s="124">
        <v>0</v>
      </c>
      <c r="J1024" s="124">
        <v>0</v>
      </c>
      <c r="K1024" s="127">
        <v>0</v>
      </c>
      <c r="L1024" s="127">
        <v>0</v>
      </c>
      <c r="M1024" s="124">
        <v>0</v>
      </c>
      <c r="N1024" s="127">
        <v>0</v>
      </c>
      <c r="O1024" s="128">
        <v>0</v>
      </c>
      <c r="P1024" s="127">
        <v>0</v>
      </c>
      <c r="Q1024" s="127">
        <v>0</v>
      </c>
      <c r="R1024" s="124">
        <v>0</v>
      </c>
      <c r="S1024" s="124">
        <v>0</v>
      </c>
      <c r="T1024" s="124">
        <v>0</v>
      </c>
      <c r="U1024" s="124">
        <v>0</v>
      </c>
      <c r="V1024" s="124">
        <v>0</v>
      </c>
      <c r="W1024" s="124">
        <v>0</v>
      </c>
      <c r="X1024" s="124">
        <v>0</v>
      </c>
      <c r="Y1024" s="127">
        <v>0</v>
      </c>
      <c r="Z1024" s="128">
        <v>30000</v>
      </c>
    </row>
    <row r="1025" spans="1:26" ht="20.100000000000001" customHeight="1">
      <c r="A1025" s="92" t="s">
        <v>1549</v>
      </c>
      <c r="B1025" s="92" t="s">
        <v>1563</v>
      </c>
      <c r="C1025" s="93" t="s">
        <v>1572</v>
      </c>
      <c r="D1025" s="123" t="s">
        <v>1623</v>
      </c>
      <c r="E1025" s="92" t="s">
        <v>376</v>
      </c>
      <c r="F1025" s="124">
        <v>30000</v>
      </c>
      <c r="G1025" s="124">
        <v>0</v>
      </c>
      <c r="H1025" s="124">
        <v>0</v>
      </c>
      <c r="I1025" s="124">
        <v>0</v>
      </c>
      <c r="J1025" s="124">
        <v>0</v>
      </c>
      <c r="K1025" s="127">
        <v>0</v>
      </c>
      <c r="L1025" s="127">
        <v>0</v>
      </c>
      <c r="M1025" s="124">
        <v>0</v>
      </c>
      <c r="N1025" s="127">
        <v>0</v>
      </c>
      <c r="O1025" s="128">
        <v>0</v>
      </c>
      <c r="P1025" s="127">
        <v>0</v>
      </c>
      <c r="Q1025" s="127">
        <v>0</v>
      </c>
      <c r="R1025" s="124">
        <v>0</v>
      </c>
      <c r="S1025" s="124">
        <v>0</v>
      </c>
      <c r="T1025" s="124">
        <v>0</v>
      </c>
      <c r="U1025" s="124">
        <v>0</v>
      </c>
      <c r="V1025" s="124">
        <v>0</v>
      </c>
      <c r="W1025" s="124">
        <v>0</v>
      </c>
      <c r="X1025" s="124">
        <v>0</v>
      </c>
      <c r="Y1025" s="127">
        <v>0</v>
      </c>
      <c r="Z1025" s="128">
        <v>30000</v>
      </c>
    </row>
    <row r="1026" spans="1:26" ht="20.100000000000001" customHeight="1">
      <c r="A1026" s="92"/>
      <c r="B1026" s="92"/>
      <c r="C1026" s="93"/>
      <c r="D1026" s="123" t="s">
        <v>2404</v>
      </c>
      <c r="E1026" s="92" t="s">
        <v>2405</v>
      </c>
      <c r="F1026" s="124">
        <v>69580</v>
      </c>
      <c r="G1026" s="124">
        <v>5000</v>
      </c>
      <c r="H1026" s="124">
        <v>0</v>
      </c>
      <c r="I1026" s="124">
        <v>0</v>
      </c>
      <c r="J1026" s="124">
        <v>0</v>
      </c>
      <c r="K1026" s="127">
        <v>0</v>
      </c>
      <c r="L1026" s="127">
        <v>0</v>
      </c>
      <c r="M1026" s="124">
        <v>0</v>
      </c>
      <c r="N1026" s="127">
        <v>0</v>
      </c>
      <c r="O1026" s="128">
        <v>5000</v>
      </c>
      <c r="P1026" s="127">
        <v>0</v>
      </c>
      <c r="Q1026" s="127">
        <v>0</v>
      </c>
      <c r="R1026" s="124">
        <v>0</v>
      </c>
      <c r="S1026" s="124">
        <v>0</v>
      </c>
      <c r="T1026" s="124">
        <v>0</v>
      </c>
      <c r="U1026" s="124">
        <v>0</v>
      </c>
      <c r="V1026" s="124">
        <v>0</v>
      </c>
      <c r="W1026" s="124">
        <v>6300</v>
      </c>
      <c r="X1026" s="124">
        <v>0</v>
      </c>
      <c r="Y1026" s="127">
        <v>17280</v>
      </c>
      <c r="Z1026" s="128">
        <v>36000</v>
      </c>
    </row>
    <row r="1027" spans="1:26" ht="20.100000000000001" customHeight="1">
      <c r="A1027" s="92" t="s">
        <v>1549</v>
      </c>
      <c r="B1027" s="92" t="s">
        <v>1564</v>
      </c>
      <c r="C1027" s="93" t="s">
        <v>1572</v>
      </c>
      <c r="D1027" s="123" t="s">
        <v>1623</v>
      </c>
      <c r="E1027" s="92" t="s">
        <v>2488</v>
      </c>
      <c r="F1027" s="124">
        <v>17280</v>
      </c>
      <c r="G1027" s="124">
        <v>0</v>
      </c>
      <c r="H1027" s="124">
        <v>0</v>
      </c>
      <c r="I1027" s="124">
        <v>0</v>
      </c>
      <c r="J1027" s="124">
        <v>0</v>
      </c>
      <c r="K1027" s="127">
        <v>0</v>
      </c>
      <c r="L1027" s="127">
        <v>0</v>
      </c>
      <c r="M1027" s="124">
        <v>0</v>
      </c>
      <c r="N1027" s="127">
        <v>0</v>
      </c>
      <c r="O1027" s="128">
        <v>0</v>
      </c>
      <c r="P1027" s="127">
        <v>0</v>
      </c>
      <c r="Q1027" s="127">
        <v>0</v>
      </c>
      <c r="R1027" s="124">
        <v>0</v>
      </c>
      <c r="S1027" s="124">
        <v>0</v>
      </c>
      <c r="T1027" s="124">
        <v>0</v>
      </c>
      <c r="U1027" s="124">
        <v>0</v>
      </c>
      <c r="V1027" s="124">
        <v>0</v>
      </c>
      <c r="W1027" s="124">
        <v>0</v>
      </c>
      <c r="X1027" s="124">
        <v>0</v>
      </c>
      <c r="Y1027" s="127">
        <v>17280</v>
      </c>
      <c r="Z1027" s="128">
        <v>0</v>
      </c>
    </row>
    <row r="1028" spans="1:26" ht="20.100000000000001" customHeight="1">
      <c r="A1028" s="92" t="s">
        <v>1604</v>
      </c>
      <c r="B1028" s="92" t="s">
        <v>1550</v>
      </c>
      <c r="C1028" s="93" t="s">
        <v>1572</v>
      </c>
      <c r="D1028" s="123" t="s">
        <v>1623</v>
      </c>
      <c r="E1028" s="92" t="s">
        <v>1097</v>
      </c>
      <c r="F1028" s="124">
        <v>52300</v>
      </c>
      <c r="G1028" s="124">
        <v>5000</v>
      </c>
      <c r="H1028" s="124">
        <v>0</v>
      </c>
      <c r="I1028" s="124">
        <v>0</v>
      </c>
      <c r="J1028" s="124">
        <v>0</v>
      </c>
      <c r="K1028" s="127">
        <v>0</v>
      </c>
      <c r="L1028" s="127">
        <v>0</v>
      </c>
      <c r="M1028" s="124">
        <v>0</v>
      </c>
      <c r="N1028" s="127">
        <v>0</v>
      </c>
      <c r="O1028" s="128">
        <v>5000</v>
      </c>
      <c r="P1028" s="127">
        <v>0</v>
      </c>
      <c r="Q1028" s="127">
        <v>0</v>
      </c>
      <c r="R1028" s="124">
        <v>0</v>
      </c>
      <c r="S1028" s="124">
        <v>0</v>
      </c>
      <c r="T1028" s="124">
        <v>0</v>
      </c>
      <c r="U1028" s="124">
        <v>0</v>
      </c>
      <c r="V1028" s="124">
        <v>0</v>
      </c>
      <c r="W1028" s="124">
        <v>6300</v>
      </c>
      <c r="X1028" s="124">
        <v>0</v>
      </c>
      <c r="Y1028" s="127">
        <v>0</v>
      </c>
      <c r="Z1028" s="128">
        <v>36000</v>
      </c>
    </row>
    <row r="1029" spans="1:26" ht="20.100000000000001" customHeight="1">
      <c r="A1029" s="92"/>
      <c r="B1029" s="92"/>
      <c r="C1029" s="93"/>
      <c r="D1029" s="123" t="s">
        <v>2406</v>
      </c>
      <c r="E1029" s="92" t="s">
        <v>2407</v>
      </c>
      <c r="F1029" s="124">
        <v>1556100</v>
      </c>
      <c r="G1029" s="124">
        <v>328200</v>
      </c>
      <c r="H1029" s="124">
        <v>0</v>
      </c>
      <c r="I1029" s="124">
        <v>0</v>
      </c>
      <c r="J1029" s="124">
        <v>35640</v>
      </c>
      <c r="K1029" s="127">
        <v>0</v>
      </c>
      <c r="L1029" s="127">
        <v>0</v>
      </c>
      <c r="M1029" s="124">
        <v>65000</v>
      </c>
      <c r="N1029" s="127">
        <v>238800</v>
      </c>
      <c r="O1029" s="128">
        <v>0</v>
      </c>
      <c r="P1029" s="127">
        <v>5000</v>
      </c>
      <c r="Q1029" s="127">
        <v>40000</v>
      </c>
      <c r="R1029" s="124">
        <v>20000</v>
      </c>
      <c r="S1029" s="124">
        <v>60000</v>
      </c>
      <c r="T1029" s="124">
        <v>0</v>
      </c>
      <c r="U1029" s="124">
        <v>0</v>
      </c>
      <c r="V1029" s="124">
        <v>0</v>
      </c>
      <c r="W1029" s="124">
        <v>34300</v>
      </c>
      <c r="X1029" s="124">
        <v>0</v>
      </c>
      <c r="Y1029" s="127">
        <v>92160</v>
      </c>
      <c r="Z1029" s="128">
        <v>637000</v>
      </c>
    </row>
    <row r="1030" spans="1:26" ht="20.100000000000001" customHeight="1">
      <c r="A1030" s="92"/>
      <c r="B1030" s="92"/>
      <c r="C1030" s="93"/>
      <c r="D1030" s="123" t="s">
        <v>2408</v>
      </c>
      <c r="E1030" s="92" t="s">
        <v>2409</v>
      </c>
      <c r="F1030" s="124">
        <v>685680</v>
      </c>
      <c r="G1030" s="124">
        <v>141800</v>
      </c>
      <c r="H1030" s="124">
        <v>0</v>
      </c>
      <c r="I1030" s="124">
        <v>0</v>
      </c>
      <c r="J1030" s="124">
        <v>17760</v>
      </c>
      <c r="K1030" s="127">
        <v>0</v>
      </c>
      <c r="L1030" s="127">
        <v>0</v>
      </c>
      <c r="M1030" s="124">
        <v>65000</v>
      </c>
      <c r="N1030" s="127">
        <v>127200</v>
      </c>
      <c r="O1030" s="128">
        <v>0</v>
      </c>
      <c r="P1030" s="127">
        <v>5000</v>
      </c>
      <c r="Q1030" s="127">
        <v>40000</v>
      </c>
      <c r="R1030" s="124">
        <v>20000</v>
      </c>
      <c r="S1030" s="124">
        <v>53000</v>
      </c>
      <c r="T1030" s="124">
        <v>0</v>
      </c>
      <c r="U1030" s="124">
        <v>0</v>
      </c>
      <c r="V1030" s="124">
        <v>0</v>
      </c>
      <c r="W1030" s="124">
        <v>11200</v>
      </c>
      <c r="X1030" s="124">
        <v>0</v>
      </c>
      <c r="Y1030" s="127">
        <v>30720</v>
      </c>
      <c r="Z1030" s="128">
        <v>174000</v>
      </c>
    </row>
    <row r="1031" spans="1:26" ht="20.100000000000001" customHeight="1">
      <c r="A1031" s="92" t="s">
        <v>1549</v>
      </c>
      <c r="B1031" s="92" t="s">
        <v>1550</v>
      </c>
      <c r="C1031" s="93" t="s">
        <v>1550</v>
      </c>
      <c r="D1031" s="123" t="s">
        <v>1623</v>
      </c>
      <c r="E1031" s="92" t="s">
        <v>251</v>
      </c>
      <c r="F1031" s="124">
        <v>10000</v>
      </c>
      <c r="G1031" s="124">
        <v>0</v>
      </c>
      <c r="H1031" s="124">
        <v>0</v>
      </c>
      <c r="I1031" s="124">
        <v>0</v>
      </c>
      <c r="J1031" s="124">
        <v>0</v>
      </c>
      <c r="K1031" s="127">
        <v>0</v>
      </c>
      <c r="L1031" s="127">
        <v>0</v>
      </c>
      <c r="M1031" s="124">
        <v>0</v>
      </c>
      <c r="N1031" s="127">
        <v>0</v>
      </c>
      <c r="O1031" s="128">
        <v>0</v>
      </c>
      <c r="P1031" s="127">
        <v>0</v>
      </c>
      <c r="Q1031" s="127">
        <v>0</v>
      </c>
      <c r="R1031" s="124">
        <v>0</v>
      </c>
      <c r="S1031" s="124">
        <v>0</v>
      </c>
      <c r="T1031" s="124">
        <v>0</v>
      </c>
      <c r="U1031" s="124">
        <v>0</v>
      </c>
      <c r="V1031" s="124">
        <v>0</v>
      </c>
      <c r="W1031" s="124">
        <v>0</v>
      </c>
      <c r="X1031" s="124">
        <v>0</v>
      </c>
      <c r="Y1031" s="127">
        <v>0</v>
      </c>
      <c r="Z1031" s="128">
        <v>10000</v>
      </c>
    </row>
    <row r="1032" spans="1:26" ht="20.100000000000001" customHeight="1">
      <c r="A1032" s="92" t="s">
        <v>1549</v>
      </c>
      <c r="B1032" s="92" t="s">
        <v>1552</v>
      </c>
      <c r="C1032" s="93" t="s">
        <v>1550</v>
      </c>
      <c r="D1032" s="123" t="s">
        <v>1623</v>
      </c>
      <c r="E1032" s="92" t="s">
        <v>251</v>
      </c>
      <c r="F1032" s="124">
        <v>659680</v>
      </c>
      <c r="G1032" s="124">
        <v>141800</v>
      </c>
      <c r="H1032" s="124">
        <v>0</v>
      </c>
      <c r="I1032" s="124">
        <v>0</v>
      </c>
      <c r="J1032" s="124">
        <v>17760</v>
      </c>
      <c r="K1032" s="127">
        <v>0</v>
      </c>
      <c r="L1032" s="127">
        <v>0</v>
      </c>
      <c r="M1032" s="124">
        <v>65000</v>
      </c>
      <c r="N1032" s="127">
        <v>127200</v>
      </c>
      <c r="O1032" s="128">
        <v>0</v>
      </c>
      <c r="P1032" s="127">
        <v>5000</v>
      </c>
      <c r="Q1032" s="127">
        <v>40000</v>
      </c>
      <c r="R1032" s="124">
        <v>20000</v>
      </c>
      <c r="S1032" s="124">
        <v>53000</v>
      </c>
      <c r="T1032" s="124">
        <v>0</v>
      </c>
      <c r="U1032" s="124">
        <v>0</v>
      </c>
      <c r="V1032" s="124">
        <v>0</v>
      </c>
      <c r="W1032" s="124">
        <v>11200</v>
      </c>
      <c r="X1032" s="124">
        <v>0</v>
      </c>
      <c r="Y1032" s="127">
        <v>30720</v>
      </c>
      <c r="Z1032" s="128">
        <v>148000</v>
      </c>
    </row>
    <row r="1033" spans="1:26" ht="20.100000000000001" customHeight="1">
      <c r="A1033" s="92" t="s">
        <v>1549</v>
      </c>
      <c r="B1033" s="92" t="s">
        <v>1552</v>
      </c>
      <c r="C1033" s="93" t="s">
        <v>1555</v>
      </c>
      <c r="D1033" s="123" t="s">
        <v>1623</v>
      </c>
      <c r="E1033" s="92" t="s">
        <v>272</v>
      </c>
      <c r="F1033" s="124">
        <v>6000</v>
      </c>
      <c r="G1033" s="124">
        <v>0</v>
      </c>
      <c r="H1033" s="124">
        <v>0</v>
      </c>
      <c r="I1033" s="124">
        <v>0</v>
      </c>
      <c r="J1033" s="124">
        <v>0</v>
      </c>
      <c r="K1033" s="127">
        <v>0</v>
      </c>
      <c r="L1033" s="127">
        <v>0</v>
      </c>
      <c r="M1033" s="124">
        <v>0</v>
      </c>
      <c r="N1033" s="127">
        <v>0</v>
      </c>
      <c r="O1033" s="128">
        <v>0</v>
      </c>
      <c r="P1033" s="127">
        <v>0</v>
      </c>
      <c r="Q1033" s="127">
        <v>0</v>
      </c>
      <c r="R1033" s="124">
        <v>0</v>
      </c>
      <c r="S1033" s="124">
        <v>0</v>
      </c>
      <c r="T1033" s="124">
        <v>0</v>
      </c>
      <c r="U1033" s="124">
        <v>0</v>
      </c>
      <c r="V1033" s="124">
        <v>0</v>
      </c>
      <c r="W1033" s="124">
        <v>0</v>
      </c>
      <c r="X1033" s="124">
        <v>0</v>
      </c>
      <c r="Y1033" s="127">
        <v>0</v>
      </c>
      <c r="Z1033" s="128">
        <v>6000</v>
      </c>
    </row>
    <row r="1034" spans="1:26" ht="20.100000000000001" customHeight="1">
      <c r="A1034" s="92" t="s">
        <v>1618</v>
      </c>
      <c r="B1034" s="92" t="s">
        <v>1550</v>
      </c>
      <c r="C1034" s="93" t="s">
        <v>1554</v>
      </c>
      <c r="D1034" s="123" t="s">
        <v>1623</v>
      </c>
      <c r="E1034" s="92" t="s">
        <v>2489</v>
      </c>
      <c r="F1034" s="124">
        <v>10000</v>
      </c>
      <c r="G1034" s="124">
        <v>0</v>
      </c>
      <c r="H1034" s="124">
        <v>0</v>
      </c>
      <c r="I1034" s="124">
        <v>0</v>
      </c>
      <c r="J1034" s="124">
        <v>0</v>
      </c>
      <c r="K1034" s="127">
        <v>0</v>
      </c>
      <c r="L1034" s="127">
        <v>0</v>
      </c>
      <c r="M1034" s="124">
        <v>0</v>
      </c>
      <c r="N1034" s="127">
        <v>0</v>
      </c>
      <c r="O1034" s="128">
        <v>0</v>
      </c>
      <c r="P1034" s="127">
        <v>0</v>
      </c>
      <c r="Q1034" s="127">
        <v>0</v>
      </c>
      <c r="R1034" s="124">
        <v>0</v>
      </c>
      <c r="S1034" s="124">
        <v>0</v>
      </c>
      <c r="T1034" s="124">
        <v>0</v>
      </c>
      <c r="U1034" s="124">
        <v>0</v>
      </c>
      <c r="V1034" s="124">
        <v>0</v>
      </c>
      <c r="W1034" s="124">
        <v>0</v>
      </c>
      <c r="X1034" s="124">
        <v>0</v>
      </c>
      <c r="Y1034" s="127">
        <v>0</v>
      </c>
      <c r="Z1034" s="128">
        <v>10000</v>
      </c>
    </row>
    <row r="1035" spans="1:26" ht="20.100000000000001" customHeight="1">
      <c r="A1035" s="92"/>
      <c r="B1035" s="92"/>
      <c r="C1035" s="93"/>
      <c r="D1035" s="123" t="s">
        <v>2410</v>
      </c>
      <c r="E1035" s="92" t="s">
        <v>2411</v>
      </c>
      <c r="F1035" s="124">
        <v>147920</v>
      </c>
      <c r="G1035" s="124">
        <v>50000</v>
      </c>
      <c r="H1035" s="124">
        <v>0</v>
      </c>
      <c r="I1035" s="124">
        <v>0</v>
      </c>
      <c r="J1035" s="124">
        <v>3840</v>
      </c>
      <c r="K1035" s="127">
        <v>0</v>
      </c>
      <c r="L1035" s="127">
        <v>0</v>
      </c>
      <c r="M1035" s="124">
        <v>0</v>
      </c>
      <c r="N1035" s="127">
        <v>30600</v>
      </c>
      <c r="O1035" s="128">
        <v>0</v>
      </c>
      <c r="P1035" s="127">
        <v>0</v>
      </c>
      <c r="Q1035" s="127">
        <v>0</v>
      </c>
      <c r="R1035" s="124">
        <v>0</v>
      </c>
      <c r="S1035" s="124">
        <v>7000</v>
      </c>
      <c r="T1035" s="124">
        <v>0</v>
      </c>
      <c r="U1035" s="124">
        <v>0</v>
      </c>
      <c r="V1035" s="124">
        <v>0</v>
      </c>
      <c r="W1035" s="124">
        <v>2800</v>
      </c>
      <c r="X1035" s="124">
        <v>0</v>
      </c>
      <c r="Y1035" s="127">
        <v>7680</v>
      </c>
      <c r="Z1035" s="128">
        <v>46000</v>
      </c>
    </row>
    <row r="1036" spans="1:26" ht="20.100000000000001" customHeight="1">
      <c r="A1036" s="92" t="s">
        <v>1549</v>
      </c>
      <c r="B1036" s="92" t="s">
        <v>1554</v>
      </c>
      <c r="C1036" s="93" t="s">
        <v>1550</v>
      </c>
      <c r="D1036" s="123" t="s">
        <v>1623</v>
      </c>
      <c r="E1036" s="92" t="s">
        <v>251</v>
      </c>
      <c r="F1036" s="124">
        <v>147920</v>
      </c>
      <c r="G1036" s="124">
        <v>50000</v>
      </c>
      <c r="H1036" s="124">
        <v>0</v>
      </c>
      <c r="I1036" s="124">
        <v>0</v>
      </c>
      <c r="J1036" s="124">
        <v>3840</v>
      </c>
      <c r="K1036" s="127">
        <v>0</v>
      </c>
      <c r="L1036" s="127">
        <v>0</v>
      </c>
      <c r="M1036" s="124">
        <v>0</v>
      </c>
      <c r="N1036" s="127">
        <v>30600</v>
      </c>
      <c r="O1036" s="128">
        <v>0</v>
      </c>
      <c r="P1036" s="127">
        <v>0</v>
      </c>
      <c r="Q1036" s="127">
        <v>0</v>
      </c>
      <c r="R1036" s="124">
        <v>0</v>
      </c>
      <c r="S1036" s="124">
        <v>7000</v>
      </c>
      <c r="T1036" s="124">
        <v>0</v>
      </c>
      <c r="U1036" s="124">
        <v>0</v>
      </c>
      <c r="V1036" s="124">
        <v>0</v>
      </c>
      <c r="W1036" s="124">
        <v>2800</v>
      </c>
      <c r="X1036" s="124">
        <v>0</v>
      </c>
      <c r="Y1036" s="127">
        <v>7680</v>
      </c>
      <c r="Z1036" s="128">
        <v>46000</v>
      </c>
    </row>
    <row r="1037" spans="1:26" ht="20.100000000000001" customHeight="1">
      <c r="A1037" s="92"/>
      <c r="B1037" s="92"/>
      <c r="C1037" s="93"/>
      <c r="D1037" s="123" t="s">
        <v>2412</v>
      </c>
      <c r="E1037" s="92" t="s">
        <v>2413</v>
      </c>
      <c r="F1037" s="124">
        <v>46420</v>
      </c>
      <c r="G1037" s="124">
        <v>10000</v>
      </c>
      <c r="H1037" s="124">
        <v>0</v>
      </c>
      <c r="I1037" s="124">
        <v>0</v>
      </c>
      <c r="J1037" s="124">
        <v>0</v>
      </c>
      <c r="K1037" s="127">
        <v>0</v>
      </c>
      <c r="L1037" s="127">
        <v>0</v>
      </c>
      <c r="M1037" s="124">
        <v>0</v>
      </c>
      <c r="N1037" s="127">
        <v>0</v>
      </c>
      <c r="O1037" s="128">
        <v>0</v>
      </c>
      <c r="P1037" s="127">
        <v>0</v>
      </c>
      <c r="Q1037" s="127">
        <v>0</v>
      </c>
      <c r="R1037" s="124">
        <v>0</v>
      </c>
      <c r="S1037" s="124">
        <v>0</v>
      </c>
      <c r="T1037" s="124">
        <v>0</v>
      </c>
      <c r="U1037" s="124">
        <v>0</v>
      </c>
      <c r="V1037" s="124">
        <v>0</v>
      </c>
      <c r="W1037" s="124">
        <v>4900</v>
      </c>
      <c r="X1037" s="124">
        <v>0</v>
      </c>
      <c r="Y1037" s="127">
        <v>11520</v>
      </c>
      <c r="Z1037" s="128">
        <v>20000</v>
      </c>
    </row>
    <row r="1038" spans="1:26" ht="20.100000000000001" customHeight="1">
      <c r="A1038" s="92" t="s">
        <v>1591</v>
      </c>
      <c r="B1038" s="92" t="s">
        <v>1580</v>
      </c>
      <c r="C1038" s="93" t="s">
        <v>1572</v>
      </c>
      <c r="D1038" s="123" t="s">
        <v>1623</v>
      </c>
      <c r="E1038" s="92" t="s">
        <v>957</v>
      </c>
      <c r="F1038" s="124">
        <v>46420</v>
      </c>
      <c r="G1038" s="124">
        <v>10000</v>
      </c>
      <c r="H1038" s="124">
        <v>0</v>
      </c>
      <c r="I1038" s="124">
        <v>0</v>
      </c>
      <c r="J1038" s="124">
        <v>0</v>
      </c>
      <c r="K1038" s="127">
        <v>0</v>
      </c>
      <c r="L1038" s="127">
        <v>0</v>
      </c>
      <c r="M1038" s="124">
        <v>0</v>
      </c>
      <c r="N1038" s="127">
        <v>0</v>
      </c>
      <c r="O1038" s="128">
        <v>0</v>
      </c>
      <c r="P1038" s="127">
        <v>0</v>
      </c>
      <c r="Q1038" s="127">
        <v>0</v>
      </c>
      <c r="R1038" s="124">
        <v>0</v>
      </c>
      <c r="S1038" s="124">
        <v>0</v>
      </c>
      <c r="T1038" s="124">
        <v>0</v>
      </c>
      <c r="U1038" s="124">
        <v>0</v>
      </c>
      <c r="V1038" s="124">
        <v>0</v>
      </c>
      <c r="W1038" s="124">
        <v>4900</v>
      </c>
      <c r="X1038" s="124">
        <v>0</v>
      </c>
      <c r="Y1038" s="127">
        <v>11520</v>
      </c>
      <c r="Z1038" s="128">
        <v>20000</v>
      </c>
    </row>
    <row r="1039" spans="1:26" ht="20.100000000000001" customHeight="1">
      <c r="A1039" s="92"/>
      <c r="B1039" s="92"/>
      <c r="C1039" s="93"/>
      <c r="D1039" s="123" t="s">
        <v>2414</v>
      </c>
      <c r="E1039" s="92" t="s">
        <v>2415</v>
      </c>
      <c r="F1039" s="124">
        <v>10220</v>
      </c>
      <c r="G1039" s="124">
        <v>3600</v>
      </c>
      <c r="H1039" s="124">
        <v>0</v>
      </c>
      <c r="I1039" s="124">
        <v>0</v>
      </c>
      <c r="J1039" s="124">
        <v>0</v>
      </c>
      <c r="K1039" s="127">
        <v>0</v>
      </c>
      <c r="L1039" s="127">
        <v>0</v>
      </c>
      <c r="M1039" s="124">
        <v>0</v>
      </c>
      <c r="N1039" s="127">
        <v>0</v>
      </c>
      <c r="O1039" s="128">
        <v>0</v>
      </c>
      <c r="P1039" s="127">
        <v>0</v>
      </c>
      <c r="Q1039" s="127">
        <v>0</v>
      </c>
      <c r="R1039" s="124">
        <v>0</v>
      </c>
      <c r="S1039" s="124">
        <v>0</v>
      </c>
      <c r="T1039" s="124">
        <v>0</v>
      </c>
      <c r="U1039" s="124">
        <v>0</v>
      </c>
      <c r="V1039" s="124">
        <v>0</v>
      </c>
      <c r="W1039" s="124">
        <v>700</v>
      </c>
      <c r="X1039" s="124">
        <v>0</v>
      </c>
      <c r="Y1039" s="127">
        <v>1920</v>
      </c>
      <c r="Z1039" s="128">
        <v>4000</v>
      </c>
    </row>
    <row r="1040" spans="1:26" ht="20.100000000000001" customHeight="1">
      <c r="A1040" s="92" t="s">
        <v>1582</v>
      </c>
      <c r="B1040" s="92" t="s">
        <v>1550</v>
      </c>
      <c r="C1040" s="93" t="s">
        <v>1585</v>
      </c>
      <c r="D1040" s="123" t="s">
        <v>1623</v>
      </c>
      <c r="E1040" s="92" t="s">
        <v>758</v>
      </c>
      <c r="F1040" s="124">
        <v>10220</v>
      </c>
      <c r="G1040" s="124">
        <v>3600</v>
      </c>
      <c r="H1040" s="124">
        <v>0</v>
      </c>
      <c r="I1040" s="124">
        <v>0</v>
      </c>
      <c r="J1040" s="124">
        <v>0</v>
      </c>
      <c r="K1040" s="127">
        <v>0</v>
      </c>
      <c r="L1040" s="127">
        <v>0</v>
      </c>
      <c r="M1040" s="124">
        <v>0</v>
      </c>
      <c r="N1040" s="127">
        <v>0</v>
      </c>
      <c r="O1040" s="128">
        <v>0</v>
      </c>
      <c r="P1040" s="127">
        <v>0</v>
      </c>
      <c r="Q1040" s="127">
        <v>0</v>
      </c>
      <c r="R1040" s="124">
        <v>0</v>
      </c>
      <c r="S1040" s="124">
        <v>0</v>
      </c>
      <c r="T1040" s="124">
        <v>0</v>
      </c>
      <c r="U1040" s="124">
        <v>0</v>
      </c>
      <c r="V1040" s="124">
        <v>0</v>
      </c>
      <c r="W1040" s="124">
        <v>700</v>
      </c>
      <c r="X1040" s="124">
        <v>0</v>
      </c>
      <c r="Y1040" s="127">
        <v>1920</v>
      </c>
      <c r="Z1040" s="128">
        <v>4000</v>
      </c>
    </row>
    <row r="1041" spans="1:26" ht="20.100000000000001" customHeight="1">
      <c r="A1041" s="92"/>
      <c r="B1041" s="92"/>
      <c r="C1041" s="93"/>
      <c r="D1041" s="123" t="s">
        <v>2416</v>
      </c>
      <c r="E1041" s="92" t="s">
        <v>2417</v>
      </c>
      <c r="F1041" s="124">
        <v>28240</v>
      </c>
      <c r="G1041" s="124">
        <v>15000</v>
      </c>
      <c r="H1041" s="124">
        <v>0</v>
      </c>
      <c r="I1041" s="124">
        <v>0</v>
      </c>
      <c r="J1041" s="124">
        <v>0</v>
      </c>
      <c r="K1041" s="127">
        <v>0</v>
      </c>
      <c r="L1041" s="127">
        <v>0</v>
      </c>
      <c r="M1041" s="124">
        <v>0</v>
      </c>
      <c r="N1041" s="127">
        <v>0</v>
      </c>
      <c r="O1041" s="128">
        <v>0</v>
      </c>
      <c r="P1041" s="127">
        <v>0</v>
      </c>
      <c r="Q1041" s="127">
        <v>0</v>
      </c>
      <c r="R1041" s="124">
        <v>0</v>
      </c>
      <c r="S1041" s="124">
        <v>0</v>
      </c>
      <c r="T1041" s="124">
        <v>0</v>
      </c>
      <c r="U1041" s="124">
        <v>0</v>
      </c>
      <c r="V1041" s="124">
        <v>0</v>
      </c>
      <c r="W1041" s="124">
        <v>1400</v>
      </c>
      <c r="X1041" s="124">
        <v>0</v>
      </c>
      <c r="Y1041" s="127">
        <v>3840</v>
      </c>
      <c r="Z1041" s="128">
        <v>8000</v>
      </c>
    </row>
    <row r="1042" spans="1:26" ht="20.100000000000001" customHeight="1">
      <c r="A1042" s="92" t="s">
        <v>1589</v>
      </c>
      <c r="B1042" s="92" t="s">
        <v>1550</v>
      </c>
      <c r="C1042" s="93" t="s">
        <v>1585</v>
      </c>
      <c r="D1042" s="123" t="s">
        <v>1623</v>
      </c>
      <c r="E1042" s="92" t="s">
        <v>801</v>
      </c>
      <c r="F1042" s="124">
        <v>28240</v>
      </c>
      <c r="G1042" s="124">
        <v>15000</v>
      </c>
      <c r="H1042" s="124">
        <v>0</v>
      </c>
      <c r="I1042" s="124">
        <v>0</v>
      </c>
      <c r="J1042" s="124">
        <v>0</v>
      </c>
      <c r="K1042" s="127">
        <v>0</v>
      </c>
      <c r="L1042" s="127">
        <v>0</v>
      </c>
      <c r="M1042" s="124">
        <v>0</v>
      </c>
      <c r="N1042" s="127">
        <v>0</v>
      </c>
      <c r="O1042" s="128">
        <v>0</v>
      </c>
      <c r="P1042" s="127">
        <v>0</v>
      </c>
      <c r="Q1042" s="127">
        <v>0</v>
      </c>
      <c r="R1042" s="124">
        <v>0</v>
      </c>
      <c r="S1042" s="124">
        <v>0</v>
      </c>
      <c r="T1042" s="124">
        <v>0</v>
      </c>
      <c r="U1042" s="124">
        <v>0</v>
      </c>
      <c r="V1042" s="124">
        <v>0</v>
      </c>
      <c r="W1042" s="124">
        <v>1400</v>
      </c>
      <c r="X1042" s="124">
        <v>0</v>
      </c>
      <c r="Y1042" s="127">
        <v>3840</v>
      </c>
      <c r="Z1042" s="128">
        <v>8000</v>
      </c>
    </row>
    <row r="1043" spans="1:26" ht="20.100000000000001" customHeight="1">
      <c r="A1043" s="92"/>
      <c r="B1043" s="92"/>
      <c r="C1043" s="93"/>
      <c r="D1043" s="123" t="s">
        <v>2418</v>
      </c>
      <c r="E1043" s="92" t="s">
        <v>2419</v>
      </c>
      <c r="F1043" s="124">
        <v>231700</v>
      </c>
      <c r="G1043" s="124">
        <v>7000</v>
      </c>
      <c r="H1043" s="124">
        <v>0</v>
      </c>
      <c r="I1043" s="124">
        <v>0</v>
      </c>
      <c r="J1043" s="124">
        <v>0</v>
      </c>
      <c r="K1043" s="127">
        <v>0</v>
      </c>
      <c r="L1043" s="127">
        <v>0</v>
      </c>
      <c r="M1043" s="124">
        <v>0</v>
      </c>
      <c r="N1043" s="127">
        <v>0</v>
      </c>
      <c r="O1043" s="128">
        <v>0</v>
      </c>
      <c r="P1043" s="127">
        <v>0</v>
      </c>
      <c r="Q1043" s="127">
        <v>0</v>
      </c>
      <c r="R1043" s="124">
        <v>0</v>
      </c>
      <c r="S1043" s="124">
        <v>0</v>
      </c>
      <c r="T1043" s="124">
        <v>0</v>
      </c>
      <c r="U1043" s="124">
        <v>0</v>
      </c>
      <c r="V1043" s="124">
        <v>0</v>
      </c>
      <c r="W1043" s="124">
        <v>700</v>
      </c>
      <c r="X1043" s="124">
        <v>0</v>
      </c>
      <c r="Y1043" s="127">
        <v>0</v>
      </c>
      <c r="Z1043" s="128">
        <v>224000</v>
      </c>
    </row>
    <row r="1044" spans="1:26" ht="20.100000000000001" customHeight="1">
      <c r="A1044" s="92" t="s">
        <v>1604</v>
      </c>
      <c r="B1044" s="92" t="s">
        <v>1550</v>
      </c>
      <c r="C1044" s="93" t="s">
        <v>1557</v>
      </c>
      <c r="D1044" s="123" t="s">
        <v>1623</v>
      </c>
      <c r="E1044" s="92" t="s">
        <v>260</v>
      </c>
      <c r="F1044" s="124">
        <v>11700</v>
      </c>
      <c r="G1044" s="124">
        <v>7000</v>
      </c>
      <c r="H1044" s="124">
        <v>0</v>
      </c>
      <c r="I1044" s="124">
        <v>0</v>
      </c>
      <c r="J1044" s="124">
        <v>0</v>
      </c>
      <c r="K1044" s="127">
        <v>0</v>
      </c>
      <c r="L1044" s="127">
        <v>0</v>
      </c>
      <c r="M1044" s="124">
        <v>0</v>
      </c>
      <c r="N1044" s="127">
        <v>0</v>
      </c>
      <c r="O1044" s="128">
        <v>0</v>
      </c>
      <c r="P1044" s="127">
        <v>0</v>
      </c>
      <c r="Q1044" s="127">
        <v>0</v>
      </c>
      <c r="R1044" s="124">
        <v>0</v>
      </c>
      <c r="S1044" s="124">
        <v>0</v>
      </c>
      <c r="T1044" s="124">
        <v>0</v>
      </c>
      <c r="U1044" s="124">
        <v>0</v>
      </c>
      <c r="V1044" s="124">
        <v>0</v>
      </c>
      <c r="W1044" s="124">
        <v>700</v>
      </c>
      <c r="X1044" s="124">
        <v>0</v>
      </c>
      <c r="Y1044" s="127">
        <v>0</v>
      </c>
      <c r="Z1044" s="128">
        <v>4000</v>
      </c>
    </row>
    <row r="1045" spans="1:26" ht="20.100000000000001" customHeight="1">
      <c r="A1045" s="92" t="s">
        <v>1604</v>
      </c>
      <c r="B1045" s="92" t="s">
        <v>1580</v>
      </c>
      <c r="C1045" s="93" t="s">
        <v>1558</v>
      </c>
      <c r="D1045" s="123" t="s">
        <v>1623</v>
      </c>
      <c r="E1045" s="92" t="s">
        <v>1171</v>
      </c>
      <c r="F1045" s="124">
        <v>220000</v>
      </c>
      <c r="G1045" s="124">
        <v>0</v>
      </c>
      <c r="H1045" s="124">
        <v>0</v>
      </c>
      <c r="I1045" s="124">
        <v>0</v>
      </c>
      <c r="J1045" s="124">
        <v>0</v>
      </c>
      <c r="K1045" s="127">
        <v>0</v>
      </c>
      <c r="L1045" s="127">
        <v>0</v>
      </c>
      <c r="M1045" s="124">
        <v>0</v>
      </c>
      <c r="N1045" s="127">
        <v>0</v>
      </c>
      <c r="O1045" s="128">
        <v>0</v>
      </c>
      <c r="P1045" s="127">
        <v>0</v>
      </c>
      <c r="Q1045" s="127">
        <v>0</v>
      </c>
      <c r="R1045" s="124">
        <v>0</v>
      </c>
      <c r="S1045" s="124">
        <v>0</v>
      </c>
      <c r="T1045" s="124">
        <v>0</v>
      </c>
      <c r="U1045" s="124">
        <v>0</v>
      </c>
      <c r="V1045" s="124">
        <v>0</v>
      </c>
      <c r="W1045" s="124">
        <v>0</v>
      </c>
      <c r="X1045" s="124">
        <v>0</v>
      </c>
      <c r="Y1045" s="127">
        <v>0</v>
      </c>
      <c r="Z1045" s="128">
        <v>220000</v>
      </c>
    </row>
    <row r="1046" spans="1:26" ht="20.100000000000001" customHeight="1">
      <c r="A1046" s="92"/>
      <c r="B1046" s="92"/>
      <c r="C1046" s="93"/>
      <c r="D1046" s="123" t="s">
        <v>2420</v>
      </c>
      <c r="E1046" s="92" t="s">
        <v>2421</v>
      </c>
      <c r="F1046" s="124">
        <v>74360</v>
      </c>
      <c r="G1046" s="124">
        <v>15000</v>
      </c>
      <c r="H1046" s="124">
        <v>0</v>
      </c>
      <c r="I1046" s="124">
        <v>0</v>
      </c>
      <c r="J1046" s="124">
        <v>3120</v>
      </c>
      <c r="K1046" s="127">
        <v>0</v>
      </c>
      <c r="L1046" s="127">
        <v>0</v>
      </c>
      <c r="M1046" s="124">
        <v>0</v>
      </c>
      <c r="N1046" s="127">
        <v>18000</v>
      </c>
      <c r="O1046" s="128">
        <v>0</v>
      </c>
      <c r="P1046" s="127">
        <v>0</v>
      </c>
      <c r="Q1046" s="127">
        <v>0</v>
      </c>
      <c r="R1046" s="124">
        <v>0</v>
      </c>
      <c r="S1046" s="124">
        <v>0</v>
      </c>
      <c r="T1046" s="124">
        <v>0</v>
      </c>
      <c r="U1046" s="124">
        <v>0</v>
      </c>
      <c r="V1046" s="124">
        <v>0</v>
      </c>
      <c r="W1046" s="124">
        <v>1400</v>
      </c>
      <c r="X1046" s="124">
        <v>0</v>
      </c>
      <c r="Y1046" s="127">
        <v>3840</v>
      </c>
      <c r="Z1046" s="128">
        <v>33000</v>
      </c>
    </row>
    <row r="1047" spans="1:26" ht="20.100000000000001" customHeight="1">
      <c r="A1047" s="92" t="s">
        <v>1549</v>
      </c>
      <c r="B1047" s="92" t="s">
        <v>1550</v>
      </c>
      <c r="C1047" s="93" t="s">
        <v>1550</v>
      </c>
      <c r="D1047" s="123" t="s">
        <v>1623</v>
      </c>
      <c r="E1047" s="92" t="s">
        <v>251</v>
      </c>
      <c r="F1047" s="124">
        <v>49360</v>
      </c>
      <c r="G1047" s="124">
        <v>15000</v>
      </c>
      <c r="H1047" s="124">
        <v>0</v>
      </c>
      <c r="I1047" s="124">
        <v>0</v>
      </c>
      <c r="J1047" s="124">
        <v>3120</v>
      </c>
      <c r="K1047" s="127">
        <v>0</v>
      </c>
      <c r="L1047" s="127">
        <v>0</v>
      </c>
      <c r="M1047" s="124">
        <v>0</v>
      </c>
      <c r="N1047" s="127">
        <v>18000</v>
      </c>
      <c r="O1047" s="128">
        <v>0</v>
      </c>
      <c r="P1047" s="127">
        <v>0</v>
      </c>
      <c r="Q1047" s="127">
        <v>0</v>
      </c>
      <c r="R1047" s="124">
        <v>0</v>
      </c>
      <c r="S1047" s="124">
        <v>0</v>
      </c>
      <c r="T1047" s="124">
        <v>0</v>
      </c>
      <c r="U1047" s="124">
        <v>0</v>
      </c>
      <c r="V1047" s="124">
        <v>0</v>
      </c>
      <c r="W1047" s="124">
        <v>1400</v>
      </c>
      <c r="X1047" s="124">
        <v>0</v>
      </c>
      <c r="Y1047" s="127">
        <v>3840</v>
      </c>
      <c r="Z1047" s="128">
        <v>8000</v>
      </c>
    </row>
    <row r="1048" spans="1:26" ht="20.100000000000001" customHeight="1">
      <c r="A1048" s="92" t="s">
        <v>1549</v>
      </c>
      <c r="B1048" s="92" t="s">
        <v>1550</v>
      </c>
      <c r="C1048" s="93" t="s">
        <v>1557</v>
      </c>
      <c r="D1048" s="123" t="s">
        <v>1623</v>
      </c>
      <c r="E1048" s="92" t="s">
        <v>254</v>
      </c>
      <c r="F1048" s="124">
        <v>25000</v>
      </c>
      <c r="G1048" s="124">
        <v>0</v>
      </c>
      <c r="H1048" s="124">
        <v>0</v>
      </c>
      <c r="I1048" s="124">
        <v>0</v>
      </c>
      <c r="J1048" s="124">
        <v>0</v>
      </c>
      <c r="K1048" s="127">
        <v>0</v>
      </c>
      <c r="L1048" s="127">
        <v>0</v>
      </c>
      <c r="M1048" s="124">
        <v>0</v>
      </c>
      <c r="N1048" s="127">
        <v>0</v>
      </c>
      <c r="O1048" s="128">
        <v>0</v>
      </c>
      <c r="P1048" s="127">
        <v>0</v>
      </c>
      <c r="Q1048" s="127">
        <v>0</v>
      </c>
      <c r="R1048" s="124">
        <v>0</v>
      </c>
      <c r="S1048" s="124">
        <v>0</v>
      </c>
      <c r="T1048" s="124">
        <v>0</v>
      </c>
      <c r="U1048" s="124">
        <v>0</v>
      </c>
      <c r="V1048" s="124">
        <v>0</v>
      </c>
      <c r="W1048" s="124">
        <v>0</v>
      </c>
      <c r="X1048" s="124">
        <v>0</v>
      </c>
      <c r="Y1048" s="127">
        <v>0</v>
      </c>
      <c r="Z1048" s="128">
        <v>25000</v>
      </c>
    </row>
    <row r="1049" spans="1:26" ht="20.100000000000001" customHeight="1">
      <c r="A1049" s="92"/>
      <c r="B1049" s="92"/>
      <c r="C1049" s="93"/>
      <c r="D1049" s="123" t="s">
        <v>2422</v>
      </c>
      <c r="E1049" s="92" t="s">
        <v>2423</v>
      </c>
      <c r="F1049" s="124">
        <v>190360</v>
      </c>
      <c r="G1049" s="124">
        <v>40800</v>
      </c>
      <c r="H1049" s="124">
        <v>0</v>
      </c>
      <c r="I1049" s="124">
        <v>0</v>
      </c>
      <c r="J1049" s="124">
        <v>10920</v>
      </c>
      <c r="K1049" s="127">
        <v>0</v>
      </c>
      <c r="L1049" s="127">
        <v>0</v>
      </c>
      <c r="M1049" s="124">
        <v>0</v>
      </c>
      <c r="N1049" s="127">
        <v>63000</v>
      </c>
      <c r="O1049" s="128">
        <v>0</v>
      </c>
      <c r="P1049" s="127">
        <v>0</v>
      </c>
      <c r="Q1049" s="127">
        <v>0</v>
      </c>
      <c r="R1049" s="124">
        <v>0</v>
      </c>
      <c r="S1049" s="124">
        <v>0</v>
      </c>
      <c r="T1049" s="124">
        <v>0</v>
      </c>
      <c r="U1049" s="124">
        <v>0</v>
      </c>
      <c r="V1049" s="124">
        <v>0</v>
      </c>
      <c r="W1049" s="124">
        <v>4200</v>
      </c>
      <c r="X1049" s="124">
        <v>0</v>
      </c>
      <c r="Y1049" s="127">
        <v>13440</v>
      </c>
      <c r="Z1049" s="128">
        <v>58000</v>
      </c>
    </row>
    <row r="1050" spans="1:26" ht="20.100000000000001" customHeight="1">
      <c r="A1050" s="92" t="s">
        <v>1549</v>
      </c>
      <c r="B1050" s="92" t="s">
        <v>1559</v>
      </c>
      <c r="C1050" s="93" t="s">
        <v>1572</v>
      </c>
      <c r="D1050" s="123" t="s">
        <v>1623</v>
      </c>
      <c r="E1050" s="92" t="s">
        <v>328</v>
      </c>
      <c r="F1050" s="124">
        <v>30000</v>
      </c>
      <c r="G1050" s="124">
        <v>0</v>
      </c>
      <c r="H1050" s="124">
        <v>0</v>
      </c>
      <c r="I1050" s="124">
        <v>0</v>
      </c>
      <c r="J1050" s="124">
        <v>0</v>
      </c>
      <c r="K1050" s="127">
        <v>0</v>
      </c>
      <c r="L1050" s="127">
        <v>0</v>
      </c>
      <c r="M1050" s="124">
        <v>0</v>
      </c>
      <c r="N1050" s="127">
        <v>0</v>
      </c>
      <c r="O1050" s="128">
        <v>0</v>
      </c>
      <c r="P1050" s="127">
        <v>0</v>
      </c>
      <c r="Q1050" s="127">
        <v>0</v>
      </c>
      <c r="R1050" s="124">
        <v>0</v>
      </c>
      <c r="S1050" s="124">
        <v>0</v>
      </c>
      <c r="T1050" s="124">
        <v>0</v>
      </c>
      <c r="U1050" s="124">
        <v>0</v>
      </c>
      <c r="V1050" s="124">
        <v>0</v>
      </c>
      <c r="W1050" s="124">
        <v>0</v>
      </c>
      <c r="X1050" s="124">
        <v>0</v>
      </c>
      <c r="Y1050" s="127">
        <v>0</v>
      </c>
      <c r="Z1050" s="128">
        <v>30000</v>
      </c>
    </row>
    <row r="1051" spans="1:26" ht="20.100000000000001" customHeight="1">
      <c r="A1051" s="92" t="s">
        <v>1549</v>
      </c>
      <c r="B1051" s="92" t="s">
        <v>1564</v>
      </c>
      <c r="C1051" s="93" t="s">
        <v>1550</v>
      </c>
      <c r="D1051" s="123" t="s">
        <v>1623</v>
      </c>
      <c r="E1051" s="92" t="s">
        <v>251</v>
      </c>
      <c r="F1051" s="124">
        <v>160360</v>
      </c>
      <c r="G1051" s="124">
        <v>40800</v>
      </c>
      <c r="H1051" s="124">
        <v>0</v>
      </c>
      <c r="I1051" s="124">
        <v>0</v>
      </c>
      <c r="J1051" s="124">
        <v>10920</v>
      </c>
      <c r="K1051" s="127">
        <v>0</v>
      </c>
      <c r="L1051" s="127">
        <v>0</v>
      </c>
      <c r="M1051" s="124">
        <v>0</v>
      </c>
      <c r="N1051" s="127">
        <v>63000</v>
      </c>
      <c r="O1051" s="128">
        <v>0</v>
      </c>
      <c r="P1051" s="127">
        <v>0</v>
      </c>
      <c r="Q1051" s="127">
        <v>0</v>
      </c>
      <c r="R1051" s="124">
        <v>0</v>
      </c>
      <c r="S1051" s="124">
        <v>0</v>
      </c>
      <c r="T1051" s="124">
        <v>0</v>
      </c>
      <c r="U1051" s="124">
        <v>0</v>
      </c>
      <c r="V1051" s="124">
        <v>0</v>
      </c>
      <c r="W1051" s="124">
        <v>4200</v>
      </c>
      <c r="X1051" s="124">
        <v>0</v>
      </c>
      <c r="Y1051" s="127">
        <v>13440</v>
      </c>
      <c r="Z1051" s="128">
        <v>28000</v>
      </c>
    </row>
    <row r="1052" spans="1:26" ht="20.100000000000001" customHeight="1">
      <c r="A1052" s="92"/>
      <c r="B1052" s="92"/>
      <c r="C1052" s="93"/>
      <c r="D1052" s="123" t="s">
        <v>2502</v>
      </c>
      <c r="E1052" s="92" t="s">
        <v>2503</v>
      </c>
      <c r="F1052" s="124">
        <v>30000</v>
      </c>
      <c r="G1052" s="124">
        <v>0</v>
      </c>
      <c r="H1052" s="124">
        <v>0</v>
      </c>
      <c r="I1052" s="124">
        <v>0</v>
      </c>
      <c r="J1052" s="124">
        <v>0</v>
      </c>
      <c r="K1052" s="127">
        <v>0</v>
      </c>
      <c r="L1052" s="127">
        <v>0</v>
      </c>
      <c r="M1052" s="124">
        <v>0</v>
      </c>
      <c r="N1052" s="127">
        <v>0</v>
      </c>
      <c r="O1052" s="128">
        <v>0</v>
      </c>
      <c r="P1052" s="127">
        <v>0</v>
      </c>
      <c r="Q1052" s="127">
        <v>0</v>
      </c>
      <c r="R1052" s="124">
        <v>0</v>
      </c>
      <c r="S1052" s="124">
        <v>0</v>
      </c>
      <c r="T1052" s="124">
        <v>0</v>
      </c>
      <c r="U1052" s="124">
        <v>0</v>
      </c>
      <c r="V1052" s="124">
        <v>0</v>
      </c>
      <c r="W1052" s="124">
        <v>0</v>
      </c>
      <c r="X1052" s="124">
        <v>0</v>
      </c>
      <c r="Y1052" s="127">
        <v>0</v>
      </c>
      <c r="Z1052" s="128">
        <v>30000</v>
      </c>
    </row>
    <row r="1053" spans="1:26" ht="20.100000000000001" customHeight="1">
      <c r="A1053" s="92" t="s">
        <v>1549</v>
      </c>
      <c r="B1053" s="92" t="s">
        <v>1563</v>
      </c>
      <c r="C1053" s="93" t="s">
        <v>1572</v>
      </c>
      <c r="D1053" s="123" t="s">
        <v>1623</v>
      </c>
      <c r="E1053" s="92" t="s">
        <v>376</v>
      </c>
      <c r="F1053" s="124">
        <v>30000</v>
      </c>
      <c r="G1053" s="124">
        <v>0</v>
      </c>
      <c r="H1053" s="124">
        <v>0</v>
      </c>
      <c r="I1053" s="124">
        <v>0</v>
      </c>
      <c r="J1053" s="124">
        <v>0</v>
      </c>
      <c r="K1053" s="127">
        <v>0</v>
      </c>
      <c r="L1053" s="127">
        <v>0</v>
      </c>
      <c r="M1053" s="124">
        <v>0</v>
      </c>
      <c r="N1053" s="127">
        <v>0</v>
      </c>
      <c r="O1053" s="128">
        <v>0</v>
      </c>
      <c r="P1053" s="127">
        <v>0</v>
      </c>
      <c r="Q1053" s="127">
        <v>0</v>
      </c>
      <c r="R1053" s="124">
        <v>0</v>
      </c>
      <c r="S1053" s="124">
        <v>0</v>
      </c>
      <c r="T1053" s="124">
        <v>0</v>
      </c>
      <c r="U1053" s="124">
        <v>0</v>
      </c>
      <c r="V1053" s="124">
        <v>0</v>
      </c>
      <c r="W1053" s="124">
        <v>0</v>
      </c>
      <c r="X1053" s="124">
        <v>0</v>
      </c>
      <c r="Y1053" s="127">
        <v>0</v>
      </c>
      <c r="Z1053" s="128">
        <v>30000</v>
      </c>
    </row>
    <row r="1054" spans="1:26" ht="20.100000000000001" customHeight="1">
      <c r="A1054" s="92"/>
      <c r="B1054" s="92"/>
      <c r="C1054" s="93"/>
      <c r="D1054" s="123" t="s">
        <v>2424</v>
      </c>
      <c r="E1054" s="92" t="s">
        <v>2425</v>
      </c>
      <c r="F1054" s="124">
        <v>111200</v>
      </c>
      <c r="G1054" s="124">
        <v>45000</v>
      </c>
      <c r="H1054" s="124">
        <v>0</v>
      </c>
      <c r="I1054" s="124">
        <v>0</v>
      </c>
      <c r="J1054" s="124">
        <v>0</v>
      </c>
      <c r="K1054" s="127">
        <v>0</v>
      </c>
      <c r="L1054" s="127">
        <v>0</v>
      </c>
      <c r="M1054" s="124">
        <v>0</v>
      </c>
      <c r="N1054" s="127">
        <v>0</v>
      </c>
      <c r="O1054" s="128">
        <v>0</v>
      </c>
      <c r="P1054" s="127">
        <v>0</v>
      </c>
      <c r="Q1054" s="127">
        <v>0</v>
      </c>
      <c r="R1054" s="124">
        <v>0</v>
      </c>
      <c r="S1054" s="124">
        <v>0</v>
      </c>
      <c r="T1054" s="124">
        <v>0</v>
      </c>
      <c r="U1054" s="124">
        <v>0</v>
      </c>
      <c r="V1054" s="124">
        <v>0</v>
      </c>
      <c r="W1054" s="124">
        <v>7000</v>
      </c>
      <c r="X1054" s="124">
        <v>0</v>
      </c>
      <c r="Y1054" s="127">
        <v>19200</v>
      </c>
      <c r="Z1054" s="128">
        <v>40000</v>
      </c>
    </row>
    <row r="1055" spans="1:26" ht="20.100000000000001" customHeight="1">
      <c r="A1055" s="92" t="s">
        <v>1604</v>
      </c>
      <c r="B1055" s="92" t="s">
        <v>1550</v>
      </c>
      <c r="C1055" s="93" t="s">
        <v>1572</v>
      </c>
      <c r="D1055" s="123" t="s">
        <v>1623</v>
      </c>
      <c r="E1055" s="92" t="s">
        <v>1097</v>
      </c>
      <c r="F1055" s="124">
        <v>111200</v>
      </c>
      <c r="G1055" s="124">
        <v>45000</v>
      </c>
      <c r="H1055" s="124">
        <v>0</v>
      </c>
      <c r="I1055" s="124">
        <v>0</v>
      </c>
      <c r="J1055" s="124">
        <v>0</v>
      </c>
      <c r="K1055" s="127">
        <v>0</v>
      </c>
      <c r="L1055" s="127">
        <v>0</v>
      </c>
      <c r="M1055" s="124">
        <v>0</v>
      </c>
      <c r="N1055" s="127">
        <v>0</v>
      </c>
      <c r="O1055" s="128">
        <v>0</v>
      </c>
      <c r="P1055" s="127">
        <v>0</v>
      </c>
      <c r="Q1055" s="127">
        <v>0</v>
      </c>
      <c r="R1055" s="124">
        <v>0</v>
      </c>
      <c r="S1055" s="124">
        <v>0</v>
      </c>
      <c r="T1055" s="124">
        <v>0</v>
      </c>
      <c r="U1055" s="124">
        <v>0</v>
      </c>
      <c r="V1055" s="124">
        <v>0</v>
      </c>
      <c r="W1055" s="124">
        <v>7000</v>
      </c>
      <c r="X1055" s="124">
        <v>0</v>
      </c>
      <c r="Y1055" s="127">
        <v>19200</v>
      </c>
      <c r="Z1055" s="128">
        <v>40000</v>
      </c>
    </row>
    <row r="1056" spans="1:26" ht="20.100000000000001" customHeight="1">
      <c r="A1056" s="92"/>
      <c r="B1056" s="92"/>
      <c r="C1056" s="93"/>
      <c r="D1056" s="123" t="s">
        <v>2426</v>
      </c>
      <c r="E1056" s="92" t="s">
        <v>2427</v>
      </c>
      <c r="F1056" s="124">
        <v>1414060</v>
      </c>
      <c r="G1056" s="124">
        <v>104000</v>
      </c>
      <c r="H1056" s="124">
        <v>0</v>
      </c>
      <c r="I1056" s="124">
        <v>36000</v>
      </c>
      <c r="J1056" s="124">
        <v>65660</v>
      </c>
      <c r="K1056" s="127">
        <v>0</v>
      </c>
      <c r="L1056" s="127">
        <v>0</v>
      </c>
      <c r="M1056" s="124">
        <v>65000</v>
      </c>
      <c r="N1056" s="127">
        <v>217200</v>
      </c>
      <c r="O1056" s="128">
        <v>236100</v>
      </c>
      <c r="P1056" s="127">
        <v>0</v>
      </c>
      <c r="Q1056" s="127">
        <v>77200</v>
      </c>
      <c r="R1056" s="124">
        <v>25000</v>
      </c>
      <c r="S1056" s="124">
        <v>60000</v>
      </c>
      <c r="T1056" s="124">
        <v>0</v>
      </c>
      <c r="U1056" s="124">
        <v>0</v>
      </c>
      <c r="V1056" s="124">
        <v>0</v>
      </c>
      <c r="W1056" s="124">
        <v>31500</v>
      </c>
      <c r="X1056" s="124">
        <v>0</v>
      </c>
      <c r="Y1056" s="127">
        <v>86400</v>
      </c>
      <c r="Z1056" s="128">
        <v>410000</v>
      </c>
    </row>
    <row r="1057" spans="1:26" ht="20.100000000000001" customHeight="1">
      <c r="A1057" s="92"/>
      <c r="B1057" s="92"/>
      <c r="C1057" s="93"/>
      <c r="D1057" s="123" t="s">
        <v>2428</v>
      </c>
      <c r="E1057" s="92" t="s">
        <v>2429</v>
      </c>
      <c r="F1057" s="124">
        <v>689060</v>
      </c>
      <c r="G1057" s="124">
        <v>40000</v>
      </c>
      <c r="H1057" s="124">
        <v>0</v>
      </c>
      <c r="I1057" s="124">
        <v>27000</v>
      </c>
      <c r="J1057" s="124">
        <v>48120</v>
      </c>
      <c r="K1057" s="127">
        <v>0</v>
      </c>
      <c r="L1057" s="127">
        <v>0</v>
      </c>
      <c r="M1057" s="124">
        <v>65000</v>
      </c>
      <c r="N1057" s="127">
        <v>139800</v>
      </c>
      <c r="O1057" s="128">
        <v>121600</v>
      </c>
      <c r="P1057" s="127">
        <v>0</v>
      </c>
      <c r="Q1057" s="127">
        <v>45000</v>
      </c>
      <c r="R1057" s="124">
        <v>20000</v>
      </c>
      <c r="S1057" s="124">
        <v>60000</v>
      </c>
      <c r="T1057" s="124">
        <v>0</v>
      </c>
      <c r="U1057" s="124">
        <v>0</v>
      </c>
      <c r="V1057" s="124">
        <v>0</v>
      </c>
      <c r="W1057" s="124">
        <v>11900</v>
      </c>
      <c r="X1057" s="124">
        <v>0</v>
      </c>
      <c r="Y1057" s="127">
        <v>32640</v>
      </c>
      <c r="Z1057" s="128">
        <v>78000</v>
      </c>
    </row>
    <row r="1058" spans="1:26" ht="20.100000000000001" customHeight="1">
      <c r="A1058" s="92" t="s">
        <v>1549</v>
      </c>
      <c r="B1058" s="92" t="s">
        <v>1552</v>
      </c>
      <c r="C1058" s="93" t="s">
        <v>1550</v>
      </c>
      <c r="D1058" s="123" t="s">
        <v>1623</v>
      </c>
      <c r="E1058" s="92" t="s">
        <v>251</v>
      </c>
      <c r="F1058" s="124">
        <v>663060</v>
      </c>
      <c r="G1058" s="124">
        <v>38000</v>
      </c>
      <c r="H1058" s="124">
        <v>0</v>
      </c>
      <c r="I1058" s="124">
        <v>25000</v>
      </c>
      <c r="J1058" s="124">
        <v>47120</v>
      </c>
      <c r="K1058" s="127">
        <v>0</v>
      </c>
      <c r="L1058" s="127">
        <v>0</v>
      </c>
      <c r="M1058" s="124">
        <v>65000</v>
      </c>
      <c r="N1058" s="127">
        <v>139800</v>
      </c>
      <c r="O1058" s="128">
        <v>115600</v>
      </c>
      <c r="P1058" s="127">
        <v>0</v>
      </c>
      <c r="Q1058" s="127">
        <v>40000</v>
      </c>
      <c r="R1058" s="124">
        <v>20000</v>
      </c>
      <c r="S1058" s="124">
        <v>60000</v>
      </c>
      <c r="T1058" s="124">
        <v>0</v>
      </c>
      <c r="U1058" s="124">
        <v>0</v>
      </c>
      <c r="V1058" s="124">
        <v>0</v>
      </c>
      <c r="W1058" s="124">
        <v>11900</v>
      </c>
      <c r="X1058" s="124">
        <v>0</v>
      </c>
      <c r="Y1058" s="127">
        <v>32640</v>
      </c>
      <c r="Z1058" s="128">
        <v>68000</v>
      </c>
    </row>
    <row r="1059" spans="1:26" ht="20.100000000000001" customHeight="1">
      <c r="A1059" s="92" t="s">
        <v>1549</v>
      </c>
      <c r="B1059" s="92" t="s">
        <v>1552</v>
      </c>
      <c r="C1059" s="93" t="s">
        <v>1554</v>
      </c>
      <c r="D1059" s="123" t="s">
        <v>1623</v>
      </c>
      <c r="E1059" s="92" t="s">
        <v>270</v>
      </c>
      <c r="F1059" s="124">
        <v>10000</v>
      </c>
      <c r="G1059" s="124">
        <v>2000</v>
      </c>
      <c r="H1059" s="124">
        <v>0</v>
      </c>
      <c r="I1059" s="124">
        <v>2000</v>
      </c>
      <c r="J1059" s="124">
        <v>1000</v>
      </c>
      <c r="K1059" s="127">
        <v>0</v>
      </c>
      <c r="L1059" s="127">
        <v>0</v>
      </c>
      <c r="M1059" s="124">
        <v>0</v>
      </c>
      <c r="N1059" s="127">
        <v>0</v>
      </c>
      <c r="O1059" s="128">
        <v>3000</v>
      </c>
      <c r="P1059" s="127">
        <v>0</v>
      </c>
      <c r="Q1059" s="127">
        <v>2000</v>
      </c>
      <c r="R1059" s="124">
        <v>0</v>
      </c>
      <c r="S1059" s="124">
        <v>0</v>
      </c>
      <c r="T1059" s="124">
        <v>0</v>
      </c>
      <c r="U1059" s="124">
        <v>0</v>
      </c>
      <c r="V1059" s="124">
        <v>0</v>
      </c>
      <c r="W1059" s="124">
        <v>0</v>
      </c>
      <c r="X1059" s="124">
        <v>0</v>
      </c>
      <c r="Y1059" s="127">
        <v>0</v>
      </c>
      <c r="Z1059" s="128">
        <v>0</v>
      </c>
    </row>
    <row r="1060" spans="1:26" ht="20.100000000000001" customHeight="1">
      <c r="A1060" s="92" t="s">
        <v>1549</v>
      </c>
      <c r="B1060" s="92" t="s">
        <v>1552</v>
      </c>
      <c r="C1060" s="93" t="s">
        <v>1555</v>
      </c>
      <c r="D1060" s="123" t="s">
        <v>1623</v>
      </c>
      <c r="E1060" s="92" t="s">
        <v>272</v>
      </c>
      <c r="F1060" s="124">
        <v>6000</v>
      </c>
      <c r="G1060" s="124">
        <v>0</v>
      </c>
      <c r="H1060" s="124">
        <v>0</v>
      </c>
      <c r="I1060" s="124">
        <v>0</v>
      </c>
      <c r="J1060" s="124">
        <v>0</v>
      </c>
      <c r="K1060" s="127">
        <v>0</v>
      </c>
      <c r="L1060" s="127">
        <v>0</v>
      </c>
      <c r="M1060" s="124">
        <v>0</v>
      </c>
      <c r="N1060" s="127">
        <v>0</v>
      </c>
      <c r="O1060" s="128">
        <v>3000</v>
      </c>
      <c r="P1060" s="127">
        <v>0</v>
      </c>
      <c r="Q1060" s="127">
        <v>3000</v>
      </c>
      <c r="R1060" s="124">
        <v>0</v>
      </c>
      <c r="S1060" s="124">
        <v>0</v>
      </c>
      <c r="T1060" s="124">
        <v>0</v>
      </c>
      <c r="U1060" s="124">
        <v>0</v>
      </c>
      <c r="V1060" s="124">
        <v>0</v>
      </c>
      <c r="W1060" s="124">
        <v>0</v>
      </c>
      <c r="X1060" s="124">
        <v>0</v>
      </c>
      <c r="Y1060" s="127">
        <v>0</v>
      </c>
      <c r="Z1060" s="128">
        <v>0</v>
      </c>
    </row>
    <row r="1061" spans="1:26" ht="20.100000000000001" customHeight="1">
      <c r="A1061" s="92" t="s">
        <v>1618</v>
      </c>
      <c r="B1061" s="92" t="s">
        <v>1550</v>
      </c>
      <c r="C1061" s="93" t="s">
        <v>1554</v>
      </c>
      <c r="D1061" s="123" t="s">
        <v>1623</v>
      </c>
      <c r="E1061" s="92" t="s">
        <v>2489</v>
      </c>
      <c r="F1061" s="124">
        <v>10000</v>
      </c>
      <c r="G1061" s="124">
        <v>0</v>
      </c>
      <c r="H1061" s="124">
        <v>0</v>
      </c>
      <c r="I1061" s="124">
        <v>0</v>
      </c>
      <c r="J1061" s="124">
        <v>0</v>
      </c>
      <c r="K1061" s="127">
        <v>0</v>
      </c>
      <c r="L1061" s="127">
        <v>0</v>
      </c>
      <c r="M1061" s="124">
        <v>0</v>
      </c>
      <c r="N1061" s="127">
        <v>0</v>
      </c>
      <c r="O1061" s="128">
        <v>0</v>
      </c>
      <c r="P1061" s="127">
        <v>0</v>
      </c>
      <c r="Q1061" s="127">
        <v>0</v>
      </c>
      <c r="R1061" s="124">
        <v>0</v>
      </c>
      <c r="S1061" s="124">
        <v>0</v>
      </c>
      <c r="T1061" s="124">
        <v>0</v>
      </c>
      <c r="U1061" s="124">
        <v>0</v>
      </c>
      <c r="V1061" s="124">
        <v>0</v>
      </c>
      <c r="W1061" s="124">
        <v>0</v>
      </c>
      <c r="X1061" s="124">
        <v>0</v>
      </c>
      <c r="Y1061" s="127">
        <v>0</v>
      </c>
      <c r="Z1061" s="128">
        <v>10000</v>
      </c>
    </row>
    <row r="1062" spans="1:26" ht="20.100000000000001" customHeight="1">
      <c r="A1062" s="92"/>
      <c r="B1062" s="92"/>
      <c r="C1062" s="93"/>
      <c r="D1062" s="123" t="s">
        <v>2430</v>
      </c>
      <c r="E1062" s="92" t="s">
        <v>2431</v>
      </c>
      <c r="F1062" s="124">
        <v>110140</v>
      </c>
      <c r="G1062" s="124">
        <v>25000</v>
      </c>
      <c r="H1062" s="124">
        <v>0</v>
      </c>
      <c r="I1062" s="124">
        <v>4000</v>
      </c>
      <c r="J1062" s="124">
        <v>4980</v>
      </c>
      <c r="K1062" s="127">
        <v>0</v>
      </c>
      <c r="L1062" s="127">
        <v>0</v>
      </c>
      <c r="M1062" s="124">
        <v>0</v>
      </c>
      <c r="N1062" s="127">
        <v>23400</v>
      </c>
      <c r="O1062" s="128">
        <v>17900</v>
      </c>
      <c r="P1062" s="127">
        <v>0</v>
      </c>
      <c r="Q1062" s="127">
        <v>0</v>
      </c>
      <c r="R1062" s="124">
        <v>0</v>
      </c>
      <c r="S1062" s="124">
        <v>0</v>
      </c>
      <c r="T1062" s="124">
        <v>0</v>
      </c>
      <c r="U1062" s="124">
        <v>0</v>
      </c>
      <c r="V1062" s="124">
        <v>0</v>
      </c>
      <c r="W1062" s="124">
        <v>2100</v>
      </c>
      <c r="X1062" s="124">
        <v>0</v>
      </c>
      <c r="Y1062" s="127">
        <v>5760</v>
      </c>
      <c r="Z1062" s="128">
        <v>27000</v>
      </c>
    </row>
    <row r="1063" spans="1:26" ht="20.100000000000001" customHeight="1">
      <c r="A1063" s="92" t="s">
        <v>1549</v>
      </c>
      <c r="B1063" s="92" t="s">
        <v>1554</v>
      </c>
      <c r="C1063" s="93" t="s">
        <v>1550</v>
      </c>
      <c r="D1063" s="123" t="s">
        <v>1623</v>
      </c>
      <c r="E1063" s="92" t="s">
        <v>251</v>
      </c>
      <c r="F1063" s="124">
        <v>110140</v>
      </c>
      <c r="G1063" s="124">
        <v>25000</v>
      </c>
      <c r="H1063" s="124">
        <v>0</v>
      </c>
      <c r="I1063" s="124">
        <v>4000</v>
      </c>
      <c r="J1063" s="124">
        <v>4980</v>
      </c>
      <c r="K1063" s="127">
        <v>0</v>
      </c>
      <c r="L1063" s="127">
        <v>0</v>
      </c>
      <c r="M1063" s="124">
        <v>0</v>
      </c>
      <c r="N1063" s="127">
        <v>23400</v>
      </c>
      <c r="O1063" s="128">
        <v>17900</v>
      </c>
      <c r="P1063" s="127">
        <v>0</v>
      </c>
      <c r="Q1063" s="127">
        <v>0</v>
      </c>
      <c r="R1063" s="124">
        <v>0</v>
      </c>
      <c r="S1063" s="124">
        <v>0</v>
      </c>
      <c r="T1063" s="124">
        <v>0</v>
      </c>
      <c r="U1063" s="124">
        <v>0</v>
      </c>
      <c r="V1063" s="124">
        <v>0</v>
      </c>
      <c r="W1063" s="124">
        <v>2100</v>
      </c>
      <c r="X1063" s="124">
        <v>0</v>
      </c>
      <c r="Y1063" s="127">
        <v>5760</v>
      </c>
      <c r="Z1063" s="128">
        <v>27000</v>
      </c>
    </row>
    <row r="1064" spans="1:26" ht="20.100000000000001" customHeight="1">
      <c r="A1064" s="92"/>
      <c r="B1064" s="92"/>
      <c r="C1064" s="93"/>
      <c r="D1064" s="123" t="s">
        <v>2432</v>
      </c>
      <c r="E1064" s="92" t="s">
        <v>2433</v>
      </c>
      <c r="F1064" s="124">
        <v>45680</v>
      </c>
      <c r="G1064" s="124">
        <v>3000</v>
      </c>
      <c r="H1064" s="124">
        <v>0</v>
      </c>
      <c r="I1064" s="124">
        <v>3000</v>
      </c>
      <c r="J1064" s="124">
        <v>3200</v>
      </c>
      <c r="K1064" s="127">
        <v>0</v>
      </c>
      <c r="L1064" s="127">
        <v>0</v>
      </c>
      <c r="M1064" s="124">
        <v>0</v>
      </c>
      <c r="N1064" s="127">
        <v>0</v>
      </c>
      <c r="O1064" s="128">
        <v>10000</v>
      </c>
      <c r="P1064" s="127">
        <v>0</v>
      </c>
      <c r="Q1064" s="127">
        <v>0</v>
      </c>
      <c r="R1064" s="124">
        <v>0</v>
      </c>
      <c r="S1064" s="124">
        <v>0</v>
      </c>
      <c r="T1064" s="124">
        <v>0</v>
      </c>
      <c r="U1064" s="124">
        <v>0</v>
      </c>
      <c r="V1064" s="124">
        <v>0</v>
      </c>
      <c r="W1064" s="124">
        <v>2800</v>
      </c>
      <c r="X1064" s="124">
        <v>0</v>
      </c>
      <c r="Y1064" s="127">
        <v>7680</v>
      </c>
      <c r="Z1064" s="128">
        <v>16000</v>
      </c>
    </row>
    <row r="1065" spans="1:26" ht="20.100000000000001" customHeight="1">
      <c r="A1065" s="92" t="s">
        <v>1591</v>
      </c>
      <c r="B1065" s="92" t="s">
        <v>1580</v>
      </c>
      <c r="C1065" s="93" t="s">
        <v>1572</v>
      </c>
      <c r="D1065" s="123" t="s">
        <v>1623</v>
      </c>
      <c r="E1065" s="92" t="s">
        <v>957</v>
      </c>
      <c r="F1065" s="124">
        <v>45680</v>
      </c>
      <c r="G1065" s="124">
        <v>3000</v>
      </c>
      <c r="H1065" s="124">
        <v>0</v>
      </c>
      <c r="I1065" s="124">
        <v>3000</v>
      </c>
      <c r="J1065" s="124">
        <v>3200</v>
      </c>
      <c r="K1065" s="127">
        <v>0</v>
      </c>
      <c r="L1065" s="127">
        <v>0</v>
      </c>
      <c r="M1065" s="124">
        <v>0</v>
      </c>
      <c r="N1065" s="127">
        <v>0</v>
      </c>
      <c r="O1065" s="128">
        <v>10000</v>
      </c>
      <c r="P1065" s="127">
        <v>0</v>
      </c>
      <c r="Q1065" s="127">
        <v>0</v>
      </c>
      <c r="R1065" s="124">
        <v>0</v>
      </c>
      <c r="S1065" s="124">
        <v>0</v>
      </c>
      <c r="T1065" s="124">
        <v>0</v>
      </c>
      <c r="U1065" s="124">
        <v>0</v>
      </c>
      <c r="V1065" s="124">
        <v>0</v>
      </c>
      <c r="W1065" s="124">
        <v>2800</v>
      </c>
      <c r="X1065" s="124">
        <v>0</v>
      </c>
      <c r="Y1065" s="127">
        <v>7680</v>
      </c>
      <c r="Z1065" s="128">
        <v>16000</v>
      </c>
    </row>
    <row r="1066" spans="1:26" ht="20.100000000000001" customHeight="1">
      <c r="A1066" s="92"/>
      <c r="B1066" s="92"/>
      <c r="C1066" s="93"/>
      <c r="D1066" s="123" t="s">
        <v>2434</v>
      </c>
      <c r="E1066" s="92" t="s">
        <v>2435</v>
      </c>
      <c r="F1066" s="124">
        <v>10620</v>
      </c>
      <c r="G1066" s="124">
        <v>0</v>
      </c>
      <c r="H1066" s="124">
        <v>0</v>
      </c>
      <c r="I1066" s="124">
        <v>0</v>
      </c>
      <c r="J1066" s="124">
        <v>0</v>
      </c>
      <c r="K1066" s="127">
        <v>0</v>
      </c>
      <c r="L1066" s="127">
        <v>0</v>
      </c>
      <c r="M1066" s="124">
        <v>0</v>
      </c>
      <c r="N1066" s="127">
        <v>0</v>
      </c>
      <c r="O1066" s="128">
        <v>4000</v>
      </c>
      <c r="P1066" s="127">
        <v>0</v>
      </c>
      <c r="Q1066" s="127">
        <v>0</v>
      </c>
      <c r="R1066" s="124">
        <v>0</v>
      </c>
      <c r="S1066" s="124">
        <v>0</v>
      </c>
      <c r="T1066" s="124">
        <v>0</v>
      </c>
      <c r="U1066" s="124">
        <v>0</v>
      </c>
      <c r="V1066" s="124">
        <v>0</v>
      </c>
      <c r="W1066" s="124">
        <v>700</v>
      </c>
      <c r="X1066" s="124">
        <v>0</v>
      </c>
      <c r="Y1066" s="127">
        <v>1920</v>
      </c>
      <c r="Z1066" s="128">
        <v>4000</v>
      </c>
    </row>
    <row r="1067" spans="1:26" ht="20.100000000000001" customHeight="1">
      <c r="A1067" s="92" t="s">
        <v>1582</v>
      </c>
      <c r="B1067" s="92" t="s">
        <v>1555</v>
      </c>
      <c r="C1067" s="93" t="s">
        <v>1557</v>
      </c>
      <c r="D1067" s="123" t="s">
        <v>1623</v>
      </c>
      <c r="E1067" s="92" t="s">
        <v>777</v>
      </c>
      <c r="F1067" s="124">
        <v>10620</v>
      </c>
      <c r="G1067" s="124">
        <v>0</v>
      </c>
      <c r="H1067" s="124">
        <v>0</v>
      </c>
      <c r="I1067" s="124">
        <v>0</v>
      </c>
      <c r="J1067" s="124">
        <v>0</v>
      </c>
      <c r="K1067" s="127">
        <v>0</v>
      </c>
      <c r="L1067" s="127">
        <v>0</v>
      </c>
      <c r="M1067" s="124">
        <v>0</v>
      </c>
      <c r="N1067" s="127">
        <v>0</v>
      </c>
      <c r="O1067" s="128">
        <v>4000</v>
      </c>
      <c r="P1067" s="127">
        <v>0</v>
      </c>
      <c r="Q1067" s="127">
        <v>0</v>
      </c>
      <c r="R1067" s="124">
        <v>0</v>
      </c>
      <c r="S1067" s="124">
        <v>0</v>
      </c>
      <c r="T1067" s="124">
        <v>0</v>
      </c>
      <c r="U1067" s="124">
        <v>0</v>
      </c>
      <c r="V1067" s="124">
        <v>0</v>
      </c>
      <c r="W1067" s="124">
        <v>700</v>
      </c>
      <c r="X1067" s="124">
        <v>0</v>
      </c>
      <c r="Y1067" s="127">
        <v>1920</v>
      </c>
      <c r="Z1067" s="128">
        <v>4000</v>
      </c>
    </row>
    <row r="1068" spans="1:26" ht="20.100000000000001" customHeight="1">
      <c r="A1068" s="92"/>
      <c r="B1068" s="92"/>
      <c r="C1068" s="93"/>
      <c r="D1068" s="123" t="s">
        <v>2436</v>
      </c>
      <c r="E1068" s="92" t="s">
        <v>2437</v>
      </c>
      <c r="F1068" s="124">
        <v>27860</v>
      </c>
      <c r="G1068" s="124">
        <v>0</v>
      </c>
      <c r="H1068" s="124">
        <v>0</v>
      </c>
      <c r="I1068" s="124">
        <v>2000</v>
      </c>
      <c r="J1068" s="124">
        <v>0</v>
      </c>
      <c r="K1068" s="127">
        <v>0</v>
      </c>
      <c r="L1068" s="127">
        <v>0</v>
      </c>
      <c r="M1068" s="124">
        <v>0</v>
      </c>
      <c r="N1068" s="127">
        <v>0</v>
      </c>
      <c r="O1068" s="128">
        <v>6000</v>
      </c>
      <c r="P1068" s="127">
        <v>0</v>
      </c>
      <c r="Q1068" s="127">
        <v>0</v>
      </c>
      <c r="R1068" s="124">
        <v>0</v>
      </c>
      <c r="S1068" s="124">
        <v>0</v>
      </c>
      <c r="T1068" s="124">
        <v>0</v>
      </c>
      <c r="U1068" s="124">
        <v>0</v>
      </c>
      <c r="V1068" s="124">
        <v>0</v>
      </c>
      <c r="W1068" s="124">
        <v>2100</v>
      </c>
      <c r="X1068" s="124">
        <v>0</v>
      </c>
      <c r="Y1068" s="127">
        <v>5760</v>
      </c>
      <c r="Z1068" s="128">
        <v>12000</v>
      </c>
    </row>
    <row r="1069" spans="1:26" ht="20.100000000000001" customHeight="1">
      <c r="A1069" s="92" t="s">
        <v>1589</v>
      </c>
      <c r="B1069" s="92" t="s">
        <v>1550</v>
      </c>
      <c r="C1069" s="93" t="s">
        <v>1585</v>
      </c>
      <c r="D1069" s="123" t="s">
        <v>1623</v>
      </c>
      <c r="E1069" s="92" t="s">
        <v>801</v>
      </c>
      <c r="F1069" s="124">
        <v>27860</v>
      </c>
      <c r="G1069" s="124">
        <v>0</v>
      </c>
      <c r="H1069" s="124">
        <v>0</v>
      </c>
      <c r="I1069" s="124">
        <v>2000</v>
      </c>
      <c r="J1069" s="124">
        <v>0</v>
      </c>
      <c r="K1069" s="127">
        <v>0</v>
      </c>
      <c r="L1069" s="127">
        <v>0</v>
      </c>
      <c r="M1069" s="124">
        <v>0</v>
      </c>
      <c r="N1069" s="127">
        <v>0</v>
      </c>
      <c r="O1069" s="128">
        <v>6000</v>
      </c>
      <c r="P1069" s="127">
        <v>0</v>
      </c>
      <c r="Q1069" s="127">
        <v>0</v>
      </c>
      <c r="R1069" s="124">
        <v>0</v>
      </c>
      <c r="S1069" s="124">
        <v>0</v>
      </c>
      <c r="T1069" s="124">
        <v>0</v>
      </c>
      <c r="U1069" s="124">
        <v>0</v>
      </c>
      <c r="V1069" s="124">
        <v>0</v>
      </c>
      <c r="W1069" s="124">
        <v>2100</v>
      </c>
      <c r="X1069" s="124">
        <v>0</v>
      </c>
      <c r="Y1069" s="127">
        <v>5760</v>
      </c>
      <c r="Z1069" s="128">
        <v>12000</v>
      </c>
    </row>
    <row r="1070" spans="1:26" ht="20.100000000000001" customHeight="1">
      <c r="A1070" s="92"/>
      <c r="B1070" s="92"/>
      <c r="C1070" s="93"/>
      <c r="D1070" s="123" t="s">
        <v>2438</v>
      </c>
      <c r="E1070" s="92" t="s">
        <v>2439</v>
      </c>
      <c r="F1070" s="124">
        <v>191860</v>
      </c>
      <c r="G1070" s="124">
        <v>2000</v>
      </c>
      <c r="H1070" s="124">
        <v>0</v>
      </c>
      <c r="I1070" s="124">
        <v>0</v>
      </c>
      <c r="J1070" s="124">
        <v>0</v>
      </c>
      <c r="K1070" s="127">
        <v>0</v>
      </c>
      <c r="L1070" s="127">
        <v>0</v>
      </c>
      <c r="M1070" s="124">
        <v>0</v>
      </c>
      <c r="N1070" s="127">
        <v>0</v>
      </c>
      <c r="O1070" s="128">
        <v>10000</v>
      </c>
      <c r="P1070" s="127">
        <v>0</v>
      </c>
      <c r="Q1070" s="127">
        <v>0</v>
      </c>
      <c r="R1070" s="124">
        <v>0</v>
      </c>
      <c r="S1070" s="124">
        <v>0</v>
      </c>
      <c r="T1070" s="124">
        <v>0</v>
      </c>
      <c r="U1070" s="124">
        <v>0</v>
      </c>
      <c r="V1070" s="124">
        <v>0</v>
      </c>
      <c r="W1070" s="124">
        <v>2100</v>
      </c>
      <c r="X1070" s="124">
        <v>0</v>
      </c>
      <c r="Y1070" s="127">
        <v>5760</v>
      </c>
      <c r="Z1070" s="128">
        <v>172000</v>
      </c>
    </row>
    <row r="1071" spans="1:26" ht="20.100000000000001" customHeight="1">
      <c r="A1071" s="92" t="s">
        <v>1604</v>
      </c>
      <c r="B1071" s="92" t="s">
        <v>1550</v>
      </c>
      <c r="C1071" s="93" t="s">
        <v>1557</v>
      </c>
      <c r="D1071" s="123" t="s">
        <v>1623</v>
      </c>
      <c r="E1071" s="92" t="s">
        <v>260</v>
      </c>
      <c r="F1071" s="124">
        <v>31860</v>
      </c>
      <c r="G1071" s="124">
        <v>2000</v>
      </c>
      <c r="H1071" s="124">
        <v>0</v>
      </c>
      <c r="I1071" s="124">
        <v>0</v>
      </c>
      <c r="J1071" s="124">
        <v>0</v>
      </c>
      <c r="K1071" s="127">
        <v>0</v>
      </c>
      <c r="L1071" s="127">
        <v>0</v>
      </c>
      <c r="M1071" s="124">
        <v>0</v>
      </c>
      <c r="N1071" s="127">
        <v>0</v>
      </c>
      <c r="O1071" s="128">
        <v>10000</v>
      </c>
      <c r="P1071" s="127">
        <v>0</v>
      </c>
      <c r="Q1071" s="127">
        <v>0</v>
      </c>
      <c r="R1071" s="124">
        <v>0</v>
      </c>
      <c r="S1071" s="124">
        <v>0</v>
      </c>
      <c r="T1071" s="124">
        <v>0</v>
      </c>
      <c r="U1071" s="124">
        <v>0</v>
      </c>
      <c r="V1071" s="124">
        <v>0</v>
      </c>
      <c r="W1071" s="124">
        <v>2100</v>
      </c>
      <c r="X1071" s="124">
        <v>0</v>
      </c>
      <c r="Y1071" s="127">
        <v>5760</v>
      </c>
      <c r="Z1071" s="128">
        <v>12000</v>
      </c>
    </row>
    <row r="1072" spans="1:26" ht="20.100000000000001" customHeight="1">
      <c r="A1072" s="92" t="s">
        <v>1604</v>
      </c>
      <c r="B1072" s="92" t="s">
        <v>1580</v>
      </c>
      <c r="C1072" s="93" t="s">
        <v>1558</v>
      </c>
      <c r="D1072" s="123" t="s">
        <v>1623</v>
      </c>
      <c r="E1072" s="92" t="s">
        <v>1171</v>
      </c>
      <c r="F1072" s="124">
        <v>160000</v>
      </c>
      <c r="G1072" s="124">
        <v>0</v>
      </c>
      <c r="H1072" s="124">
        <v>0</v>
      </c>
      <c r="I1072" s="124">
        <v>0</v>
      </c>
      <c r="J1072" s="124">
        <v>0</v>
      </c>
      <c r="K1072" s="127">
        <v>0</v>
      </c>
      <c r="L1072" s="127">
        <v>0</v>
      </c>
      <c r="M1072" s="124">
        <v>0</v>
      </c>
      <c r="N1072" s="127">
        <v>0</v>
      </c>
      <c r="O1072" s="128">
        <v>0</v>
      </c>
      <c r="P1072" s="127">
        <v>0</v>
      </c>
      <c r="Q1072" s="127">
        <v>0</v>
      </c>
      <c r="R1072" s="124">
        <v>0</v>
      </c>
      <c r="S1072" s="124">
        <v>0</v>
      </c>
      <c r="T1072" s="124">
        <v>0</v>
      </c>
      <c r="U1072" s="124">
        <v>0</v>
      </c>
      <c r="V1072" s="124">
        <v>0</v>
      </c>
      <c r="W1072" s="124">
        <v>0</v>
      </c>
      <c r="X1072" s="124">
        <v>0</v>
      </c>
      <c r="Y1072" s="127">
        <v>0</v>
      </c>
      <c r="Z1072" s="128">
        <v>160000</v>
      </c>
    </row>
    <row r="1073" spans="1:26" ht="20.100000000000001" customHeight="1">
      <c r="A1073" s="92"/>
      <c r="B1073" s="92"/>
      <c r="C1073" s="93"/>
      <c r="D1073" s="123" t="s">
        <v>2440</v>
      </c>
      <c r="E1073" s="92" t="s">
        <v>2441</v>
      </c>
      <c r="F1073" s="124">
        <v>82960</v>
      </c>
      <c r="G1073" s="124">
        <v>5000</v>
      </c>
      <c r="H1073" s="124">
        <v>0</v>
      </c>
      <c r="I1073" s="124">
        <v>0</v>
      </c>
      <c r="J1073" s="124">
        <v>3120</v>
      </c>
      <c r="K1073" s="127">
        <v>0</v>
      </c>
      <c r="L1073" s="127">
        <v>0</v>
      </c>
      <c r="M1073" s="124">
        <v>0</v>
      </c>
      <c r="N1073" s="127">
        <v>18000</v>
      </c>
      <c r="O1073" s="128">
        <v>18600</v>
      </c>
      <c r="P1073" s="127">
        <v>0</v>
      </c>
      <c r="Q1073" s="127">
        <v>25000</v>
      </c>
      <c r="R1073" s="124">
        <v>0</v>
      </c>
      <c r="S1073" s="124">
        <v>0</v>
      </c>
      <c r="T1073" s="124">
        <v>0</v>
      </c>
      <c r="U1073" s="124">
        <v>0</v>
      </c>
      <c r="V1073" s="124">
        <v>0</v>
      </c>
      <c r="W1073" s="124">
        <v>1400</v>
      </c>
      <c r="X1073" s="124">
        <v>0</v>
      </c>
      <c r="Y1073" s="127">
        <v>3840</v>
      </c>
      <c r="Z1073" s="128">
        <v>8000</v>
      </c>
    </row>
    <row r="1074" spans="1:26" ht="20.100000000000001" customHeight="1">
      <c r="A1074" s="92" t="s">
        <v>1549</v>
      </c>
      <c r="B1074" s="92" t="s">
        <v>1550</v>
      </c>
      <c r="C1074" s="93" t="s">
        <v>1550</v>
      </c>
      <c r="D1074" s="123" t="s">
        <v>1623</v>
      </c>
      <c r="E1074" s="92" t="s">
        <v>251</v>
      </c>
      <c r="F1074" s="124">
        <v>82960</v>
      </c>
      <c r="G1074" s="124">
        <v>5000</v>
      </c>
      <c r="H1074" s="124">
        <v>0</v>
      </c>
      <c r="I1074" s="124">
        <v>0</v>
      </c>
      <c r="J1074" s="124">
        <v>3120</v>
      </c>
      <c r="K1074" s="127">
        <v>0</v>
      </c>
      <c r="L1074" s="127">
        <v>0</v>
      </c>
      <c r="M1074" s="124">
        <v>0</v>
      </c>
      <c r="N1074" s="127">
        <v>18000</v>
      </c>
      <c r="O1074" s="128">
        <v>18600</v>
      </c>
      <c r="P1074" s="127">
        <v>0</v>
      </c>
      <c r="Q1074" s="127">
        <v>25000</v>
      </c>
      <c r="R1074" s="124">
        <v>0</v>
      </c>
      <c r="S1074" s="124">
        <v>0</v>
      </c>
      <c r="T1074" s="124">
        <v>0</v>
      </c>
      <c r="U1074" s="124">
        <v>0</v>
      </c>
      <c r="V1074" s="124">
        <v>0</v>
      </c>
      <c r="W1074" s="124">
        <v>1400</v>
      </c>
      <c r="X1074" s="124">
        <v>0</v>
      </c>
      <c r="Y1074" s="127">
        <v>3840</v>
      </c>
      <c r="Z1074" s="128">
        <v>8000</v>
      </c>
    </row>
    <row r="1075" spans="1:26" ht="20.100000000000001" customHeight="1">
      <c r="A1075" s="92"/>
      <c r="B1075" s="92"/>
      <c r="C1075" s="93"/>
      <c r="D1075" s="123" t="s">
        <v>2442</v>
      </c>
      <c r="E1075" s="92" t="s">
        <v>2443</v>
      </c>
      <c r="F1075" s="124">
        <v>144920</v>
      </c>
      <c r="G1075" s="124">
        <v>19000</v>
      </c>
      <c r="H1075" s="124">
        <v>0</v>
      </c>
      <c r="I1075" s="124">
        <v>0</v>
      </c>
      <c r="J1075" s="124">
        <v>6240</v>
      </c>
      <c r="K1075" s="127">
        <v>0</v>
      </c>
      <c r="L1075" s="127">
        <v>0</v>
      </c>
      <c r="M1075" s="124">
        <v>0</v>
      </c>
      <c r="N1075" s="127">
        <v>36000</v>
      </c>
      <c r="O1075" s="128">
        <v>20000</v>
      </c>
      <c r="P1075" s="127">
        <v>0</v>
      </c>
      <c r="Q1075" s="127">
        <v>7200</v>
      </c>
      <c r="R1075" s="124">
        <v>0</v>
      </c>
      <c r="S1075" s="124">
        <v>0</v>
      </c>
      <c r="T1075" s="124">
        <v>0</v>
      </c>
      <c r="U1075" s="124">
        <v>0</v>
      </c>
      <c r="V1075" s="124">
        <v>0</v>
      </c>
      <c r="W1075" s="124">
        <v>2800</v>
      </c>
      <c r="X1075" s="124">
        <v>0</v>
      </c>
      <c r="Y1075" s="127">
        <v>7680</v>
      </c>
      <c r="Z1075" s="128">
        <v>46000</v>
      </c>
    </row>
    <row r="1076" spans="1:26" ht="20.100000000000001" customHeight="1">
      <c r="A1076" s="92" t="s">
        <v>1549</v>
      </c>
      <c r="B1076" s="92" t="s">
        <v>1559</v>
      </c>
      <c r="C1076" s="93" t="s">
        <v>1572</v>
      </c>
      <c r="D1076" s="123" t="s">
        <v>1623</v>
      </c>
      <c r="E1076" s="92" t="s">
        <v>328</v>
      </c>
      <c r="F1076" s="124">
        <v>30000</v>
      </c>
      <c r="G1076" s="124">
        <v>0</v>
      </c>
      <c r="H1076" s="124">
        <v>0</v>
      </c>
      <c r="I1076" s="124">
        <v>0</v>
      </c>
      <c r="J1076" s="124">
        <v>0</v>
      </c>
      <c r="K1076" s="127">
        <v>0</v>
      </c>
      <c r="L1076" s="127">
        <v>0</v>
      </c>
      <c r="M1076" s="124">
        <v>0</v>
      </c>
      <c r="N1076" s="127">
        <v>0</v>
      </c>
      <c r="O1076" s="128">
        <v>0</v>
      </c>
      <c r="P1076" s="127">
        <v>0</v>
      </c>
      <c r="Q1076" s="127">
        <v>0</v>
      </c>
      <c r="R1076" s="124">
        <v>0</v>
      </c>
      <c r="S1076" s="124">
        <v>0</v>
      </c>
      <c r="T1076" s="124">
        <v>0</v>
      </c>
      <c r="U1076" s="124">
        <v>0</v>
      </c>
      <c r="V1076" s="124">
        <v>0</v>
      </c>
      <c r="W1076" s="124">
        <v>0</v>
      </c>
      <c r="X1076" s="124">
        <v>0</v>
      </c>
      <c r="Y1076" s="127">
        <v>0</v>
      </c>
      <c r="Z1076" s="128">
        <v>30000</v>
      </c>
    </row>
    <row r="1077" spans="1:26" ht="20.100000000000001" customHeight="1">
      <c r="A1077" s="92" t="s">
        <v>1549</v>
      </c>
      <c r="B1077" s="92" t="s">
        <v>1564</v>
      </c>
      <c r="C1077" s="93" t="s">
        <v>1550</v>
      </c>
      <c r="D1077" s="123" t="s">
        <v>1623</v>
      </c>
      <c r="E1077" s="92" t="s">
        <v>251</v>
      </c>
      <c r="F1077" s="124">
        <v>114920</v>
      </c>
      <c r="G1077" s="124">
        <v>19000</v>
      </c>
      <c r="H1077" s="124">
        <v>0</v>
      </c>
      <c r="I1077" s="124">
        <v>0</v>
      </c>
      <c r="J1077" s="124">
        <v>6240</v>
      </c>
      <c r="K1077" s="127">
        <v>0</v>
      </c>
      <c r="L1077" s="127">
        <v>0</v>
      </c>
      <c r="M1077" s="124">
        <v>0</v>
      </c>
      <c r="N1077" s="127">
        <v>36000</v>
      </c>
      <c r="O1077" s="128">
        <v>20000</v>
      </c>
      <c r="P1077" s="127">
        <v>0</v>
      </c>
      <c r="Q1077" s="127">
        <v>7200</v>
      </c>
      <c r="R1077" s="124">
        <v>0</v>
      </c>
      <c r="S1077" s="124">
        <v>0</v>
      </c>
      <c r="T1077" s="124">
        <v>0</v>
      </c>
      <c r="U1077" s="124">
        <v>0</v>
      </c>
      <c r="V1077" s="124">
        <v>0</v>
      </c>
      <c r="W1077" s="124">
        <v>2800</v>
      </c>
      <c r="X1077" s="124">
        <v>0</v>
      </c>
      <c r="Y1077" s="127">
        <v>7680</v>
      </c>
      <c r="Z1077" s="128">
        <v>16000</v>
      </c>
    </row>
    <row r="1078" spans="1:26" ht="20.100000000000001" customHeight="1">
      <c r="A1078" s="92"/>
      <c r="B1078" s="92"/>
      <c r="C1078" s="93"/>
      <c r="D1078" s="123" t="s">
        <v>2504</v>
      </c>
      <c r="E1078" s="92" t="s">
        <v>2505</v>
      </c>
      <c r="F1078" s="124">
        <v>30000</v>
      </c>
      <c r="G1078" s="124">
        <v>5000</v>
      </c>
      <c r="H1078" s="124">
        <v>0</v>
      </c>
      <c r="I1078" s="124">
        <v>0</v>
      </c>
      <c r="J1078" s="124">
        <v>0</v>
      </c>
      <c r="K1078" s="127">
        <v>0</v>
      </c>
      <c r="L1078" s="127">
        <v>0</v>
      </c>
      <c r="M1078" s="124">
        <v>0</v>
      </c>
      <c r="N1078" s="127">
        <v>0</v>
      </c>
      <c r="O1078" s="128">
        <v>5000</v>
      </c>
      <c r="P1078" s="127">
        <v>0</v>
      </c>
      <c r="Q1078" s="127">
        <v>0</v>
      </c>
      <c r="R1078" s="124">
        <v>5000</v>
      </c>
      <c r="S1078" s="124">
        <v>0</v>
      </c>
      <c r="T1078" s="124">
        <v>0</v>
      </c>
      <c r="U1078" s="124">
        <v>0</v>
      </c>
      <c r="V1078" s="124">
        <v>0</v>
      </c>
      <c r="W1078" s="124">
        <v>0</v>
      </c>
      <c r="X1078" s="124">
        <v>0</v>
      </c>
      <c r="Y1078" s="127">
        <v>0</v>
      </c>
      <c r="Z1078" s="128">
        <v>15000</v>
      </c>
    </row>
    <row r="1079" spans="1:26" ht="20.100000000000001" customHeight="1">
      <c r="A1079" s="92" t="s">
        <v>1549</v>
      </c>
      <c r="B1079" s="92" t="s">
        <v>1563</v>
      </c>
      <c r="C1079" s="93" t="s">
        <v>1572</v>
      </c>
      <c r="D1079" s="123" t="s">
        <v>1623</v>
      </c>
      <c r="E1079" s="92" t="s">
        <v>376</v>
      </c>
      <c r="F1079" s="124">
        <v>30000</v>
      </c>
      <c r="G1079" s="124">
        <v>5000</v>
      </c>
      <c r="H1079" s="124">
        <v>0</v>
      </c>
      <c r="I1079" s="124">
        <v>0</v>
      </c>
      <c r="J1079" s="124">
        <v>0</v>
      </c>
      <c r="K1079" s="127">
        <v>0</v>
      </c>
      <c r="L1079" s="127">
        <v>0</v>
      </c>
      <c r="M1079" s="124">
        <v>0</v>
      </c>
      <c r="N1079" s="127">
        <v>0</v>
      </c>
      <c r="O1079" s="128">
        <v>5000</v>
      </c>
      <c r="P1079" s="127">
        <v>0</v>
      </c>
      <c r="Q1079" s="127">
        <v>0</v>
      </c>
      <c r="R1079" s="124">
        <v>5000</v>
      </c>
      <c r="S1079" s="124">
        <v>0</v>
      </c>
      <c r="T1079" s="124">
        <v>0</v>
      </c>
      <c r="U1079" s="124">
        <v>0</v>
      </c>
      <c r="V1079" s="124">
        <v>0</v>
      </c>
      <c r="W1079" s="124">
        <v>0</v>
      </c>
      <c r="X1079" s="124">
        <v>0</v>
      </c>
      <c r="Y1079" s="127">
        <v>0</v>
      </c>
      <c r="Z1079" s="128">
        <v>15000</v>
      </c>
    </row>
    <row r="1080" spans="1:26" ht="20.100000000000001" customHeight="1">
      <c r="A1080" s="92"/>
      <c r="B1080" s="92"/>
      <c r="C1080" s="93"/>
      <c r="D1080" s="123" t="s">
        <v>2444</v>
      </c>
      <c r="E1080" s="92" t="s">
        <v>2445</v>
      </c>
      <c r="F1080" s="124">
        <v>80960</v>
      </c>
      <c r="G1080" s="124">
        <v>5000</v>
      </c>
      <c r="H1080" s="124">
        <v>0</v>
      </c>
      <c r="I1080" s="124">
        <v>0</v>
      </c>
      <c r="J1080" s="124">
        <v>0</v>
      </c>
      <c r="K1080" s="127">
        <v>0</v>
      </c>
      <c r="L1080" s="127">
        <v>0</v>
      </c>
      <c r="M1080" s="124">
        <v>0</v>
      </c>
      <c r="N1080" s="127">
        <v>0</v>
      </c>
      <c r="O1080" s="128">
        <v>23000</v>
      </c>
      <c r="P1080" s="127">
        <v>0</v>
      </c>
      <c r="Q1080" s="127">
        <v>0</v>
      </c>
      <c r="R1080" s="124">
        <v>0</v>
      </c>
      <c r="S1080" s="124">
        <v>0</v>
      </c>
      <c r="T1080" s="124">
        <v>0</v>
      </c>
      <c r="U1080" s="124">
        <v>0</v>
      </c>
      <c r="V1080" s="124">
        <v>0</v>
      </c>
      <c r="W1080" s="124">
        <v>5600</v>
      </c>
      <c r="X1080" s="124">
        <v>0</v>
      </c>
      <c r="Y1080" s="127">
        <v>15360</v>
      </c>
      <c r="Z1080" s="128">
        <v>32000</v>
      </c>
    </row>
    <row r="1081" spans="1:26" ht="20.100000000000001" customHeight="1">
      <c r="A1081" s="92" t="s">
        <v>1604</v>
      </c>
      <c r="B1081" s="92" t="s">
        <v>1550</v>
      </c>
      <c r="C1081" s="93" t="s">
        <v>1572</v>
      </c>
      <c r="D1081" s="123" t="s">
        <v>1623</v>
      </c>
      <c r="E1081" s="92" t="s">
        <v>1097</v>
      </c>
      <c r="F1081" s="124">
        <v>80960</v>
      </c>
      <c r="G1081" s="124">
        <v>5000</v>
      </c>
      <c r="H1081" s="124">
        <v>0</v>
      </c>
      <c r="I1081" s="124">
        <v>0</v>
      </c>
      <c r="J1081" s="124">
        <v>0</v>
      </c>
      <c r="K1081" s="127">
        <v>0</v>
      </c>
      <c r="L1081" s="127">
        <v>0</v>
      </c>
      <c r="M1081" s="124">
        <v>0</v>
      </c>
      <c r="N1081" s="127">
        <v>0</v>
      </c>
      <c r="O1081" s="128">
        <v>23000</v>
      </c>
      <c r="P1081" s="127">
        <v>0</v>
      </c>
      <c r="Q1081" s="127">
        <v>0</v>
      </c>
      <c r="R1081" s="124">
        <v>0</v>
      </c>
      <c r="S1081" s="124">
        <v>0</v>
      </c>
      <c r="T1081" s="124">
        <v>0</v>
      </c>
      <c r="U1081" s="124">
        <v>0</v>
      </c>
      <c r="V1081" s="124">
        <v>0</v>
      </c>
      <c r="W1081" s="124">
        <v>5600</v>
      </c>
      <c r="X1081" s="124">
        <v>0</v>
      </c>
      <c r="Y1081" s="127">
        <v>15360</v>
      </c>
      <c r="Z1081" s="128">
        <v>32000</v>
      </c>
    </row>
    <row r="1082" spans="1:26" ht="20.100000000000001" customHeight="1">
      <c r="A1082" s="92"/>
      <c r="B1082" s="92"/>
      <c r="C1082" s="93"/>
      <c r="D1082" s="123" t="s">
        <v>2446</v>
      </c>
      <c r="E1082" s="92" t="s">
        <v>2447</v>
      </c>
      <c r="F1082" s="124">
        <v>1486000</v>
      </c>
      <c r="G1082" s="124">
        <v>275000</v>
      </c>
      <c r="H1082" s="124">
        <v>0</v>
      </c>
      <c r="I1082" s="124">
        <v>0</v>
      </c>
      <c r="J1082" s="124">
        <v>37200</v>
      </c>
      <c r="K1082" s="127">
        <v>0</v>
      </c>
      <c r="L1082" s="127">
        <v>0</v>
      </c>
      <c r="M1082" s="124">
        <v>65000</v>
      </c>
      <c r="N1082" s="127">
        <v>247800</v>
      </c>
      <c r="O1082" s="128">
        <v>86000</v>
      </c>
      <c r="P1082" s="127">
        <v>0</v>
      </c>
      <c r="Q1082" s="127">
        <v>68000</v>
      </c>
      <c r="R1082" s="124">
        <v>20000</v>
      </c>
      <c r="S1082" s="124">
        <v>60000</v>
      </c>
      <c r="T1082" s="124">
        <v>0</v>
      </c>
      <c r="U1082" s="124">
        <v>0</v>
      </c>
      <c r="V1082" s="124">
        <v>0</v>
      </c>
      <c r="W1082" s="124">
        <v>35000</v>
      </c>
      <c r="X1082" s="124">
        <v>0</v>
      </c>
      <c r="Y1082" s="127">
        <v>96000</v>
      </c>
      <c r="Z1082" s="128">
        <v>496000</v>
      </c>
    </row>
    <row r="1083" spans="1:26" ht="20.100000000000001" customHeight="1">
      <c r="A1083" s="92"/>
      <c r="B1083" s="92"/>
      <c r="C1083" s="93"/>
      <c r="D1083" s="123" t="s">
        <v>2448</v>
      </c>
      <c r="E1083" s="92" t="s">
        <v>2449</v>
      </c>
      <c r="F1083" s="124">
        <v>691800</v>
      </c>
      <c r="G1083" s="124">
        <v>144200</v>
      </c>
      <c r="H1083" s="124">
        <v>0</v>
      </c>
      <c r="I1083" s="124">
        <v>0</v>
      </c>
      <c r="J1083" s="124">
        <v>24000</v>
      </c>
      <c r="K1083" s="127">
        <v>0</v>
      </c>
      <c r="L1083" s="127">
        <v>0</v>
      </c>
      <c r="M1083" s="124">
        <v>65000</v>
      </c>
      <c r="N1083" s="127">
        <v>163200</v>
      </c>
      <c r="O1083" s="128">
        <v>50000</v>
      </c>
      <c r="P1083" s="127">
        <v>0</v>
      </c>
      <c r="Q1083" s="127">
        <v>40000</v>
      </c>
      <c r="R1083" s="124">
        <v>7000</v>
      </c>
      <c r="S1083" s="124">
        <v>50000</v>
      </c>
      <c r="T1083" s="124">
        <v>0</v>
      </c>
      <c r="U1083" s="124">
        <v>0</v>
      </c>
      <c r="V1083" s="124">
        <v>0</v>
      </c>
      <c r="W1083" s="124">
        <v>14000</v>
      </c>
      <c r="X1083" s="124">
        <v>0</v>
      </c>
      <c r="Y1083" s="127">
        <v>38400</v>
      </c>
      <c r="Z1083" s="128">
        <v>96000</v>
      </c>
    </row>
    <row r="1084" spans="1:26" ht="20.100000000000001" customHeight="1">
      <c r="A1084" s="92" t="s">
        <v>1549</v>
      </c>
      <c r="B1084" s="92" t="s">
        <v>1552</v>
      </c>
      <c r="C1084" s="93" t="s">
        <v>1550</v>
      </c>
      <c r="D1084" s="123" t="s">
        <v>1623</v>
      </c>
      <c r="E1084" s="92" t="s">
        <v>251</v>
      </c>
      <c r="F1084" s="124">
        <v>675800</v>
      </c>
      <c r="G1084" s="124">
        <v>144200</v>
      </c>
      <c r="H1084" s="124">
        <v>0</v>
      </c>
      <c r="I1084" s="124">
        <v>0</v>
      </c>
      <c r="J1084" s="124">
        <v>24000</v>
      </c>
      <c r="K1084" s="127">
        <v>0</v>
      </c>
      <c r="L1084" s="127">
        <v>0</v>
      </c>
      <c r="M1084" s="124">
        <v>65000</v>
      </c>
      <c r="N1084" s="127">
        <v>163200</v>
      </c>
      <c r="O1084" s="128">
        <v>50000</v>
      </c>
      <c r="P1084" s="127">
        <v>0</v>
      </c>
      <c r="Q1084" s="127">
        <v>40000</v>
      </c>
      <c r="R1084" s="124">
        <v>7000</v>
      </c>
      <c r="S1084" s="124">
        <v>50000</v>
      </c>
      <c r="T1084" s="124">
        <v>0</v>
      </c>
      <c r="U1084" s="124">
        <v>0</v>
      </c>
      <c r="V1084" s="124">
        <v>0</v>
      </c>
      <c r="W1084" s="124">
        <v>14000</v>
      </c>
      <c r="X1084" s="124">
        <v>0</v>
      </c>
      <c r="Y1084" s="127">
        <v>38400</v>
      </c>
      <c r="Z1084" s="128">
        <v>80000</v>
      </c>
    </row>
    <row r="1085" spans="1:26" ht="20.100000000000001" customHeight="1">
      <c r="A1085" s="92" t="s">
        <v>1549</v>
      </c>
      <c r="B1085" s="92" t="s">
        <v>1552</v>
      </c>
      <c r="C1085" s="93" t="s">
        <v>1555</v>
      </c>
      <c r="D1085" s="123" t="s">
        <v>1623</v>
      </c>
      <c r="E1085" s="92" t="s">
        <v>272</v>
      </c>
      <c r="F1085" s="124">
        <v>6000</v>
      </c>
      <c r="G1085" s="124">
        <v>0</v>
      </c>
      <c r="H1085" s="124">
        <v>0</v>
      </c>
      <c r="I1085" s="124">
        <v>0</v>
      </c>
      <c r="J1085" s="124">
        <v>0</v>
      </c>
      <c r="K1085" s="127">
        <v>0</v>
      </c>
      <c r="L1085" s="127">
        <v>0</v>
      </c>
      <c r="M1085" s="124">
        <v>0</v>
      </c>
      <c r="N1085" s="127">
        <v>0</v>
      </c>
      <c r="O1085" s="128">
        <v>0</v>
      </c>
      <c r="P1085" s="127">
        <v>0</v>
      </c>
      <c r="Q1085" s="127">
        <v>0</v>
      </c>
      <c r="R1085" s="124">
        <v>0</v>
      </c>
      <c r="S1085" s="124">
        <v>0</v>
      </c>
      <c r="T1085" s="124">
        <v>0</v>
      </c>
      <c r="U1085" s="124">
        <v>0</v>
      </c>
      <c r="V1085" s="124">
        <v>0</v>
      </c>
      <c r="W1085" s="124">
        <v>0</v>
      </c>
      <c r="X1085" s="124">
        <v>0</v>
      </c>
      <c r="Y1085" s="127">
        <v>0</v>
      </c>
      <c r="Z1085" s="128">
        <v>6000</v>
      </c>
    </row>
    <row r="1086" spans="1:26" ht="20.100000000000001" customHeight="1">
      <c r="A1086" s="92" t="s">
        <v>1618</v>
      </c>
      <c r="B1086" s="92" t="s">
        <v>1550</v>
      </c>
      <c r="C1086" s="93" t="s">
        <v>1554</v>
      </c>
      <c r="D1086" s="123" t="s">
        <v>1623</v>
      </c>
      <c r="E1086" s="92" t="s">
        <v>2489</v>
      </c>
      <c r="F1086" s="124">
        <v>10000</v>
      </c>
      <c r="G1086" s="124">
        <v>0</v>
      </c>
      <c r="H1086" s="124">
        <v>0</v>
      </c>
      <c r="I1086" s="124">
        <v>0</v>
      </c>
      <c r="J1086" s="124">
        <v>0</v>
      </c>
      <c r="K1086" s="127">
        <v>0</v>
      </c>
      <c r="L1086" s="127">
        <v>0</v>
      </c>
      <c r="M1086" s="124">
        <v>0</v>
      </c>
      <c r="N1086" s="127">
        <v>0</v>
      </c>
      <c r="O1086" s="128">
        <v>0</v>
      </c>
      <c r="P1086" s="127">
        <v>0</v>
      </c>
      <c r="Q1086" s="127">
        <v>0</v>
      </c>
      <c r="R1086" s="124">
        <v>0</v>
      </c>
      <c r="S1086" s="124">
        <v>0</v>
      </c>
      <c r="T1086" s="124">
        <v>0</v>
      </c>
      <c r="U1086" s="124">
        <v>0</v>
      </c>
      <c r="V1086" s="124">
        <v>0</v>
      </c>
      <c r="W1086" s="124">
        <v>0</v>
      </c>
      <c r="X1086" s="124">
        <v>0</v>
      </c>
      <c r="Y1086" s="127">
        <v>0</v>
      </c>
      <c r="Z1086" s="128">
        <v>10000</v>
      </c>
    </row>
    <row r="1087" spans="1:26" ht="20.100000000000001" customHeight="1">
      <c r="A1087" s="92"/>
      <c r="B1087" s="92"/>
      <c r="C1087" s="93"/>
      <c r="D1087" s="123" t="s">
        <v>2450</v>
      </c>
      <c r="E1087" s="92" t="s">
        <v>2451</v>
      </c>
      <c r="F1087" s="124">
        <v>148920</v>
      </c>
      <c r="G1087" s="124">
        <v>20000</v>
      </c>
      <c r="H1087" s="124">
        <v>0</v>
      </c>
      <c r="I1087" s="124">
        <v>0</v>
      </c>
      <c r="J1087" s="124">
        <v>3840</v>
      </c>
      <c r="K1087" s="127">
        <v>0</v>
      </c>
      <c r="L1087" s="127">
        <v>0</v>
      </c>
      <c r="M1087" s="124">
        <v>0</v>
      </c>
      <c r="N1087" s="127">
        <v>30600</v>
      </c>
      <c r="O1087" s="128">
        <v>20000</v>
      </c>
      <c r="P1087" s="127">
        <v>0</v>
      </c>
      <c r="Q1087" s="127">
        <v>3000</v>
      </c>
      <c r="R1087" s="124">
        <v>5000</v>
      </c>
      <c r="S1087" s="124">
        <v>10000</v>
      </c>
      <c r="T1087" s="124">
        <v>0</v>
      </c>
      <c r="U1087" s="124">
        <v>0</v>
      </c>
      <c r="V1087" s="124">
        <v>0</v>
      </c>
      <c r="W1087" s="124">
        <v>2800</v>
      </c>
      <c r="X1087" s="124">
        <v>0</v>
      </c>
      <c r="Y1087" s="127">
        <v>7680</v>
      </c>
      <c r="Z1087" s="128">
        <v>46000</v>
      </c>
    </row>
    <row r="1088" spans="1:26" ht="20.100000000000001" customHeight="1">
      <c r="A1088" s="92" t="s">
        <v>1549</v>
      </c>
      <c r="B1088" s="92" t="s">
        <v>1554</v>
      </c>
      <c r="C1088" s="93" t="s">
        <v>1550</v>
      </c>
      <c r="D1088" s="123" t="s">
        <v>1623</v>
      </c>
      <c r="E1088" s="92" t="s">
        <v>251</v>
      </c>
      <c r="F1088" s="124">
        <v>148920</v>
      </c>
      <c r="G1088" s="124">
        <v>20000</v>
      </c>
      <c r="H1088" s="124">
        <v>0</v>
      </c>
      <c r="I1088" s="124">
        <v>0</v>
      </c>
      <c r="J1088" s="124">
        <v>3840</v>
      </c>
      <c r="K1088" s="127">
        <v>0</v>
      </c>
      <c r="L1088" s="127">
        <v>0</v>
      </c>
      <c r="M1088" s="124">
        <v>0</v>
      </c>
      <c r="N1088" s="127">
        <v>30600</v>
      </c>
      <c r="O1088" s="128">
        <v>20000</v>
      </c>
      <c r="P1088" s="127">
        <v>0</v>
      </c>
      <c r="Q1088" s="127">
        <v>3000</v>
      </c>
      <c r="R1088" s="124">
        <v>5000</v>
      </c>
      <c r="S1088" s="124">
        <v>10000</v>
      </c>
      <c r="T1088" s="124">
        <v>0</v>
      </c>
      <c r="U1088" s="124">
        <v>0</v>
      </c>
      <c r="V1088" s="124">
        <v>0</v>
      </c>
      <c r="W1088" s="124">
        <v>2800</v>
      </c>
      <c r="X1088" s="124">
        <v>0</v>
      </c>
      <c r="Y1088" s="127">
        <v>7680</v>
      </c>
      <c r="Z1088" s="128">
        <v>46000</v>
      </c>
    </row>
    <row r="1089" spans="1:26" ht="20.100000000000001" customHeight="1">
      <c r="A1089" s="92"/>
      <c r="B1089" s="92"/>
      <c r="C1089" s="93"/>
      <c r="D1089" s="123" t="s">
        <v>2452</v>
      </c>
      <c r="E1089" s="92" t="s">
        <v>2453</v>
      </c>
      <c r="F1089" s="124">
        <v>39480</v>
      </c>
      <c r="G1089" s="124">
        <v>7000</v>
      </c>
      <c r="H1089" s="124">
        <v>0</v>
      </c>
      <c r="I1089" s="124">
        <v>0</v>
      </c>
      <c r="J1089" s="124">
        <v>0</v>
      </c>
      <c r="K1089" s="127">
        <v>0</v>
      </c>
      <c r="L1089" s="127">
        <v>0</v>
      </c>
      <c r="M1089" s="124">
        <v>0</v>
      </c>
      <c r="N1089" s="127">
        <v>0</v>
      </c>
      <c r="O1089" s="128">
        <v>6000</v>
      </c>
      <c r="P1089" s="127">
        <v>0</v>
      </c>
      <c r="Q1089" s="127">
        <v>0</v>
      </c>
      <c r="R1089" s="124">
        <v>0</v>
      </c>
      <c r="S1089" s="124">
        <v>0</v>
      </c>
      <c r="T1089" s="124">
        <v>0</v>
      </c>
      <c r="U1089" s="124">
        <v>0</v>
      </c>
      <c r="V1089" s="124">
        <v>0</v>
      </c>
      <c r="W1089" s="124">
        <v>2800</v>
      </c>
      <c r="X1089" s="124">
        <v>0</v>
      </c>
      <c r="Y1089" s="127">
        <v>7680</v>
      </c>
      <c r="Z1089" s="128">
        <v>16000</v>
      </c>
    </row>
    <row r="1090" spans="1:26" ht="20.100000000000001" customHeight="1">
      <c r="A1090" s="92" t="s">
        <v>1591</v>
      </c>
      <c r="B1090" s="92" t="s">
        <v>1580</v>
      </c>
      <c r="C1090" s="93" t="s">
        <v>1572</v>
      </c>
      <c r="D1090" s="123" t="s">
        <v>1623</v>
      </c>
      <c r="E1090" s="92" t="s">
        <v>957</v>
      </c>
      <c r="F1090" s="124">
        <v>39480</v>
      </c>
      <c r="G1090" s="124">
        <v>7000</v>
      </c>
      <c r="H1090" s="124">
        <v>0</v>
      </c>
      <c r="I1090" s="124">
        <v>0</v>
      </c>
      <c r="J1090" s="124">
        <v>0</v>
      </c>
      <c r="K1090" s="127">
        <v>0</v>
      </c>
      <c r="L1090" s="127">
        <v>0</v>
      </c>
      <c r="M1090" s="124">
        <v>0</v>
      </c>
      <c r="N1090" s="127">
        <v>0</v>
      </c>
      <c r="O1090" s="128">
        <v>6000</v>
      </c>
      <c r="P1090" s="127">
        <v>0</v>
      </c>
      <c r="Q1090" s="127">
        <v>0</v>
      </c>
      <c r="R1090" s="124">
        <v>0</v>
      </c>
      <c r="S1090" s="124">
        <v>0</v>
      </c>
      <c r="T1090" s="124">
        <v>0</v>
      </c>
      <c r="U1090" s="124">
        <v>0</v>
      </c>
      <c r="V1090" s="124">
        <v>0</v>
      </c>
      <c r="W1090" s="124">
        <v>2800</v>
      </c>
      <c r="X1090" s="124">
        <v>0</v>
      </c>
      <c r="Y1090" s="127">
        <v>7680</v>
      </c>
      <c r="Z1090" s="128">
        <v>16000</v>
      </c>
    </row>
    <row r="1091" spans="1:26" ht="20.100000000000001" customHeight="1">
      <c r="A1091" s="92"/>
      <c r="B1091" s="92"/>
      <c r="C1091" s="93"/>
      <c r="D1091" s="123" t="s">
        <v>2454</v>
      </c>
      <c r="E1091" s="92" t="s">
        <v>2455</v>
      </c>
      <c r="F1091" s="124">
        <v>18240</v>
      </c>
      <c r="G1091" s="124">
        <v>5000</v>
      </c>
      <c r="H1091" s="124">
        <v>0</v>
      </c>
      <c r="I1091" s="124">
        <v>0</v>
      </c>
      <c r="J1091" s="124">
        <v>0</v>
      </c>
      <c r="K1091" s="127">
        <v>0</v>
      </c>
      <c r="L1091" s="127">
        <v>0</v>
      </c>
      <c r="M1091" s="124">
        <v>0</v>
      </c>
      <c r="N1091" s="127">
        <v>0</v>
      </c>
      <c r="O1091" s="128">
        <v>0</v>
      </c>
      <c r="P1091" s="127">
        <v>0</v>
      </c>
      <c r="Q1091" s="127">
        <v>0</v>
      </c>
      <c r="R1091" s="124">
        <v>0</v>
      </c>
      <c r="S1091" s="124">
        <v>0</v>
      </c>
      <c r="T1091" s="124">
        <v>0</v>
      </c>
      <c r="U1091" s="124">
        <v>0</v>
      </c>
      <c r="V1091" s="124">
        <v>0</v>
      </c>
      <c r="W1091" s="124">
        <v>1400</v>
      </c>
      <c r="X1091" s="124">
        <v>0</v>
      </c>
      <c r="Y1091" s="127">
        <v>3840</v>
      </c>
      <c r="Z1091" s="128">
        <v>8000</v>
      </c>
    </row>
    <row r="1092" spans="1:26" ht="20.100000000000001" customHeight="1">
      <c r="A1092" s="92" t="s">
        <v>1582</v>
      </c>
      <c r="B1092" s="92" t="s">
        <v>1550</v>
      </c>
      <c r="C1092" s="93" t="s">
        <v>1585</v>
      </c>
      <c r="D1092" s="123" t="s">
        <v>1623</v>
      </c>
      <c r="E1092" s="92" t="s">
        <v>758</v>
      </c>
      <c r="F1092" s="124">
        <v>18240</v>
      </c>
      <c r="G1092" s="124">
        <v>5000</v>
      </c>
      <c r="H1092" s="124">
        <v>0</v>
      </c>
      <c r="I1092" s="124">
        <v>0</v>
      </c>
      <c r="J1092" s="124">
        <v>0</v>
      </c>
      <c r="K1092" s="127">
        <v>0</v>
      </c>
      <c r="L1092" s="127">
        <v>0</v>
      </c>
      <c r="M1092" s="124">
        <v>0</v>
      </c>
      <c r="N1092" s="127">
        <v>0</v>
      </c>
      <c r="O1092" s="128">
        <v>0</v>
      </c>
      <c r="P1092" s="127">
        <v>0</v>
      </c>
      <c r="Q1092" s="127">
        <v>0</v>
      </c>
      <c r="R1092" s="124">
        <v>0</v>
      </c>
      <c r="S1092" s="124">
        <v>0</v>
      </c>
      <c r="T1092" s="124">
        <v>0</v>
      </c>
      <c r="U1092" s="124">
        <v>0</v>
      </c>
      <c r="V1092" s="124">
        <v>0</v>
      </c>
      <c r="W1092" s="124">
        <v>1400</v>
      </c>
      <c r="X1092" s="124">
        <v>0</v>
      </c>
      <c r="Y1092" s="127">
        <v>3840</v>
      </c>
      <c r="Z1092" s="128">
        <v>8000</v>
      </c>
    </row>
    <row r="1093" spans="1:26" ht="20.100000000000001" customHeight="1">
      <c r="A1093" s="92"/>
      <c r="B1093" s="92"/>
      <c r="C1093" s="93"/>
      <c r="D1093" s="123" t="s">
        <v>2456</v>
      </c>
      <c r="E1093" s="92" t="s">
        <v>2457</v>
      </c>
      <c r="F1093" s="124">
        <v>27860</v>
      </c>
      <c r="G1093" s="124">
        <v>8000</v>
      </c>
      <c r="H1093" s="124">
        <v>0</v>
      </c>
      <c r="I1093" s="124">
        <v>0</v>
      </c>
      <c r="J1093" s="124">
        <v>0</v>
      </c>
      <c r="K1093" s="127">
        <v>0</v>
      </c>
      <c r="L1093" s="127">
        <v>0</v>
      </c>
      <c r="M1093" s="124">
        <v>0</v>
      </c>
      <c r="N1093" s="127">
        <v>0</v>
      </c>
      <c r="O1093" s="128">
        <v>0</v>
      </c>
      <c r="P1093" s="127">
        <v>0</v>
      </c>
      <c r="Q1093" s="127">
        <v>0</v>
      </c>
      <c r="R1093" s="124">
        <v>0</v>
      </c>
      <c r="S1093" s="124">
        <v>0</v>
      </c>
      <c r="T1093" s="124">
        <v>0</v>
      </c>
      <c r="U1093" s="124">
        <v>0</v>
      </c>
      <c r="V1093" s="124">
        <v>0</v>
      </c>
      <c r="W1093" s="124">
        <v>2100</v>
      </c>
      <c r="X1093" s="124">
        <v>0</v>
      </c>
      <c r="Y1093" s="127">
        <v>5760</v>
      </c>
      <c r="Z1093" s="128">
        <v>12000</v>
      </c>
    </row>
    <row r="1094" spans="1:26" ht="20.100000000000001" customHeight="1">
      <c r="A1094" s="92" t="s">
        <v>1589</v>
      </c>
      <c r="B1094" s="92" t="s">
        <v>1550</v>
      </c>
      <c r="C1094" s="93" t="s">
        <v>1585</v>
      </c>
      <c r="D1094" s="123" t="s">
        <v>1623</v>
      </c>
      <c r="E1094" s="92" t="s">
        <v>801</v>
      </c>
      <c r="F1094" s="124">
        <v>27860</v>
      </c>
      <c r="G1094" s="124">
        <v>8000</v>
      </c>
      <c r="H1094" s="124">
        <v>0</v>
      </c>
      <c r="I1094" s="124">
        <v>0</v>
      </c>
      <c r="J1094" s="124">
        <v>0</v>
      </c>
      <c r="K1094" s="127">
        <v>0</v>
      </c>
      <c r="L1094" s="127">
        <v>0</v>
      </c>
      <c r="M1094" s="124">
        <v>0</v>
      </c>
      <c r="N1094" s="127">
        <v>0</v>
      </c>
      <c r="O1094" s="128">
        <v>0</v>
      </c>
      <c r="P1094" s="127">
        <v>0</v>
      </c>
      <c r="Q1094" s="127">
        <v>0</v>
      </c>
      <c r="R1094" s="124">
        <v>0</v>
      </c>
      <c r="S1094" s="124">
        <v>0</v>
      </c>
      <c r="T1094" s="124">
        <v>0</v>
      </c>
      <c r="U1094" s="124">
        <v>0</v>
      </c>
      <c r="V1094" s="124">
        <v>0</v>
      </c>
      <c r="W1094" s="124">
        <v>2100</v>
      </c>
      <c r="X1094" s="124">
        <v>0</v>
      </c>
      <c r="Y1094" s="127">
        <v>5760</v>
      </c>
      <c r="Z1094" s="128">
        <v>12000</v>
      </c>
    </row>
    <row r="1095" spans="1:26" ht="20.100000000000001" customHeight="1">
      <c r="A1095" s="92"/>
      <c r="B1095" s="92"/>
      <c r="C1095" s="93"/>
      <c r="D1095" s="123" t="s">
        <v>2458</v>
      </c>
      <c r="E1095" s="92" t="s">
        <v>2459</v>
      </c>
      <c r="F1095" s="124">
        <v>164860</v>
      </c>
      <c r="G1095" s="124">
        <v>5000</v>
      </c>
      <c r="H1095" s="124">
        <v>0</v>
      </c>
      <c r="I1095" s="124">
        <v>0</v>
      </c>
      <c r="J1095" s="124">
        <v>0</v>
      </c>
      <c r="K1095" s="127">
        <v>0</v>
      </c>
      <c r="L1095" s="127">
        <v>0</v>
      </c>
      <c r="M1095" s="124">
        <v>0</v>
      </c>
      <c r="N1095" s="127">
        <v>0</v>
      </c>
      <c r="O1095" s="128">
        <v>0</v>
      </c>
      <c r="P1095" s="127">
        <v>0</v>
      </c>
      <c r="Q1095" s="127">
        <v>0</v>
      </c>
      <c r="R1095" s="124">
        <v>0</v>
      </c>
      <c r="S1095" s="124">
        <v>0</v>
      </c>
      <c r="T1095" s="124">
        <v>0</v>
      </c>
      <c r="U1095" s="124">
        <v>0</v>
      </c>
      <c r="V1095" s="124">
        <v>0</v>
      </c>
      <c r="W1095" s="124">
        <v>2100</v>
      </c>
      <c r="X1095" s="124">
        <v>0</v>
      </c>
      <c r="Y1095" s="127">
        <v>5760</v>
      </c>
      <c r="Z1095" s="128">
        <v>152000</v>
      </c>
    </row>
    <row r="1096" spans="1:26" ht="20.100000000000001" customHeight="1">
      <c r="A1096" s="92" t="s">
        <v>1604</v>
      </c>
      <c r="B1096" s="92" t="s">
        <v>1550</v>
      </c>
      <c r="C1096" s="93" t="s">
        <v>1557</v>
      </c>
      <c r="D1096" s="123" t="s">
        <v>1623</v>
      </c>
      <c r="E1096" s="92" t="s">
        <v>260</v>
      </c>
      <c r="F1096" s="124">
        <v>24860</v>
      </c>
      <c r="G1096" s="124">
        <v>5000</v>
      </c>
      <c r="H1096" s="124">
        <v>0</v>
      </c>
      <c r="I1096" s="124">
        <v>0</v>
      </c>
      <c r="J1096" s="124">
        <v>0</v>
      </c>
      <c r="K1096" s="127">
        <v>0</v>
      </c>
      <c r="L1096" s="127">
        <v>0</v>
      </c>
      <c r="M1096" s="124">
        <v>0</v>
      </c>
      <c r="N1096" s="127">
        <v>0</v>
      </c>
      <c r="O1096" s="128">
        <v>0</v>
      </c>
      <c r="P1096" s="127">
        <v>0</v>
      </c>
      <c r="Q1096" s="127">
        <v>0</v>
      </c>
      <c r="R1096" s="124">
        <v>0</v>
      </c>
      <c r="S1096" s="124">
        <v>0</v>
      </c>
      <c r="T1096" s="124">
        <v>0</v>
      </c>
      <c r="U1096" s="124">
        <v>0</v>
      </c>
      <c r="V1096" s="124">
        <v>0</v>
      </c>
      <c r="W1096" s="124">
        <v>2100</v>
      </c>
      <c r="X1096" s="124">
        <v>0</v>
      </c>
      <c r="Y1096" s="127">
        <v>5760</v>
      </c>
      <c r="Z1096" s="128">
        <v>12000</v>
      </c>
    </row>
    <row r="1097" spans="1:26" ht="20.100000000000001" customHeight="1">
      <c r="A1097" s="92" t="s">
        <v>1604</v>
      </c>
      <c r="B1097" s="92" t="s">
        <v>1580</v>
      </c>
      <c r="C1097" s="93" t="s">
        <v>1558</v>
      </c>
      <c r="D1097" s="123" t="s">
        <v>1623</v>
      </c>
      <c r="E1097" s="92" t="s">
        <v>1171</v>
      </c>
      <c r="F1097" s="124">
        <v>140000</v>
      </c>
      <c r="G1097" s="124">
        <v>0</v>
      </c>
      <c r="H1097" s="124">
        <v>0</v>
      </c>
      <c r="I1097" s="124">
        <v>0</v>
      </c>
      <c r="J1097" s="124">
        <v>0</v>
      </c>
      <c r="K1097" s="127">
        <v>0</v>
      </c>
      <c r="L1097" s="127">
        <v>0</v>
      </c>
      <c r="M1097" s="124">
        <v>0</v>
      </c>
      <c r="N1097" s="127">
        <v>0</v>
      </c>
      <c r="O1097" s="128">
        <v>0</v>
      </c>
      <c r="P1097" s="127">
        <v>0</v>
      </c>
      <c r="Q1097" s="127">
        <v>0</v>
      </c>
      <c r="R1097" s="124">
        <v>0</v>
      </c>
      <c r="S1097" s="124">
        <v>0</v>
      </c>
      <c r="T1097" s="124">
        <v>0</v>
      </c>
      <c r="U1097" s="124">
        <v>0</v>
      </c>
      <c r="V1097" s="124">
        <v>0</v>
      </c>
      <c r="W1097" s="124">
        <v>0</v>
      </c>
      <c r="X1097" s="124">
        <v>0</v>
      </c>
      <c r="Y1097" s="127">
        <v>0</v>
      </c>
      <c r="Z1097" s="128">
        <v>140000</v>
      </c>
    </row>
    <row r="1098" spans="1:26" ht="20.100000000000001" customHeight="1">
      <c r="A1098" s="92"/>
      <c r="B1098" s="92"/>
      <c r="C1098" s="93"/>
      <c r="D1098" s="123" t="s">
        <v>2460</v>
      </c>
      <c r="E1098" s="92" t="s">
        <v>2461</v>
      </c>
      <c r="F1098" s="124">
        <v>74960</v>
      </c>
      <c r="G1098" s="124">
        <v>13600</v>
      </c>
      <c r="H1098" s="124">
        <v>0</v>
      </c>
      <c r="I1098" s="124">
        <v>0</v>
      </c>
      <c r="J1098" s="124">
        <v>3120</v>
      </c>
      <c r="K1098" s="127">
        <v>0</v>
      </c>
      <c r="L1098" s="127">
        <v>0</v>
      </c>
      <c r="M1098" s="124">
        <v>0</v>
      </c>
      <c r="N1098" s="127">
        <v>18000</v>
      </c>
      <c r="O1098" s="128">
        <v>0</v>
      </c>
      <c r="P1098" s="127">
        <v>0</v>
      </c>
      <c r="Q1098" s="127">
        <v>25000</v>
      </c>
      <c r="R1098" s="124">
        <v>2000</v>
      </c>
      <c r="S1098" s="124">
        <v>0</v>
      </c>
      <c r="T1098" s="124">
        <v>0</v>
      </c>
      <c r="U1098" s="124">
        <v>0</v>
      </c>
      <c r="V1098" s="124">
        <v>0</v>
      </c>
      <c r="W1098" s="124">
        <v>1400</v>
      </c>
      <c r="X1098" s="124">
        <v>0</v>
      </c>
      <c r="Y1098" s="127">
        <v>3840</v>
      </c>
      <c r="Z1098" s="128">
        <v>8000</v>
      </c>
    </row>
    <row r="1099" spans="1:26" ht="20.100000000000001" customHeight="1">
      <c r="A1099" s="92" t="s">
        <v>1549</v>
      </c>
      <c r="B1099" s="92" t="s">
        <v>1550</v>
      </c>
      <c r="C1099" s="93" t="s">
        <v>1550</v>
      </c>
      <c r="D1099" s="123" t="s">
        <v>1623</v>
      </c>
      <c r="E1099" s="92" t="s">
        <v>251</v>
      </c>
      <c r="F1099" s="124">
        <v>49960</v>
      </c>
      <c r="G1099" s="124">
        <v>13600</v>
      </c>
      <c r="H1099" s="124">
        <v>0</v>
      </c>
      <c r="I1099" s="124">
        <v>0</v>
      </c>
      <c r="J1099" s="124">
        <v>3120</v>
      </c>
      <c r="K1099" s="127">
        <v>0</v>
      </c>
      <c r="L1099" s="127">
        <v>0</v>
      </c>
      <c r="M1099" s="124">
        <v>0</v>
      </c>
      <c r="N1099" s="127">
        <v>18000</v>
      </c>
      <c r="O1099" s="128">
        <v>0</v>
      </c>
      <c r="P1099" s="127">
        <v>0</v>
      </c>
      <c r="Q1099" s="127">
        <v>0</v>
      </c>
      <c r="R1099" s="124">
        <v>2000</v>
      </c>
      <c r="S1099" s="124">
        <v>0</v>
      </c>
      <c r="T1099" s="124">
        <v>0</v>
      </c>
      <c r="U1099" s="124">
        <v>0</v>
      </c>
      <c r="V1099" s="124">
        <v>0</v>
      </c>
      <c r="W1099" s="124">
        <v>1400</v>
      </c>
      <c r="X1099" s="124">
        <v>0</v>
      </c>
      <c r="Y1099" s="127">
        <v>3840</v>
      </c>
      <c r="Z1099" s="128">
        <v>8000</v>
      </c>
    </row>
    <row r="1100" spans="1:26" ht="20.100000000000001" customHeight="1">
      <c r="A1100" s="92" t="s">
        <v>1549</v>
      </c>
      <c r="B1100" s="92" t="s">
        <v>1550</v>
      </c>
      <c r="C1100" s="93" t="s">
        <v>1557</v>
      </c>
      <c r="D1100" s="123" t="s">
        <v>1623</v>
      </c>
      <c r="E1100" s="92" t="s">
        <v>254</v>
      </c>
      <c r="F1100" s="124">
        <v>25000</v>
      </c>
      <c r="G1100" s="124">
        <v>0</v>
      </c>
      <c r="H1100" s="124">
        <v>0</v>
      </c>
      <c r="I1100" s="124">
        <v>0</v>
      </c>
      <c r="J1100" s="124">
        <v>0</v>
      </c>
      <c r="K1100" s="127">
        <v>0</v>
      </c>
      <c r="L1100" s="127">
        <v>0</v>
      </c>
      <c r="M1100" s="124">
        <v>0</v>
      </c>
      <c r="N1100" s="127">
        <v>0</v>
      </c>
      <c r="O1100" s="128">
        <v>0</v>
      </c>
      <c r="P1100" s="127">
        <v>0</v>
      </c>
      <c r="Q1100" s="127">
        <v>25000</v>
      </c>
      <c r="R1100" s="124">
        <v>0</v>
      </c>
      <c r="S1100" s="124">
        <v>0</v>
      </c>
      <c r="T1100" s="124">
        <v>0</v>
      </c>
      <c r="U1100" s="124">
        <v>0</v>
      </c>
      <c r="V1100" s="124">
        <v>0</v>
      </c>
      <c r="W1100" s="124">
        <v>0</v>
      </c>
      <c r="X1100" s="124">
        <v>0</v>
      </c>
      <c r="Y1100" s="127">
        <v>0</v>
      </c>
      <c r="Z1100" s="128">
        <v>0</v>
      </c>
    </row>
    <row r="1101" spans="1:26" ht="20.100000000000001" customHeight="1">
      <c r="A1101" s="92"/>
      <c r="B1101" s="92"/>
      <c r="C1101" s="93"/>
      <c r="D1101" s="123" t="s">
        <v>2462</v>
      </c>
      <c r="E1101" s="92" t="s">
        <v>2463</v>
      </c>
      <c r="F1101" s="124">
        <v>211920</v>
      </c>
      <c r="G1101" s="124">
        <v>27200</v>
      </c>
      <c r="H1101" s="124">
        <v>0</v>
      </c>
      <c r="I1101" s="124">
        <v>0</v>
      </c>
      <c r="J1101" s="124">
        <v>6240</v>
      </c>
      <c r="K1101" s="127">
        <v>0</v>
      </c>
      <c r="L1101" s="127">
        <v>0</v>
      </c>
      <c r="M1101" s="124">
        <v>0</v>
      </c>
      <c r="N1101" s="127">
        <v>36000</v>
      </c>
      <c r="O1101" s="128">
        <v>0</v>
      </c>
      <c r="P1101" s="127">
        <v>0</v>
      </c>
      <c r="Q1101" s="127">
        <v>0</v>
      </c>
      <c r="R1101" s="124">
        <v>6000</v>
      </c>
      <c r="S1101" s="124">
        <v>0</v>
      </c>
      <c r="T1101" s="124">
        <v>0</v>
      </c>
      <c r="U1101" s="124">
        <v>0</v>
      </c>
      <c r="V1101" s="124">
        <v>0</v>
      </c>
      <c r="W1101" s="124">
        <v>2800</v>
      </c>
      <c r="X1101" s="124">
        <v>0</v>
      </c>
      <c r="Y1101" s="127">
        <v>7680</v>
      </c>
      <c r="Z1101" s="128">
        <v>126000</v>
      </c>
    </row>
    <row r="1102" spans="1:26" ht="20.100000000000001" customHeight="1">
      <c r="A1102" s="92" t="s">
        <v>1549</v>
      </c>
      <c r="B1102" s="92" t="s">
        <v>1559</v>
      </c>
      <c r="C1102" s="93" t="s">
        <v>1572</v>
      </c>
      <c r="D1102" s="123" t="s">
        <v>1623</v>
      </c>
      <c r="E1102" s="92" t="s">
        <v>328</v>
      </c>
      <c r="F1102" s="124">
        <v>30000</v>
      </c>
      <c r="G1102" s="124">
        <v>0</v>
      </c>
      <c r="H1102" s="124">
        <v>0</v>
      </c>
      <c r="I1102" s="124">
        <v>0</v>
      </c>
      <c r="J1102" s="124">
        <v>0</v>
      </c>
      <c r="K1102" s="127">
        <v>0</v>
      </c>
      <c r="L1102" s="127">
        <v>0</v>
      </c>
      <c r="M1102" s="124">
        <v>0</v>
      </c>
      <c r="N1102" s="127">
        <v>0</v>
      </c>
      <c r="O1102" s="128">
        <v>0</v>
      </c>
      <c r="P1102" s="127">
        <v>0</v>
      </c>
      <c r="Q1102" s="127">
        <v>0</v>
      </c>
      <c r="R1102" s="124">
        <v>0</v>
      </c>
      <c r="S1102" s="124">
        <v>0</v>
      </c>
      <c r="T1102" s="124">
        <v>0</v>
      </c>
      <c r="U1102" s="124">
        <v>0</v>
      </c>
      <c r="V1102" s="124">
        <v>0</v>
      </c>
      <c r="W1102" s="124">
        <v>0</v>
      </c>
      <c r="X1102" s="124">
        <v>0</v>
      </c>
      <c r="Y1102" s="127">
        <v>0</v>
      </c>
      <c r="Z1102" s="128">
        <v>30000</v>
      </c>
    </row>
    <row r="1103" spans="1:26" ht="20.100000000000001" customHeight="1">
      <c r="A1103" s="92" t="s">
        <v>1549</v>
      </c>
      <c r="B1103" s="92" t="s">
        <v>1564</v>
      </c>
      <c r="C1103" s="93" t="s">
        <v>1550</v>
      </c>
      <c r="D1103" s="123" t="s">
        <v>1623</v>
      </c>
      <c r="E1103" s="92" t="s">
        <v>251</v>
      </c>
      <c r="F1103" s="124">
        <v>181920</v>
      </c>
      <c r="G1103" s="124">
        <v>27200</v>
      </c>
      <c r="H1103" s="124">
        <v>0</v>
      </c>
      <c r="I1103" s="124">
        <v>0</v>
      </c>
      <c r="J1103" s="124">
        <v>6240</v>
      </c>
      <c r="K1103" s="127">
        <v>0</v>
      </c>
      <c r="L1103" s="127">
        <v>0</v>
      </c>
      <c r="M1103" s="124">
        <v>0</v>
      </c>
      <c r="N1103" s="127">
        <v>36000</v>
      </c>
      <c r="O1103" s="128">
        <v>0</v>
      </c>
      <c r="P1103" s="127">
        <v>0</v>
      </c>
      <c r="Q1103" s="127">
        <v>0</v>
      </c>
      <c r="R1103" s="124">
        <v>6000</v>
      </c>
      <c r="S1103" s="124">
        <v>0</v>
      </c>
      <c r="T1103" s="124">
        <v>0</v>
      </c>
      <c r="U1103" s="124">
        <v>0</v>
      </c>
      <c r="V1103" s="124">
        <v>0</v>
      </c>
      <c r="W1103" s="124">
        <v>2800</v>
      </c>
      <c r="X1103" s="124">
        <v>0</v>
      </c>
      <c r="Y1103" s="127">
        <v>7680</v>
      </c>
      <c r="Z1103" s="128">
        <v>96000</v>
      </c>
    </row>
    <row r="1104" spans="1:26" ht="20.100000000000001" customHeight="1">
      <c r="A1104" s="92"/>
      <c r="B1104" s="92"/>
      <c r="C1104" s="93"/>
      <c r="D1104" s="123" t="s">
        <v>2506</v>
      </c>
      <c r="E1104" s="92" t="s">
        <v>2507</v>
      </c>
      <c r="F1104" s="124">
        <v>30000</v>
      </c>
      <c r="G1104" s="124">
        <v>30000</v>
      </c>
      <c r="H1104" s="124">
        <v>0</v>
      </c>
      <c r="I1104" s="124">
        <v>0</v>
      </c>
      <c r="J1104" s="124">
        <v>0</v>
      </c>
      <c r="K1104" s="127">
        <v>0</v>
      </c>
      <c r="L1104" s="127">
        <v>0</v>
      </c>
      <c r="M1104" s="124">
        <v>0</v>
      </c>
      <c r="N1104" s="127">
        <v>0</v>
      </c>
      <c r="O1104" s="128">
        <v>0</v>
      </c>
      <c r="P1104" s="127">
        <v>0</v>
      </c>
      <c r="Q1104" s="127">
        <v>0</v>
      </c>
      <c r="R1104" s="124">
        <v>0</v>
      </c>
      <c r="S1104" s="124">
        <v>0</v>
      </c>
      <c r="T1104" s="124">
        <v>0</v>
      </c>
      <c r="U1104" s="124">
        <v>0</v>
      </c>
      <c r="V1104" s="124">
        <v>0</v>
      </c>
      <c r="W1104" s="124">
        <v>0</v>
      </c>
      <c r="X1104" s="124">
        <v>0</v>
      </c>
      <c r="Y1104" s="127">
        <v>0</v>
      </c>
      <c r="Z1104" s="128">
        <v>0</v>
      </c>
    </row>
    <row r="1105" spans="1:26" ht="20.100000000000001" customHeight="1">
      <c r="A1105" s="92" t="s">
        <v>1549</v>
      </c>
      <c r="B1105" s="92" t="s">
        <v>1563</v>
      </c>
      <c r="C1105" s="93" t="s">
        <v>1572</v>
      </c>
      <c r="D1105" s="123" t="s">
        <v>1623</v>
      </c>
      <c r="E1105" s="92" t="s">
        <v>376</v>
      </c>
      <c r="F1105" s="124">
        <v>30000</v>
      </c>
      <c r="G1105" s="124">
        <v>30000</v>
      </c>
      <c r="H1105" s="124">
        <v>0</v>
      </c>
      <c r="I1105" s="124">
        <v>0</v>
      </c>
      <c r="J1105" s="124">
        <v>0</v>
      </c>
      <c r="K1105" s="127">
        <v>0</v>
      </c>
      <c r="L1105" s="127">
        <v>0</v>
      </c>
      <c r="M1105" s="124">
        <v>0</v>
      </c>
      <c r="N1105" s="127">
        <v>0</v>
      </c>
      <c r="O1105" s="128">
        <v>0</v>
      </c>
      <c r="P1105" s="127">
        <v>0</v>
      </c>
      <c r="Q1105" s="127">
        <v>0</v>
      </c>
      <c r="R1105" s="124">
        <v>0</v>
      </c>
      <c r="S1105" s="124">
        <v>0</v>
      </c>
      <c r="T1105" s="124">
        <v>0</v>
      </c>
      <c r="U1105" s="124">
        <v>0</v>
      </c>
      <c r="V1105" s="124">
        <v>0</v>
      </c>
      <c r="W1105" s="124">
        <v>0</v>
      </c>
      <c r="X1105" s="124">
        <v>0</v>
      </c>
      <c r="Y1105" s="127">
        <v>0</v>
      </c>
      <c r="Z1105" s="128">
        <v>0</v>
      </c>
    </row>
    <row r="1106" spans="1:26" ht="20.100000000000001" customHeight="1">
      <c r="A1106" s="92"/>
      <c r="B1106" s="92"/>
      <c r="C1106" s="93"/>
      <c r="D1106" s="123" t="s">
        <v>2464</v>
      </c>
      <c r="E1106" s="92" t="s">
        <v>2465</v>
      </c>
      <c r="F1106" s="124">
        <v>77960</v>
      </c>
      <c r="G1106" s="124">
        <v>15000</v>
      </c>
      <c r="H1106" s="124">
        <v>0</v>
      </c>
      <c r="I1106" s="124">
        <v>0</v>
      </c>
      <c r="J1106" s="124">
        <v>0</v>
      </c>
      <c r="K1106" s="127">
        <v>0</v>
      </c>
      <c r="L1106" s="127">
        <v>0</v>
      </c>
      <c r="M1106" s="124">
        <v>0</v>
      </c>
      <c r="N1106" s="127">
        <v>0</v>
      </c>
      <c r="O1106" s="128">
        <v>10000</v>
      </c>
      <c r="P1106" s="127">
        <v>0</v>
      </c>
      <c r="Q1106" s="127">
        <v>0</v>
      </c>
      <c r="R1106" s="124">
        <v>0</v>
      </c>
      <c r="S1106" s="124">
        <v>0</v>
      </c>
      <c r="T1106" s="124">
        <v>0</v>
      </c>
      <c r="U1106" s="124">
        <v>0</v>
      </c>
      <c r="V1106" s="124">
        <v>0</v>
      </c>
      <c r="W1106" s="124">
        <v>5600</v>
      </c>
      <c r="X1106" s="124">
        <v>0</v>
      </c>
      <c r="Y1106" s="127">
        <v>15360</v>
      </c>
      <c r="Z1106" s="128">
        <v>32000</v>
      </c>
    </row>
    <row r="1107" spans="1:26" ht="20.100000000000001" customHeight="1">
      <c r="A1107" s="92" t="s">
        <v>1604</v>
      </c>
      <c r="B1107" s="92" t="s">
        <v>1550</v>
      </c>
      <c r="C1107" s="93" t="s">
        <v>1572</v>
      </c>
      <c r="D1107" s="123" t="s">
        <v>1623</v>
      </c>
      <c r="E1107" s="92" t="s">
        <v>1097</v>
      </c>
      <c r="F1107" s="124">
        <v>77960</v>
      </c>
      <c r="G1107" s="124">
        <v>15000</v>
      </c>
      <c r="H1107" s="124">
        <v>0</v>
      </c>
      <c r="I1107" s="124">
        <v>0</v>
      </c>
      <c r="J1107" s="124">
        <v>0</v>
      </c>
      <c r="K1107" s="127">
        <v>0</v>
      </c>
      <c r="L1107" s="127">
        <v>0</v>
      </c>
      <c r="M1107" s="124">
        <v>0</v>
      </c>
      <c r="N1107" s="127">
        <v>0</v>
      </c>
      <c r="O1107" s="128">
        <v>10000</v>
      </c>
      <c r="P1107" s="127">
        <v>0</v>
      </c>
      <c r="Q1107" s="127">
        <v>0</v>
      </c>
      <c r="R1107" s="124">
        <v>0</v>
      </c>
      <c r="S1107" s="124">
        <v>0</v>
      </c>
      <c r="T1107" s="124">
        <v>0</v>
      </c>
      <c r="U1107" s="124">
        <v>0</v>
      </c>
      <c r="V1107" s="124">
        <v>0</v>
      </c>
      <c r="W1107" s="124">
        <v>5600</v>
      </c>
      <c r="X1107" s="124">
        <v>0</v>
      </c>
      <c r="Y1107" s="127">
        <v>15360</v>
      </c>
      <c r="Z1107" s="128">
        <v>32000</v>
      </c>
    </row>
  </sheetData>
  <sheetProtection password="DE82" sheet="1" objects="1" scenarios="1"/>
  <mergeCells count="28">
    <mergeCell ref="Y5:Y6"/>
    <mergeCell ref="Z5:Z6"/>
    <mergeCell ref="T5:T6"/>
    <mergeCell ref="U5:U6"/>
    <mergeCell ref="V5:V6"/>
    <mergeCell ref="W5:W6"/>
    <mergeCell ref="X5:X6"/>
    <mergeCell ref="O5:O6"/>
    <mergeCell ref="P5:P6"/>
    <mergeCell ref="Q5:Q6"/>
    <mergeCell ref="R5:R6"/>
    <mergeCell ref="S5:S6"/>
    <mergeCell ref="A2:Z2"/>
    <mergeCell ref="A4:C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</mergeCells>
  <phoneticPr fontId="112" type="noConversion"/>
  <printOptions horizontalCentered="1"/>
  <pageMargins left="0" right="0" top="0.39370078740157499" bottom="0.70866141732283505" header="0" footer="0.39370078740157499"/>
  <pageSetup paperSize="9" fitToHeight="999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K1174"/>
  <sheetViews>
    <sheetView showGridLines="0" showZeros="0" workbookViewId="0">
      <selection activeCell="R14" sqref="R14"/>
    </sheetView>
  </sheetViews>
  <sheetFormatPr defaultColWidth="6.875" defaultRowHeight="20.100000000000001" customHeight="1"/>
  <cols>
    <col min="1" max="3" width="3.875" style="84" customWidth="1"/>
    <col min="4" max="4" width="9.375" style="84" customWidth="1"/>
    <col min="5" max="5" width="17.5" style="84" customWidth="1"/>
    <col min="6" max="6" width="12.125" style="84" customWidth="1"/>
    <col min="7" max="7" width="9" style="84" customWidth="1"/>
    <col min="8" max="10" width="6.875" style="84"/>
    <col min="11" max="11" width="11.25" style="84" customWidth="1"/>
    <col min="12" max="13" width="6.875" style="84"/>
    <col min="14" max="14" width="11.25" style="84" customWidth="1"/>
    <col min="15" max="15" width="10.5" style="84" customWidth="1"/>
    <col min="16" max="18" width="6.875" style="84"/>
    <col min="19" max="19" width="9.25" style="84" customWidth="1"/>
    <col min="20" max="20" width="10.75" style="84" customWidth="1"/>
    <col min="21" max="21" width="9.75" style="84" customWidth="1"/>
    <col min="22" max="22" width="10.25" style="84" customWidth="1"/>
    <col min="23" max="256" width="6.875" style="84"/>
    <col min="257" max="259" width="3.875" style="84" customWidth="1"/>
    <col min="260" max="260" width="9.375" style="84" customWidth="1"/>
    <col min="261" max="261" width="17.5" style="84" customWidth="1"/>
    <col min="262" max="512" width="6.875" style="84"/>
    <col min="513" max="515" width="3.875" style="84" customWidth="1"/>
    <col min="516" max="516" width="9.375" style="84" customWidth="1"/>
    <col min="517" max="517" width="17.5" style="84" customWidth="1"/>
    <col min="518" max="768" width="6.875" style="84"/>
    <col min="769" max="771" width="3.875" style="84" customWidth="1"/>
    <col min="772" max="772" width="9.375" style="84" customWidth="1"/>
    <col min="773" max="773" width="17.5" style="84" customWidth="1"/>
    <col min="774" max="1024" width="6.875" style="84"/>
    <col min="1025" max="1027" width="3.875" style="84" customWidth="1"/>
    <col min="1028" max="1028" width="9.375" style="84" customWidth="1"/>
    <col min="1029" max="1029" width="17.5" style="84" customWidth="1"/>
    <col min="1030" max="1280" width="6.875" style="84"/>
    <col min="1281" max="1283" width="3.875" style="84" customWidth="1"/>
    <col min="1284" max="1284" width="9.375" style="84" customWidth="1"/>
    <col min="1285" max="1285" width="17.5" style="84" customWidth="1"/>
    <col min="1286" max="1536" width="6.875" style="84"/>
    <col min="1537" max="1539" width="3.875" style="84" customWidth="1"/>
    <col min="1540" max="1540" width="9.375" style="84" customWidth="1"/>
    <col min="1541" max="1541" width="17.5" style="84" customWidth="1"/>
    <col min="1542" max="1792" width="6.875" style="84"/>
    <col min="1793" max="1795" width="3.875" style="84" customWidth="1"/>
    <col min="1796" max="1796" width="9.375" style="84" customWidth="1"/>
    <col min="1797" max="1797" width="17.5" style="84" customWidth="1"/>
    <col min="1798" max="2048" width="6.875" style="84"/>
    <col min="2049" max="2051" width="3.875" style="84" customWidth="1"/>
    <col min="2052" max="2052" width="9.375" style="84" customWidth="1"/>
    <col min="2053" max="2053" width="17.5" style="84" customWidth="1"/>
    <col min="2054" max="2304" width="6.875" style="84"/>
    <col min="2305" max="2307" width="3.875" style="84" customWidth="1"/>
    <col min="2308" max="2308" width="9.375" style="84" customWidth="1"/>
    <col min="2309" max="2309" width="17.5" style="84" customWidth="1"/>
    <col min="2310" max="2560" width="6.875" style="84"/>
    <col min="2561" max="2563" width="3.875" style="84" customWidth="1"/>
    <col min="2564" max="2564" width="9.375" style="84" customWidth="1"/>
    <col min="2565" max="2565" width="17.5" style="84" customWidth="1"/>
    <col min="2566" max="2816" width="6.875" style="84"/>
    <col min="2817" max="2819" width="3.875" style="84" customWidth="1"/>
    <col min="2820" max="2820" width="9.375" style="84" customWidth="1"/>
    <col min="2821" max="2821" width="17.5" style="84" customWidth="1"/>
    <col min="2822" max="3072" width="6.875" style="84"/>
    <col min="3073" max="3075" width="3.875" style="84" customWidth="1"/>
    <col min="3076" max="3076" width="9.375" style="84" customWidth="1"/>
    <col min="3077" max="3077" width="17.5" style="84" customWidth="1"/>
    <col min="3078" max="3328" width="6.875" style="84"/>
    <col min="3329" max="3331" width="3.875" style="84" customWidth="1"/>
    <col min="3332" max="3332" width="9.375" style="84" customWidth="1"/>
    <col min="3333" max="3333" width="17.5" style="84" customWidth="1"/>
    <col min="3334" max="3584" width="6.875" style="84"/>
    <col min="3585" max="3587" width="3.875" style="84" customWidth="1"/>
    <col min="3588" max="3588" width="9.375" style="84" customWidth="1"/>
    <col min="3589" max="3589" width="17.5" style="84" customWidth="1"/>
    <col min="3590" max="3840" width="6.875" style="84"/>
    <col min="3841" max="3843" width="3.875" style="84" customWidth="1"/>
    <col min="3844" max="3844" width="9.375" style="84" customWidth="1"/>
    <col min="3845" max="3845" width="17.5" style="84" customWidth="1"/>
    <col min="3846" max="4096" width="6.875" style="84"/>
    <col min="4097" max="4099" width="3.875" style="84" customWidth="1"/>
    <col min="4100" max="4100" width="9.375" style="84" customWidth="1"/>
    <col min="4101" max="4101" width="17.5" style="84" customWidth="1"/>
    <col min="4102" max="4352" width="6.875" style="84"/>
    <col min="4353" max="4355" width="3.875" style="84" customWidth="1"/>
    <col min="4356" max="4356" width="9.375" style="84" customWidth="1"/>
    <col min="4357" max="4357" width="17.5" style="84" customWidth="1"/>
    <col min="4358" max="4608" width="6.875" style="84"/>
    <col min="4609" max="4611" width="3.875" style="84" customWidth="1"/>
    <col min="4612" max="4612" width="9.375" style="84" customWidth="1"/>
    <col min="4613" max="4613" width="17.5" style="84" customWidth="1"/>
    <col min="4614" max="4864" width="6.875" style="84"/>
    <col min="4865" max="4867" width="3.875" style="84" customWidth="1"/>
    <col min="4868" max="4868" width="9.375" style="84" customWidth="1"/>
    <col min="4869" max="4869" width="17.5" style="84" customWidth="1"/>
    <col min="4870" max="5120" width="6.875" style="84"/>
    <col min="5121" max="5123" width="3.875" style="84" customWidth="1"/>
    <col min="5124" max="5124" width="9.375" style="84" customWidth="1"/>
    <col min="5125" max="5125" width="17.5" style="84" customWidth="1"/>
    <col min="5126" max="5376" width="6.875" style="84"/>
    <col min="5377" max="5379" width="3.875" style="84" customWidth="1"/>
    <col min="5380" max="5380" width="9.375" style="84" customWidth="1"/>
    <col min="5381" max="5381" width="17.5" style="84" customWidth="1"/>
    <col min="5382" max="5632" width="6.875" style="84"/>
    <col min="5633" max="5635" width="3.875" style="84" customWidth="1"/>
    <col min="5636" max="5636" width="9.375" style="84" customWidth="1"/>
    <col min="5637" max="5637" width="17.5" style="84" customWidth="1"/>
    <col min="5638" max="5888" width="6.875" style="84"/>
    <col min="5889" max="5891" width="3.875" style="84" customWidth="1"/>
    <col min="5892" max="5892" width="9.375" style="84" customWidth="1"/>
    <col min="5893" max="5893" width="17.5" style="84" customWidth="1"/>
    <col min="5894" max="6144" width="6.875" style="84"/>
    <col min="6145" max="6147" width="3.875" style="84" customWidth="1"/>
    <col min="6148" max="6148" width="9.375" style="84" customWidth="1"/>
    <col min="6149" max="6149" width="17.5" style="84" customWidth="1"/>
    <col min="6150" max="6400" width="6.875" style="84"/>
    <col min="6401" max="6403" width="3.875" style="84" customWidth="1"/>
    <col min="6404" max="6404" width="9.375" style="84" customWidth="1"/>
    <col min="6405" max="6405" width="17.5" style="84" customWidth="1"/>
    <col min="6406" max="6656" width="6.875" style="84"/>
    <col min="6657" max="6659" width="3.875" style="84" customWidth="1"/>
    <col min="6660" max="6660" width="9.375" style="84" customWidth="1"/>
    <col min="6661" max="6661" width="17.5" style="84" customWidth="1"/>
    <col min="6662" max="6912" width="6.875" style="84"/>
    <col min="6913" max="6915" width="3.875" style="84" customWidth="1"/>
    <col min="6916" max="6916" width="9.375" style="84" customWidth="1"/>
    <col min="6917" max="6917" width="17.5" style="84" customWidth="1"/>
    <col min="6918" max="7168" width="6.875" style="84"/>
    <col min="7169" max="7171" width="3.875" style="84" customWidth="1"/>
    <col min="7172" max="7172" width="9.375" style="84" customWidth="1"/>
    <col min="7173" max="7173" width="17.5" style="84" customWidth="1"/>
    <col min="7174" max="7424" width="6.875" style="84"/>
    <col min="7425" max="7427" width="3.875" style="84" customWidth="1"/>
    <col min="7428" max="7428" width="9.375" style="84" customWidth="1"/>
    <col min="7429" max="7429" width="17.5" style="84" customWidth="1"/>
    <col min="7430" max="7680" width="6.875" style="84"/>
    <col min="7681" max="7683" width="3.875" style="84" customWidth="1"/>
    <col min="7684" max="7684" width="9.375" style="84" customWidth="1"/>
    <col min="7685" max="7685" width="17.5" style="84" customWidth="1"/>
    <col min="7686" max="7936" width="6.875" style="84"/>
    <col min="7937" max="7939" width="3.875" style="84" customWidth="1"/>
    <col min="7940" max="7940" width="9.375" style="84" customWidth="1"/>
    <col min="7941" max="7941" width="17.5" style="84" customWidth="1"/>
    <col min="7942" max="8192" width="6.875" style="84"/>
    <col min="8193" max="8195" width="3.875" style="84" customWidth="1"/>
    <col min="8196" max="8196" width="9.375" style="84" customWidth="1"/>
    <col min="8197" max="8197" width="17.5" style="84" customWidth="1"/>
    <col min="8198" max="8448" width="6.875" style="84"/>
    <col min="8449" max="8451" width="3.875" style="84" customWidth="1"/>
    <col min="8452" max="8452" width="9.375" style="84" customWidth="1"/>
    <col min="8453" max="8453" width="17.5" style="84" customWidth="1"/>
    <col min="8454" max="8704" width="6.875" style="84"/>
    <col min="8705" max="8707" width="3.875" style="84" customWidth="1"/>
    <col min="8708" max="8708" width="9.375" style="84" customWidth="1"/>
    <col min="8709" max="8709" width="17.5" style="84" customWidth="1"/>
    <col min="8710" max="8960" width="6.875" style="84"/>
    <col min="8961" max="8963" width="3.875" style="84" customWidth="1"/>
    <col min="8964" max="8964" width="9.375" style="84" customWidth="1"/>
    <col min="8965" max="8965" width="17.5" style="84" customWidth="1"/>
    <col min="8966" max="9216" width="6.875" style="84"/>
    <col min="9217" max="9219" width="3.875" style="84" customWidth="1"/>
    <col min="9220" max="9220" width="9.375" style="84" customWidth="1"/>
    <col min="9221" max="9221" width="17.5" style="84" customWidth="1"/>
    <col min="9222" max="9472" width="6.875" style="84"/>
    <col min="9473" max="9475" width="3.875" style="84" customWidth="1"/>
    <col min="9476" max="9476" width="9.375" style="84" customWidth="1"/>
    <col min="9477" max="9477" width="17.5" style="84" customWidth="1"/>
    <col min="9478" max="9728" width="6.875" style="84"/>
    <col min="9729" max="9731" width="3.875" style="84" customWidth="1"/>
    <col min="9732" max="9732" width="9.375" style="84" customWidth="1"/>
    <col min="9733" max="9733" width="17.5" style="84" customWidth="1"/>
    <col min="9734" max="9984" width="6.875" style="84"/>
    <col min="9985" max="9987" width="3.875" style="84" customWidth="1"/>
    <col min="9988" max="9988" width="9.375" style="84" customWidth="1"/>
    <col min="9989" max="9989" width="17.5" style="84" customWidth="1"/>
    <col min="9990" max="10240" width="6.875" style="84"/>
    <col min="10241" max="10243" width="3.875" style="84" customWidth="1"/>
    <col min="10244" max="10244" width="9.375" style="84" customWidth="1"/>
    <col min="10245" max="10245" width="17.5" style="84" customWidth="1"/>
    <col min="10246" max="10496" width="6.875" style="84"/>
    <col min="10497" max="10499" width="3.875" style="84" customWidth="1"/>
    <col min="10500" max="10500" width="9.375" style="84" customWidth="1"/>
    <col min="10501" max="10501" width="17.5" style="84" customWidth="1"/>
    <col min="10502" max="10752" width="6.875" style="84"/>
    <col min="10753" max="10755" width="3.875" style="84" customWidth="1"/>
    <col min="10756" max="10756" width="9.375" style="84" customWidth="1"/>
    <col min="10757" max="10757" width="17.5" style="84" customWidth="1"/>
    <col min="10758" max="11008" width="6.875" style="84"/>
    <col min="11009" max="11011" width="3.875" style="84" customWidth="1"/>
    <col min="11012" max="11012" width="9.375" style="84" customWidth="1"/>
    <col min="11013" max="11013" width="17.5" style="84" customWidth="1"/>
    <col min="11014" max="11264" width="6.875" style="84"/>
    <col min="11265" max="11267" width="3.875" style="84" customWidth="1"/>
    <col min="11268" max="11268" width="9.375" style="84" customWidth="1"/>
    <col min="11269" max="11269" width="17.5" style="84" customWidth="1"/>
    <col min="11270" max="11520" width="6.875" style="84"/>
    <col min="11521" max="11523" width="3.875" style="84" customWidth="1"/>
    <col min="11524" max="11524" width="9.375" style="84" customWidth="1"/>
    <col min="11525" max="11525" width="17.5" style="84" customWidth="1"/>
    <col min="11526" max="11776" width="6.875" style="84"/>
    <col min="11777" max="11779" width="3.875" style="84" customWidth="1"/>
    <col min="11780" max="11780" width="9.375" style="84" customWidth="1"/>
    <col min="11781" max="11781" width="17.5" style="84" customWidth="1"/>
    <col min="11782" max="12032" width="6.875" style="84"/>
    <col min="12033" max="12035" width="3.875" style="84" customWidth="1"/>
    <col min="12036" max="12036" width="9.375" style="84" customWidth="1"/>
    <col min="12037" max="12037" width="17.5" style="84" customWidth="1"/>
    <col min="12038" max="12288" width="6.875" style="84"/>
    <col min="12289" max="12291" width="3.875" style="84" customWidth="1"/>
    <col min="12292" max="12292" width="9.375" style="84" customWidth="1"/>
    <col min="12293" max="12293" width="17.5" style="84" customWidth="1"/>
    <col min="12294" max="12544" width="6.875" style="84"/>
    <col min="12545" max="12547" width="3.875" style="84" customWidth="1"/>
    <col min="12548" max="12548" width="9.375" style="84" customWidth="1"/>
    <col min="12549" max="12549" width="17.5" style="84" customWidth="1"/>
    <col min="12550" max="12800" width="6.875" style="84"/>
    <col min="12801" max="12803" width="3.875" style="84" customWidth="1"/>
    <col min="12804" max="12804" width="9.375" style="84" customWidth="1"/>
    <col min="12805" max="12805" width="17.5" style="84" customWidth="1"/>
    <col min="12806" max="13056" width="6.875" style="84"/>
    <col min="13057" max="13059" width="3.875" style="84" customWidth="1"/>
    <col min="13060" max="13060" width="9.375" style="84" customWidth="1"/>
    <col min="13061" max="13061" width="17.5" style="84" customWidth="1"/>
    <col min="13062" max="13312" width="6.875" style="84"/>
    <col min="13313" max="13315" width="3.875" style="84" customWidth="1"/>
    <col min="13316" max="13316" width="9.375" style="84" customWidth="1"/>
    <col min="13317" max="13317" width="17.5" style="84" customWidth="1"/>
    <col min="13318" max="13568" width="6.875" style="84"/>
    <col min="13569" max="13571" width="3.875" style="84" customWidth="1"/>
    <col min="13572" max="13572" width="9.375" style="84" customWidth="1"/>
    <col min="13573" max="13573" width="17.5" style="84" customWidth="1"/>
    <col min="13574" max="13824" width="6.875" style="84"/>
    <col min="13825" max="13827" width="3.875" style="84" customWidth="1"/>
    <col min="13828" max="13828" width="9.375" style="84" customWidth="1"/>
    <col min="13829" max="13829" width="17.5" style="84" customWidth="1"/>
    <col min="13830" max="14080" width="6.875" style="84"/>
    <col min="14081" max="14083" width="3.875" style="84" customWidth="1"/>
    <col min="14084" max="14084" width="9.375" style="84" customWidth="1"/>
    <col min="14085" max="14085" width="17.5" style="84" customWidth="1"/>
    <col min="14086" max="14336" width="6.875" style="84"/>
    <col min="14337" max="14339" width="3.875" style="84" customWidth="1"/>
    <col min="14340" max="14340" width="9.375" style="84" customWidth="1"/>
    <col min="14341" max="14341" width="17.5" style="84" customWidth="1"/>
    <col min="14342" max="14592" width="6.875" style="84"/>
    <col min="14593" max="14595" width="3.875" style="84" customWidth="1"/>
    <col min="14596" max="14596" width="9.375" style="84" customWidth="1"/>
    <col min="14597" max="14597" width="17.5" style="84" customWidth="1"/>
    <col min="14598" max="14848" width="6.875" style="84"/>
    <col min="14849" max="14851" width="3.875" style="84" customWidth="1"/>
    <col min="14852" max="14852" width="9.375" style="84" customWidth="1"/>
    <col min="14853" max="14853" width="17.5" style="84" customWidth="1"/>
    <col min="14854" max="15104" width="6.875" style="84"/>
    <col min="15105" max="15107" width="3.875" style="84" customWidth="1"/>
    <col min="15108" max="15108" width="9.375" style="84" customWidth="1"/>
    <col min="15109" max="15109" width="17.5" style="84" customWidth="1"/>
    <col min="15110" max="15360" width="6.875" style="84"/>
    <col min="15361" max="15363" width="3.875" style="84" customWidth="1"/>
    <col min="15364" max="15364" width="9.375" style="84" customWidth="1"/>
    <col min="15365" max="15365" width="17.5" style="84" customWidth="1"/>
    <col min="15366" max="15616" width="6.875" style="84"/>
    <col min="15617" max="15619" width="3.875" style="84" customWidth="1"/>
    <col min="15620" max="15620" width="9.375" style="84" customWidth="1"/>
    <col min="15621" max="15621" width="17.5" style="84" customWidth="1"/>
    <col min="15622" max="15872" width="6.875" style="84"/>
    <col min="15873" max="15875" width="3.875" style="84" customWidth="1"/>
    <col min="15876" max="15876" width="9.375" style="84" customWidth="1"/>
    <col min="15877" max="15877" width="17.5" style="84" customWidth="1"/>
    <col min="15878" max="16128" width="6.875" style="84"/>
    <col min="16129" max="16131" width="3.875" style="84" customWidth="1"/>
    <col min="16132" max="16132" width="9.375" style="84" customWidth="1"/>
    <col min="16133" max="16133" width="17.5" style="84" customWidth="1"/>
    <col min="16134" max="16384" width="6.875" style="84"/>
  </cols>
  <sheetData>
    <row r="1" spans="1:245" ht="20.100000000000001" customHeight="1">
      <c r="A1" s="25" t="s">
        <v>2508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111"/>
    </row>
    <row r="2" spans="1:245" ht="42.75" customHeight="1">
      <c r="A2" s="304" t="s">
        <v>1523</v>
      </c>
      <c r="B2" s="304"/>
      <c r="C2" s="304"/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  <c r="P2" s="304"/>
      <c r="Q2" s="304"/>
      <c r="R2" s="304"/>
      <c r="S2" s="304"/>
      <c r="T2" s="304"/>
      <c r="U2" s="304"/>
      <c r="V2" s="304"/>
    </row>
    <row r="3" spans="1:245" ht="16.5" customHeight="1">
      <c r="A3" s="85"/>
      <c r="B3" s="85"/>
      <c r="C3" s="85"/>
      <c r="D3" s="87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112"/>
      <c r="S3" s="112"/>
      <c r="T3" s="112"/>
      <c r="U3" s="112"/>
      <c r="V3" s="113" t="s">
        <v>1524</v>
      </c>
    </row>
    <row r="4" spans="1:245" ht="23.25" customHeight="1">
      <c r="A4" s="305" t="s">
        <v>242</v>
      </c>
      <c r="B4" s="305"/>
      <c r="C4" s="305"/>
      <c r="D4" s="310" t="s">
        <v>1525</v>
      </c>
      <c r="E4" s="311" t="s">
        <v>2509</v>
      </c>
      <c r="F4" s="309" t="s">
        <v>2510</v>
      </c>
      <c r="G4" s="311" t="s">
        <v>2511</v>
      </c>
      <c r="H4" s="311" t="s">
        <v>2512</v>
      </c>
      <c r="I4" s="309" t="s">
        <v>2513</v>
      </c>
      <c r="J4" s="309" t="s">
        <v>2514</v>
      </c>
      <c r="K4" s="309" t="s">
        <v>2515</v>
      </c>
      <c r="L4" s="309" t="s">
        <v>2516</v>
      </c>
      <c r="M4" s="309" t="s">
        <v>2517</v>
      </c>
      <c r="N4" s="311" t="s">
        <v>2518</v>
      </c>
      <c r="O4" s="309" t="s">
        <v>2519</v>
      </c>
      <c r="P4" s="309" t="s">
        <v>2520</v>
      </c>
      <c r="Q4" s="309" t="s">
        <v>2521</v>
      </c>
      <c r="R4" s="309" t="s">
        <v>2522</v>
      </c>
      <c r="S4" s="309" t="s">
        <v>2523</v>
      </c>
      <c r="T4" s="309" t="s">
        <v>2524</v>
      </c>
      <c r="U4" s="309" t="s">
        <v>2525</v>
      </c>
      <c r="V4" s="311" t="s">
        <v>2526</v>
      </c>
    </row>
    <row r="5" spans="1:245" ht="38.25" customHeight="1">
      <c r="A5" s="88" t="s">
        <v>1535</v>
      </c>
      <c r="B5" s="88" t="s">
        <v>1536</v>
      </c>
      <c r="C5" s="88" t="s">
        <v>1537</v>
      </c>
      <c r="D5" s="310"/>
      <c r="E5" s="311"/>
      <c r="F5" s="309"/>
      <c r="G5" s="311"/>
      <c r="H5" s="311"/>
      <c r="I5" s="309"/>
      <c r="J5" s="309"/>
      <c r="K5" s="309"/>
      <c r="L5" s="309"/>
      <c r="M5" s="309"/>
      <c r="N5" s="311"/>
      <c r="O5" s="309"/>
      <c r="P5" s="309"/>
      <c r="Q5" s="309"/>
      <c r="R5" s="309"/>
      <c r="S5" s="309"/>
      <c r="T5" s="309"/>
      <c r="U5" s="309"/>
      <c r="V5" s="311"/>
    </row>
    <row r="6" spans="1:245" ht="20.25" customHeight="1">
      <c r="A6" s="105" t="s">
        <v>1548</v>
      </c>
      <c r="B6" s="105" t="s">
        <v>1548</v>
      </c>
      <c r="C6" s="105" t="s">
        <v>1548</v>
      </c>
      <c r="D6" s="91" t="s">
        <v>1548</v>
      </c>
      <c r="E6" s="91" t="s">
        <v>1548</v>
      </c>
      <c r="F6" s="106">
        <v>1</v>
      </c>
      <c r="G6" s="106">
        <f t="shared" ref="G6:V6" si="0">F6+1</f>
        <v>2</v>
      </c>
      <c r="H6" s="106">
        <f t="shared" si="0"/>
        <v>3</v>
      </c>
      <c r="I6" s="106">
        <f t="shared" si="0"/>
        <v>4</v>
      </c>
      <c r="J6" s="106">
        <f t="shared" si="0"/>
        <v>5</v>
      </c>
      <c r="K6" s="106">
        <f t="shared" si="0"/>
        <v>6</v>
      </c>
      <c r="L6" s="106">
        <f t="shared" si="0"/>
        <v>7</v>
      </c>
      <c r="M6" s="106">
        <f t="shared" si="0"/>
        <v>8</v>
      </c>
      <c r="N6" s="106">
        <f t="shared" si="0"/>
        <v>9</v>
      </c>
      <c r="O6" s="106">
        <f t="shared" si="0"/>
        <v>10</v>
      </c>
      <c r="P6" s="106">
        <f t="shared" si="0"/>
        <v>11</v>
      </c>
      <c r="Q6" s="106">
        <f t="shared" si="0"/>
        <v>12</v>
      </c>
      <c r="R6" s="106">
        <f t="shared" si="0"/>
        <v>13</v>
      </c>
      <c r="S6" s="106">
        <f t="shared" si="0"/>
        <v>14</v>
      </c>
      <c r="T6" s="106">
        <f t="shared" si="0"/>
        <v>15</v>
      </c>
      <c r="U6" s="106">
        <f t="shared" si="0"/>
        <v>16</v>
      </c>
      <c r="V6" s="106">
        <f t="shared" si="0"/>
        <v>17</v>
      </c>
    </row>
    <row r="7" spans="1:245" ht="20.100000000000001" customHeight="1">
      <c r="A7" s="107"/>
      <c r="B7" s="107"/>
      <c r="C7" s="108"/>
      <c r="D7" s="109"/>
      <c r="E7" s="110"/>
      <c r="F7" s="94">
        <v>94202196</v>
      </c>
      <c r="G7" s="94">
        <v>821232</v>
      </c>
      <c r="H7" s="94">
        <v>0</v>
      </c>
      <c r="I7" s="94">
        <v>0</v>
      </c>
      <c r="J7" s="94">
        <v>0</v>
      </c>
      <c r="K7" s="94">
        <v>26503500</v>
      </c>
      <c r="L7" s="94">
        <v>0</v>
      </c>
      <c r="M7" s="94">
        <v>0</v>
      </c>
      <c r="N7" s="94">
        <v>18062990</v>
      </c>
      <c r="O7" s="94">
        <v>69360</v>
      </c>
      <c r="P7" s="94">
        <v>0</v>
      </c>
      <c r="Q7" s="94">
        <v>0</v>
      </c>
      <c r="R7" s="94">
        <v>0</v>
      </c>
      <c r="S7" s="94">
        <v>179240</v>
      </c>
      <c r="T7" s="94">
        <v>7592453</v>
      </c>
      <c r="U7" s="94">
        <v>31080076</v>
      </c>
      <c r="V7" s="94">
        <v>5150705</v>
      </c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</row>
    <row r="8" spans="1:245" ht="20.100000000000001" customHeight="1">
      <c r="A8" s="107" t="s">
        <v>1549</v>
      </c>
      <c r="B8" s="107"/>
      <c r="C8" s="108"/>
      <c r="D8" s="109"/>
      <c r="E8" s="110" t="s">
        <v>249</v>
      </c>
      <c r="F8" s="94">
        <v>1655197</v>
      </c>
      <c r="G8" s="94">
        <v>0</v>
      </c>
      <c r="H8" s="94">
        <v>0</v>
      </c>
      <c r="I8" s="94">
        <v>0</v>
      </c>
      <c r="J8" s="94">
        <v>0</v>
      </c>
      <c r="K8" s="94">
        <v>0</v>
      </c>
      <c r="L8" s="94">
        <v>0</v>
      </c>
      <c r="M8" s="94">
        <v>0</v>
      </c>
      <c r="N8" s="94">
        <v>0</v>
      </c>
      <c r="O8" s="94">
        <v>12000</v>
      </c>
      <c r="P8" s="94">
        <v>0</v>
      </c>
      <c r="Q8" s="94">
        <v>0</v>
      </c>
      <c r="R8" s="94">
        <v>0</v>
      </c>
      <c r="S8" s="94">
        <v>25940</v>
      </c>
      <c r="T8" s="94">
        <v>1172557</v>
      </c>
      <c r="U8" s="94">
        <v>444400</v>
      </c>
      <c r="V8" s="94">
        <v>300</v>
      </c>
    </row>
    <row r="9" spans="1:245" ht="20.100000000000001" customHeight="1">
      <c r="A9" s="107"/>
      <c r="B9" s="107" t="s">
        <v>1550</v>
      </c>
      <c r="C9" s="108"/>
      <c r="D9" s="109"/>
      <c r="E9" s="110" t="s">
        <v>250</v>
      </c>
      <c r="F9" s="94">
        <v>64284</v>
      </c>
      <c r="G9" s="94">
        <v>0</v>
      </c>
      <c r="H9" s="94">
        <v>0</v>
      </c>
      <c r="I9" s="94">
        <v>0</v>
      </c>
      <c r="J9" s="94">
        <v>0</v>
      </c>
      <c r="K9" s="94">
        <v>0</v>
      </c>
      <c r="L9" s="94">
        <v>0</v>
      </c>
      <c r="M9" s="94">
        <v>0</v>
      </c>
      <c r="N9" s="94">
        <v>0</v>
      </c>
      <c r="O9" s="94">
        <v>660</v>
      </c>
      <c r="P9" s="94">
        <v>0</v>
      </c>
      <c r="Q9" s="94">
        <v>0</v>
      </c>
      <c r="R9" s="94">
        <v>0</v>
      </c>
      <c r="S9" s="94">
        <v>1380</v>
      </c>
      <c r="T9" s="94">
        <v>8244</v>
      </c>
      <c r="U9" s="94">
        <v>54000</v>
      </c>
      <c r="V9" s="94">
        <v>0</v>
      </c>
    </row>
    <row r="10" spans="1:245" ht="20.100000000000001" customHeight="1">
      <c r="A10" s="107"/>
      <c r="B10" s="107"/>
      <c r="C10" s="108" t="s">
        <v>1550</v>
      </c>
      <c r="D10" s="109"/>
      <c r="E10" s="110" t="s">
        <v>251</v>
      </c>
      <c r="F10" s="94">
        <v>64284</v>
      </c>
      <c r="G10" s="94">
        <v>0</v>
      </c>
      <c r="H10" s="94">
        <v>0</v>
      </c>
      <c r="I10" s="94">
        <v>0</v>
      </c>
      <c r="J10" s="94">
        <v>0</v>
      </c>
      <c r="K10" s="94">
        <v>0</v>
      </c>
      <c r="L10" s="94">
        <v>0</v>
      </c>
      <c r="M10" s="94">
        <v>0</v>
      </c>
      <c r="N10" s="94">
        <v>0</v>
      </c>
      <c r="O10" s="94">
        <v>660</v>
      </c>
      <c r="P10" s="94">
        <v>0</v>
      </c>
      <c r="Q10" s="94">
        <v>0</v>
      </c>
      <c r="R10" s="94">
        <v>0</v>
      </c>
      <c r="S10" s="94">
        <v>1380</v>
      </c>
      <c r="T10" s="94">
        <v>8244</v>
      </c>
      <c r="U10" s="94">
        <v>54000</v>
      </c>
      <c r="V10" s="94">
        <v>0</v>
      </c>
    </row>
    <row r="11" spans="1:245" ht="20.100000000000001" customHeight="1">
      <c r="A11" s="107"/>
      <c r="B11" s="107" t="s">
        <v>1551</v>
      </c>
      <c r="C11" s="108"/>
      <c r="D11" s="109"/>
      <c r="E11" s="110" t="s">
        <v>262</v>
      </c>
      <c r="F11" s="94">
        <v>820</v>
      </c>
      <c r="G11" s="94">
        <v>0</v>
      </c>
      <c r="H11" s="94">
        <v>0</v>
      </c>
      <c r="I11" s="94">
        <v>0</v>
      </c>
      <c r="J11" s="94">
        <v>0</v>
      </c>
      <c r="K11" s="94">
        <v>0</v>
      </c>
      <c r="L11" s="94">
        <v>0</v>
      </c>
      <c r="M11" s="94">
        <v>0</v>
      </c>
      <c r="N11" s="94">
        <v>0</v>
      </c>
      <c r="O11" s="94">
        <v>420</v>
      </c>
      <c r="P11" s="94">
        <v>0</v>
      </c>
      <c r="Q11" s="94">
        <v>0</v>
      </c>
      <c r="R11" s="94">
        <v>0</v>
      </c>
      <c r="S11" s="94">
        <v>400</v>
      </c>
      <c r="T11" s="94">
        <v>0</v>
      </c>
      <c r="U11" s="94">
        <v>0</v>
      </c>
      <c r="V11" s="94">
        <v>0</v>
      </c>
    </row>
    <row r="12" spans="1:245" ht="20.100000000000001" customHeight="1">
      <c r="A12" s="107"/>
      <c r="B12" s="107"/>
      <c r="C12" s="108" t="s">
        <v>1550</v>
      </c>
      <c r="D12" s="109"/>
      <c r="E12" s="110" t="s">
        <v>251</v>
      </c>
      <c r="F12" s="94">
        <v>820</v>
      </c>
      <c r="G12" s="94">
        <v>0</v>
      </c>
      <c r="H12" s="94">
        <v>0</v>
      </c>
      <c r="I12" s="94">
        <v>0</v>
      </c>
      <c r="J12" s="94">
        <v>0</v>
      </c>
      <c r="K12" s="94">
        <v>0</v>
      </c>
      <c r="L12" s="94">
        <v>0</v>
      </c>
      <c r="M12" s="94">
        <v>0</v>
      </c>
      <c r="N12" s="94">
        <v>0</v>
      </c>
      <c r="O12" s="94">
        <v>420</v>
      </c>
      <c r="P12" s="94">
        <v>0</v>
      </c>
      <c r="Q12" s="94">
        <v>0</v>
      </c>
      <c r="R12" s="94">
        <v>0</v>
      </c>
      <c r="S12" s="94">
        <v>400</v>
      </c>
      <c r="T12" s="94">
        <v>0</v>
      </c>
      <c r="U12" s="94">
        <v>0</v>
      </c>
      <c r="V12" s="94">
        <v>0</v>
      </c>
    </row>
    <row r="13" spans="1:245" ht="20.100000000000001" customHeight="1">
      <c r="A13" s="107"/>
      <c r="B13" s="107" t="s">
        <v>1552</v>
      </c>
      <c r="C13" s="108"/>
      <c r="D13" s="109"/>
      <c r="E13" s="110" t="s">
        <v>1553</v>
      </c>
      <c r="F13" s="94">
        <v>1142837</v>
      </c>
      <c r="G13" s="94">
        <v>0</v>
      </c>
      <c r="H13" s="94">
        <v>0</v>
      </c>
      <c r="I13" s="94">
        <v>0</v>
      </c>
      <c r="J13" s="94">
        <v>0</v>
      </c>
      <c r="K13" s="94">
        <v>0</v>
      </c>
      <c r="L13" s="94">
        <v>0</v>
      </c>
      <c r="M13" s="94">
        <v>0</v>
      </c>
      <c r="N13" s="94">
        <v>0</v>
      </c>
      <c r="O13" s="94">
        <v>4620</v>
      </c>
      <c r="P13" s="94">
        <v>0</v>
      </c>
      <c r="Q13" s="94">
        <v>0</v>
      </c>
      <c r="R13" s="94">
        <v>0</v>
      </c>
      <c r="S13" s="94">
        <v>9580</v>
      </c>
      <c r="T13" s="94">
        <v>840637</v>
      </c>
      <c r="U13" s="94">
        <v>288000</v>
      </c>
      <c r="V13" s="94">
        <v>0</v>
      </c>
    </row>
    <row r="14" spans="1:245" ht="20.100000000000001" customHeight="1">
      <c r="A14" s="107"/>
      <c r="B14" s="107"/>
      <c r="C14" s="108" t="s">
        <v>1550</v>
      </c>
      <c r="D14" s="109"/>
      <c r="E14" s="110" t="s">
        <v>251</v>
      </c>
      <c r="F14" s="94">
        <v>1130389</v>
      </c>
      <c r="G14" s="94">
        <v>0</v>
      </c>
      <c r="H14" s="94">
        <v>0</v>
      </c>
      <c r="I14" s="94">
        <v>0</v>
      </c>
      <c r="J14" s="94">
        <v>0</v>
      </c>
      <c r="K14" s="94">
        <v>0</v>
      </c>
      <c r="L14" s="94">
        <v>0</v>
      </c>
      <c r="M14" s="94">
        <v>0</v>
      </c>
      <c r="N14" s="94">
        <v>0</v>
      </c>
      <c r="O14" s="94">
        <v>3660</v>
      </c>
      <c r="P14" s="94">
        <v>0</v>
      </c>
      <c r="Q14" s="94">
        <v>0</v>
      </c>
      <c r="R14" s="94">
        <v>0</v>
      </c>
      <c r="S14" s="94">
        <v>8400</v>
      </c>
      <c r="T14" s="94">
        <v>830329</v>
      </c>
      <c r="U14" s="94">
        <v>288000</v>
      </c>
      <c r="V14" s="94">
        <v>0</v>
      </c>
    </row>
    <row r="15" spans="1:245" ht="20.100000000000001" customHeight="1">
      <c r="A15" s="107"/>
      <c r="B15" s="107"/>
      <c r="C15" s="108" t="s">
        <v>1552</v>
      </c>
      <c r="D15" s="109"/>
      <c r="E15" s="110" t="s">
        <v>253</v>
      </c>
      <c r="F15" s="94">
        <v>10828</v>
      </c>
      <c r="G15" s="94">
        <v>0</v>
      </c>
      <c r="H15" s="94">
        <v>0</v>
      </c>
      <c r="I15" s="94">
        <v>0</v>
      </c>
      <c r="J15" s="94">
        <v>0</v>
      </c>
      <c r="K15" s="94">
        <v>0</v>
      </c>
      <c r="L15" s="94">
        <v>0</v>
      </c>
      <c r="M15" s="94">
        <v>0</v>
      </c>
      <c r="N15" s="94">
        <v>0</v>
      </c>
      <c r="O15" s="94">
        <v>300</v>
      </c>
      <c r="P15" s="94">
        <v>0</v>
      </c>
      <c r="Q15" s="94">
        <v>0</v>
      </c>
      <c r="R15" s="94">
        <v>0</v>
      </c>
      <c r="S15" s="94">
        <v>220</v>
      </c>
      <c r="T15" s="94">
        <v>10308</v>
      </c>
      <c r="U15" s="94">
        <v>0</v>
      </c>
      <c r="V15" s="94">
        <v>0</v>
      </c>
    </row>
    <row r="16" spans="1:245" ht="20.100000000000001" customHeight="1">
      <c r="A16" s="107"/>
      <c r="B16" s="107"/>
      <c r="C16" s="108" t="s">
        <v>1554</v>
      </c>
      <c r="D16" s="109"/>
      <c r="E16" s="110" t="s">
        <v>270</v>
      </c>
      <c r="F16" s="94">
        <v>1460</v>
      </c>
      <c r="G16" s="94">
        <v>0</v>
      </c>
      <c r="H16" s="94">
        <v>0</v>
      </c>
      <c r="I16" s="94">
        <v>0</v>
      </c>
      <c r="J16" s="94">
        <v>0</v>
      </c>
      <c r="K16" s="94">
        <v>0</v>
      </c>
      <c r="L16" s="94">
        <v>0</v>
      </c>
      <c r="M16" s="94">
        <v>0</v>
      </c>
      <c r="N16" s="94">
        <v>0</v>
      </c>
      <c r="O16" s="94">
        <v>660</v>
      </c>
      <c r="P16" s="94">
        <v>0</v>
      </c>
      <c r="Q16" s="94">
        <v>0</v>
      </c>
      <c r="R16" s="94">
        <v>0</v>
      </c>
      <c r="S16" s="94">
        <v>800</v>
      </c>
      <c r="T16" s="94">
        <v>0</v>
      </c>
      <c r="U16" s="94">
        <v>0</v>
      </c>
      <c r="V16" s="94">
        <v>0</v>
      </c>
    </row>
    <row r="17" spans="1:22" ht="20.100000000000001" customHeight="1">
      <c r="A17" s="107"/>
      <c r="B17" s="107"/>
      <c r="C17" s="108" t="s">
        <v>1555</v>
      </c>
      <c r="D17" s="109"/>
      <c r="E17" s="110" t="s">
        <v>272</v>
      </c>
      <c r="F17" s="94">
        <v>160</v>
      </c>
      <c r="G17" s="94">
        <v>0</v>
      </c>
      <c r="H17" s="94">
        <v>0</v>
      </c>
      <c r="I17" s="94">
        <v>0</v>
      </c>
      <c r="J17" s="94">
        <v>0</v>
      </c>
      <c r="K17" s="94">
        <v>0</v>
      </c>
      <c r="L17" s="94">
        <v>0</v>
      </c>
      <c r="M17" s="94">
        <v>0</v>
      </c>
      <c r="N17" s="94">
        <v>0</v>
      </c>
      <c r="O17" s="94">
        <v>0</v>
      </c>
      <c r="P17" s="94">
        <v>0</v>
      </c>
      <c r="Q17" s="94">
        <v>0</v>
      </c>
      <c r="R17" s="94">
        <v>0</v>
      </c>
      <c r="S17" s="94">
        <v>160</v>
      </c>
      <c r="T17" s="94">
        <v>0</v>
      </c>
      <c r="U17" s="94">
        <v>0</v>
      </c>
      <c r="V17" s="94">
        <v>0</v>
      </c>
    </row>
    <row r="18" spans="1:22" ht="20.100000000000001" customHeight="1">
      <c r="A18" s="107"/>
      <c r="B18" s="107" t="s">
        <v>1557</v>
      </c>
      <c r="C18" s="108"/>
      <c r="D18" s="109"/>
      <c r="E18" s="110" t="s">
        <v>275</v>
      </c>
      <c r="F18" s="94">
        <v>75816</v>
      </c>
      <c r="G18" s="94">
        <v>0</v>
      </c>
      <c r="H18" s="94">
        <v>0</v>
      </c>
      <c r="I18" s="94">
        <v>0</v>
      </c>
      <c r="J18" s="94">
        <v>0</v>
      </c>
      <c r="K18" s="94">
        <v>0</v>
      </c>
      <c r="L18" s="94">
        <v>0</v>
      </c>
      <c r="M18" s="94">
        <v>0</v>
      </c>
      <c r="N18" s="94">
        <v>0</v>
      </c>
      <c r="O18" s="94">
        <v>180</v>
      </c>
      <c r="P18" s="94">
        <v>0</v>
      </c>
      <c r="Q18" s="94">
        <v>0</v>
      </c>
      <c r="R18" s="94">
        <v>0</v>
      </c>
      <c r="S18" s="94">
        <v>600</v>
      </c>
      <c r="T18" s="94">
        <v>75036</v>
      </c>
      <c r="U18" s="94">
        <v>0</v>
      </c>
      <c r="V18" s="94">
        <v>0</v>
      </c>
    </row>
    <row r="19" spans="1:22" ht="20.100000000000001" customHeight="1">
      <c r="A19" s="107"/>
      <c r="B19" s="107"/>
      <c r="C19" s="108" t="s">
        <v>1550</v>
      </c>
      <c r="D19" s="109"/>
      <c r="E19" s="110" t="s">
        <v>251</v>
      </c>
      <c r="F19" s="94">
        <v>75816</v>
      </c>
      <c r="G19" s="94">
        <v>0</v>
      </c>
      <c r="H19" s="94">
        <v>0</v>
      </c>
      <c r="I19" s="94">
        <v>0</v>
      </c>
      <c r="J19" s="94">
        <v>0</v>
      </c>
      <c r="K19" s="94">
        <v>0</v>
      </c>
      <c r="L19" s="94">
        <v>0</v>
      </c>
      <c r="M19" s="94">
        <v>0</v>
      </c>
      <c r="N19" s="94">
        <v>0</v>
      </c>
      <c r="O19" s="94">
        <v>180</v>
      </c>
      <c r="P19" s="94">
        <v>0</v>
      </c>
      <c r="Q19" s="94">
        <v>0</v>
      </c>
      <c r="R19" s="94">
        <v>0</v>
      </c>
      <c r="S19" s="94">
        <v>600</v>
      </c>
      <c r="T19" s="94">
        <v>75036</v>
      </c>
      <c r="U19" s="94">
        <v>0</v>
      </c>
      <c r="V19" s="94">
        <v>0</v>
      </c>
    </row>
    <row r="20" spans="1:22" ht="20.100000000000001" customHeight="1">
      <c r="A20" s="107"/>
      <c r="B20" s="107" t="s">
        <v>1558</v>
      </c>
      <c r="C20" s="108"/>
      <c r="D20" s="109"/>
      <c r="E20" s="110" t="s">
        <v>283</v>
      </c>
      <c r="F20" s="94">
        <v>6660</v>
      </c>
      <c r="G20" s="94">
        <v>0</v>
      </c>
      <c r="H20" s="94">
        <v>0</v>
      </c>
      <c r="I20" s="94">
        <v>0</v>
      </c>
      <c r="J20" s="94">
        <v>0</v>
      </c>
      <c r="K20" s="94">
        <v>0</v>
      </c>
      <c r="L20" s="94">
        <v>0</v>
      </c>
      <c r="M20" s="94">
        <v>0</v>
      </c>
      <c r="N20" s="94">
        <v>0</v>
      </c>
      <c r="O20" s="94">
        <v>120</v>
      </c>
      <c r="P20" s="94">
        <v>0</v>
      </c>
      <c r="Q20" s="94">
        <v>0</v>
      </c>
      <c r="R20" s="94">
        <v>0</v>
      </c>
      <c r="S20" s="94">
        <v>360</v>
      </c>
      <c r="T20" s="94">
        <v>6180</v>
      </c>
      <c r="U20" s="94">
        <v>0</v>
      </c>
      <c r="V20" s="94">
        <v>0</v>
      </c>
    </row>
    <row r="21" spans="1:22" ht="20.100000000000001" customHeight="1">
      <c r="A21" s="107"/>
      <c r="B21" s="107"/>
      <c r="C21" s="108" t="s">
        <v>1550</v>
      </c>
      <c r="D21" s="109"/>
      <c r="E21" s="110" t="s">
        <v>251</v>
      </c>
      <c r="F21" s="94">
        <v>6660</v>
      </c>
      <c r="G21" s="94">
        <v>0</v>
      </c>
      <c r="H21" s="94">
        <v>0</v>
      </c>
      <c r="I21" s="94">
        <v>0</v>
      </c>
      <c r="J21" s="94">
        <v>0</v>
      </c>
      <c r="K21" s="94">
        <v>0</v>
      </c>
      <c r="L21" s="94">
        <v>0</v>
      </c>
      <c r="M21" s="94">
        <v>0</v>
      </c>
      <c r="N21" s="94">
        <v>0</v>
      </c>
      <c r="O21" s="94">
        <v>120</v>
      </c>
      <c r="P21" s="94">
        <v>0</v>
      </c>
      <c r="Q21" s="94">
        <v>0</v>
      </c>
      <c r="R21" s="94">
        <v>0</v>
      </c>
      <c r="S21" s="94">
        <v>360</v>
      </c>
      <c r="T21" s="94">
        <v>6180</v>
      </c>
      <c r="U21" s="94">
        <v>0</v>
      </c>
      <c r="V21" s="94">
        <v>0</v>
      </c>
    </row>
    <row r="22" spans="1:22" ht="20.100000000000001" customHeight="1">
      <c r="A22" s="107"/>
      <c r="B22" s="107" t="s">
        <v>1554</v>
      </c>
      <c r="C22" s="108"/>
      <c r="D22" s="109"/>
      <c r="E22" s="110" t="s">
        <v>290</v>
      </c>
      <c r="F22" s="94">
        <v>162996</v>
      </c>
      <c r="G22" s="94">
        <v>0</v>
      </c>
      <c r="H22" s="94">
        <v>0</v>
      </c>
      <c r="I22" s="94">
        <v>0</v>
      </c>
      <c r="J22" s="94">
        <v>0</v>
      </c>
      <c r="K22" s="94">
        <v>0</v>
      </c>
      <c r="L22" s="94">
        <v>0</v>
      </c>
      <c r="M22" s="94">
        <v>0</v>
      </c>
      <c r="N22" s="94">
        <v>0</v>
      </c>
      <c r="O22" s="94">
        <v>900</v>
      </c>
      <c r="P22" s="94">
        <v>0</v>
      </c>
      <c r="Q22" s="94">
        <v>0</v>
      </c>
      <c r="R22" s="94">
        <v>0</v>
      </c>
      <c r="S22" s="94">
        <v>2880</v>
      </c>
      <c r="T22" s="94">
        <v>111156</v>
      </c>
      <c r="U22" s="94">
        <v>48000</v>
      </c>
      <c r="V22" s="94">
        <v>60</v>
      </c>
    </row>
    <row r="23" spans="1:22" ht="20.100000000000001" customHeight="1">
      <c r="A23" s="107"/>
      <c r="B23" s="107"/>
      <c r="C23" s="108" t="s">
        <v>1550</v>
      </c>
      <c r="D23" s="109"/>
      <c r="E23" s="110" t="s">
        <v>251</v>
      </c>
      <c r="F23" s="94">
        <v>162836</v>
      </c>
      <c r="G23" s="94">
        <v>0</v>
      </c>
      <c r="H23" s="94">
        <v>0</v>
      </c>
      <c r="I23" s="94">
        <v>0</v>
      </c>
      <c r="J23" s="94">
        <v>0</v>
      </c>
      <c r="K23" s="94">
        <v>0</v>
      </c>
      <c r="L23" s="94">
        <v>0</v>
      </c>
      <c r="M23" s="94">
        <v>0</v>
      </c>
      <c r="N23" s="94">
        <v>0</v>
      </c>
      <c r="O23" s="94">
        <v>900</v>
      </c>
      <c r="P23" s="94">
        <v>0</v>
      </c>
      <c r="Q23" s="94">
        <v>0</v>
      </c>
      <c r="R23" s="94">
        <v>0</v>
      </c>
      <c r="S23" s="94">
        <v>2720</v>
      </c>
      <c r="T23" s="94">
        <v>111156</v>
      </c>
      <c r="U23" s="94">
        <v>48000</v>
      </c>
      <c r="V23" s="94">
        <v>60</v>
      </c>
    </row>
    <row r="24" spans="1:22" ht="20.100000000000001" customHeight="1">
      <c r="A24" s="107"/>
      <c r="B24" s="107"/>
      <c r="C24" s="108" t="s">
        <v>1556</v>
      </c>
      <c r="D24" s="109"/>
      <c r="E24" s="110" t="s">
        <v>260</v>
      </c>
      <c r="F24" s="94">
        <v>160</v>
      </c>
      <c r="G24" s="94">
        <v>0</v>
      </c>
      <c r="H24" s="94">
        <v>0</v>
      </c>
      <c r="I24" s="94">
        <v>0</v>
      </c>
      <c r="J24" s="94">
        <v>0</v>
      </c>
      <c r="K24" s="94">
        <v>0</v>
      </c>
      <c r="L24" s="94">
        <v>0</v>
      </c>
      <c r="M24" s="94">
        <v>0</v>
      </c>
      <c r="N24" s="94">
        <v>0</v>
      </c>
      <c r="O24" s="94">
        <v>0</v>
      </c>
      <c r="P24" s="94">
        <v>0</v>
      </c>
      <c r="Q24" s="94">
        <v>0</v>
      </c>
      <c r="R24" s="94">
        <v>0</v>
      </c>
      <c r="S24" s="94">
        <v>160</v>
      </c>
      <c r="T24" s="94">
        <v>0</v>
      </c>
      <c r="U24" s="94">
        <v>0</v>
      </c>
      <c r="V24" s="94">
        <v>0</v>
      </c>
    </row>
    <row r="25" spans="1:22" ht="20.100000000000001" customHeight="1">
      <c r="A25" s="107"/>
      <c r="B25" s="107" t="s">
        <v>1555</v>
      </c>
      <c r="C25" s="108"/>
      <c r="D25" s="109"/>
      <c r="E25" s="110" t="s">
        <v>304</v>
      </c>
      <c r="F25" s="94">
        <v>4140</v>
      </c>
      <c r="G25" s="94">
        <v>0</v>
      </c>
      <c r="H25" s="94">
        <v>0</v>
      </c>
      <c r="I25" s="94">
        <v>0</v>
      </c>
      <c r="J25" s="94">
        <v>0</v>
      </c>
      <c r="K25" s="94">
        <v>0</v>
      </c>
      <c r="L25" s="94">
        <v>0</v>
      </c>
      <c r="M25" s="94">
        <v>0</v>
      </c>
      <c r="N25" s="94">
        <v>0</v>
      </c>
      <c r="O25" s="94">
        <v>60</v>
      </c>
      <c r="P25" s="94">
        <v>0</v>
      </c>
      <c r="Q25" s="94">
        <v>0</v>
      </c>
      <c r="R25" s="94">
        <v>0</v>
      </c>
      <c r="S25" s="94">
        <v>480</v>
      </c>
      <c r="T25" s="94">
        <v>3600</v>
      </c>
      <c r="U25" s="94">
        <v>0</v>
      </c>
      <c r="V25" s="94">
        <v>0</v>
      </c>
    </row>
    <row r="26" spans="1:22" ht="20.100000000000001" customHeight="1">
      <c r="A26" s="107"/>
      <c r="B26" s="107"/>
      <c r="C26" s="108" t="s">
        <v>1550</v>
      </c>
      <c r="D26" s="109"/>
      <c r="E26" s="110" t="s">
        <v>251</v>
      </c>
      <c r="F26" s="94">
        <v>4140</v>
      </c>
      <c r="G26" s="94">
        <v>0</v>
      </c>
      <c r="H26" s="94">
        <v>0</v>
      </c>
      <c r="I26" s="94">
        <v>0</v>
      </c>
      <c r="J26" s="94">
        <v>0</v>
      </c>
      <c r="K26" s="94">
        <v>0</v>
      </c>
      <c r="L26" s="94">
        <v>0</v>
      </c>
      <c r="M26" s="94">
        <v>0</v>
      </c>
      <c r="N26" s="94">
        <v>0</v>
      </c>
      <c r="O26" s="94">
        <v>60</v>
      </c>
      <c r="P26" s="94">
        <v>0</v>
      </c>
      <c r="Q26" s="94">
        <v>0</v>
      </c>
      <c r="R26" s="94">
        <v>0</v>
      </c>
      <c r="S26" s="94">
        <v>480</v>
      </c>
      <c r="T26" s="94">
        <v>3600</v>
      </c>
      <c r="U26" s="94">
        <v>0</v>
      </c>
      <c r="V26" s="94">
        <v>0</v>
      </c>
    </row>
    <row r="27" spans="1:22" ht="20.100000000000001" customHeight="1">
      <c r="A27" s="107"/>
      <c r="B27" s="107" t="s">
        <v>1559</v>
      </c>
      <c r="C27" s="108"/>
      <c r="D27" s="109"/>
      <c r="E27" s="110" t="s">
        <v>324</v>
      </c>
      <c r="F27" s="94">
        <v>9444</v>
      </c>
      <c r="G27" s="94">
        <v>0</v>
      </c>
      <c r="H27" s="94">
        <v>0</v>
      </c>
      <c r="I27" s="94">
        <v>0</v>
      </c>
      <c r="J27" s="94">
        <v>0</v>
      </c>
      <c r="K27" s="94">
        <v>0</v>
      </c>
      <c r="L27" s="94">
        <v>0</v>
      </c>
      <c r="M27" s="94">
        <v>0</v>
      </c>
      <c r="N27" s="94">
        <v>0</v>
      </c>
      <c r="O27" s="94">
        <v>0</v>
      </c>
      <c r="P27" s="94">
        <v>0</v>
      </c>
      <c r="Q27" s="94">
        <v>0</v>
      </c>
      <c r="R27" s="94">
        <v>0</v>
      </c>
      <c r="S27" s="94">
        <v>1200</v>
      </c>
      <c r="T27" s="94">
        <v>8244</v>
      </c>
      <c r="U27" s="94">
        <v>0</v>
      </c>
      <c r="V27" s="94">
        <v>0</v>
      </c>
    </row>
    <row r="28" spans="1:22" ht="20.100000000000001" customHeight="1">
      <c r="A28" s="107"/>
      <c r="B28" s="107"/>
      <c r="C28" s="108" t="s">
        <v>1550</v>
      </c>
      <c r="D28" s="109"/>
      <c r="E28" s="110" t="s">
        <v>251</v>
      </c>
      <c r="F28" s="94">
        <v>9444</v>
      </c>
      <c r="G28" s="94">
        <v>0</v>
      </c>
      <c r="H28" s="94">
        <v>0</v>
      </c>
      <c r="I28" s="94">
        <v>0</v>
      </c>
      <c r="J28" s="94">
        <v>0</v>
      </c>
      <c r="K28" s="94">
        <v>0</v>
      </c>
      <c r="L28" s="94">
        <v>0</v>
      </c>
      <c r="M28" s="94">
        <v>0</v>
      </c>
      <c r="N28" s="94">
        <v>0</v>
      </c>
      <c r="O28" s="94">
        <v>0</v>
      </c>
      <c r="P28" s="94">
        <v>0</v>
      </c>
      <c r="Q28" s="94">
        <v>0</v>
      </c>
      <c r="R28" s="94">
        <v>0</v>
      </c>
      <c r="S28" s="94">
        <v>1200</v>
      </c>
      <c r="T28" s="94">
        <v>8244</v>
      </c>
      <c r="U28" s="94">
        <v>0</v>
      </c>
      <c r="V28" s="94">
        <v>0</v>
      </c>
    </row>
    <row r="29" spans="1:22" ht="20.100000000000001" customHeight="1">
      <c r="A29" s="107"/>
      <c r="B29" s="107" t="s">
        <v>1560</v>
      </c>
      <c r="C29" s="108"/>
      <c r="D29" s="109"/>
      <c r="E29" s="110" t="s">
        <v>329</v>
      </c>
      <c r="F29" s="94">
        <v>42444</v>
      </c>
      <c r="G29" s="94">
        <v>0</v>
      </c>
      <c r="H29" s="94">
        <v>0</v>
      </c>
      <c r="I29" s="94">
        <v>0</v>
      </c>
      <c r="J29" s="94">
        <v>0</v>
      </c>
      <c r="K29" s="94">
        <v>0</v>
      </c>
      <c r="L29" s="94">
        <v>0</v>
      </c>
      <c r="M29" s="94">
        <v>0</v>
      </c>
      <c r="N29" s="94">
        <v>0</v>
      </c>
      <c r="O29" s="94">
        <v>720</v>
      </c>
      <c r="P29" s="94">
        <v>0</v>
      </c>
      <c r="Q29" s="94">
        <v>0</v>
      </c>
      <c r="R29" s="94">
        <v>0</v>
      </c>
      <c r="S29" s="94">
        <v>540</v>
      </c>
      <c r="T29" s="94">
        <v>41184</v>
      </c>
      <c r="U29" s="94">
        <v>0</v>
      </c>
      <c r="V29" s="94">
        <v>0</v>
      </c>
    </row>
    <row r="30" spans="1:22" ht="20.100000000000001" customHeight="1">
      <c r="A30" s="107"/>
      <c r="B30" s="107"/>
      <c r="C30" s="108" t="s">
        <v>1550</v>
      </c>
      <c r="D30" s="109"/>
      <c r="E30" s="110" t="s">
        <v>251</v>
      </c>
      <c r="F30" s="94">
        <v>42444</v>
      </c>
      <c r="G30" s="94">
        <v>0</v>
      </c>
      <c r="H30" s="94">
        <v>0</v>
      </c>
      <c r="I30" s="94">
        <v>0</v>
      </c>
      <c r="J30" s="94">
        <v>0</v>
      </c>
      <c r="K30" s="94">
        <v>0</v>
      </c>
      <c r="L30" s="94">
        <v>0</v>
      </c>
      <c r="M30" s="94">
        <v>0</v>
      </c>
      <c r="N30" s="94">
        <v>0</v>
      </c>
      <c r="O30" s="94">
        <v>720</v>
      </c>
      <c r="P30" s="94">
        <v>0</v>
      </c>
      <c r="Q30" s="94">
        <v>0</v>
      </c>
      <c r="R30" s="94">
        <v>0</v>
      </c>
      <c r="S30" s="94">
        <v>540</v>
      </c>
      <c r="T30" s="94">
        <v>41184</v>
      </c>
      <c r="U30" s="94">
        <v>0</v>
      </c>
      <c r="V30" s="94">
        <v>0</v>
      </c>
    </row>
    <row r="31" spans="1:22" ht="20.100000000000001" customHeight="1">
      <c r="A31" s="107"/>
      <c r="B31" s="107" t="s">
        <v>1561</v>
      </c>
      <c r="C31" s="108"/>
      <c r="D31" s="109"/>
      <c r="E31" s="110" t="s">
        <v>368</v>
      </c>
      <c r="F31" s="94">
        <v>73200</v>
      </c>
      <c r="G31" s="94">
        <v>0</v>
      </c>
      <c r="H31" s="94">
        <v>0</v>
      </c>
      <c r="I31" s="94">
        <v>0</v>
      </c>
      <c r="J31" s="94">
        <v>0</v>
      </c>
      <c r="K31" s="94">
        <v>0</v>
      </c>
      <c r="L31" s="94">
        <v>0</v>
      </c>
      <c r="M31" s="94">
        <v>0</v>
      </c>
      <c r="N31" s="94">
        <v>0</v>
      </c>
      <c r="O31" s="94">
        <v>0</v>
      </c>
      <c r="P31" s="94">
        <v>0</v>
      </c>
      <c r="Q31" s="94">
        <v>0</v>
      </c>
      <c r="R31" s="94">
        <v>0</v>
      </c>
      <c r="S31" s="94">
        <v>100</v>
      </c>
      <c r="T31" s="94">
        <v>18540</v>
      </c>
      <c r="U31" s="94">
        <v>54400</v>
      </c>
      <c r="V31" s="94">
        <v>160</v>
      </c>
    </row>
    <row r="32" spans="1:22" ht="20.100000000000001" customHeight="1">
      <c r="A32" s="107"/>
      <c r="B32" s="107"/>
      <c r="C32" s="108" t="s">
        <v>1550</v>
      </c>
      <c r="D32" s="109"/>
      <c r="E32" s="110" t="s">
        <v>251</v>
      </c>
      <c r="F32" s="94">
        <v>73200</v>
      </c>
      <c r="G32" s="94">
        <v>0</v>
      </c>
      <c r="H32" s="94">
        <v>0</v>
      </c>
      <c r="I32" s="94">
        <v>0</v>
      </c>
      <c r="J32" s="94">
        <v>0</v>
      </c>
      <c r="K32" s="94">
        <v>0</v>
      </c>
      <c r="L32" s="94">
        <v>0</v>
      </c>
      <c r="M32" s="94">
        <v>0</v>
      </c>
      <c r="N32" s="94">
        <v>0</v>
      </c>
      <c r="O32" s="94">
        <v>0</v>
      </c>
      <c r="P32" s="94">
        <v>0</v>
      </c>
      <c r="Q32" s="94">
        <v>0</v>
      </c>
      <c r="R32" s="94">
        <v>0</v>
      </c>
      <c r="S32" s="94">
        <v>100</v>
      </c>
      <c r="T32" s="94">
        <v>18540</v>
      </c>
      <c r="U32" s="94">
        <v>54400</v>
      </c>
      <c r="V32" s="94">
        <v>160</v>
      </c>
    </row>
    <row r="33" spans="1:22" ht="20.100000000000001" customHeight="1">
      <c r="A33" s="107"/>
      <c r="B33" s="107" t="s">
        <v>1562</v>
      </c>
      <c r="C33" s="108"/>
      <c r="D33" s="109"/>
      <c r="E33" s="110" t="s">
        <v>371</v>
      </c>
      <c r="F33" s="94">
        <v>240</v>
      </c>
      <c r="G33" s="94">
        <v>0</v>
      </c>
      <c r="H33" s="94">
        <v>0</v>
      </c>
      <c r="I33" s="94">
        <v>0</v>
      </c>
      <c r="J33" s="94">
        <v>0</v>
      </c>
      <c r="K33" s="94">
        <v>0</v>
      </c>
      <c r="L33" s="94">
        <v>0</v>
      </c>
      <c r="M33" s="94">
        <v>0</v>
      </c>
      <c r="N33" s="94">
        <v>0</v>
      </c>
      <c r="O33" s="94">
        <v>120</v>
      </c>
      <c r="P33" s="94">
        <v>0</v>
      </c>
      <c r="Q33" s="94">
        <v>0</v>
      </c>
      <c r="R33" s="94">
        <v>0</v>
      </c>
      <c r="S33" s="94">
        <v>120</v>
      </c>
      <c r="T33" s="94">
        <v>0</v>
      </c>
      <c r="U33" s="94">
        <v>0</v>
      </c>
      <c r="V33" s="94">
        <v>0</v>
      </c>
    </row>
    <row r="34" spans="1:22" ht="20.100000000000001" customHeight="1">
      <c r="A34" s="107"/>
      <c r="B34" s="107"/>
      <c r="C34" s="108" t="s">
        <v>1550</v>
      </c>
      <c r="D34" s="109"/>
      <c r="E34" s="110" t="s">
        <v>251</v>
      </c>
      <c r="F34" s="94">
        <v>240</v>
      </c>
      <c r="G34" s="94">
        <v>0</v>
      </c>
      <c r="H34" s="94">
        <v>0</v>
      </c>
      <c r="I34" s="94">
        <v>0</v>
      </c>
      <c r="J34" s="94">
        <v>0</v>
      </c>
      <c r="K34" s="94">
        <v>0</v>
      </c>
      <c r="L34" s="94">
        <v>0</v>
      </c>
      <c r="M34" s="94">
        <v>0</v>
      </c>
      <c r="N34" s="94">
        <v>0</v>
      </c>
      <c r="O34" s="94">
        <v>120</v>
      </c>
      <c r="P34" s="94">
        <v>0</v>
      </c>
      <c r="Q34" s="94">
        <v>0</v>
      </c>
      <c r="R34" s="94">
        <v>0</v>
      </c>
      <c r="S34" s="94">
        <v>120</v>
      </c>
      <c r="T34" s="94">
        <v>0</v>
      </c>
      <c r="U34" s="94">
        <v>0</v>
      </c>
      <c r="V34" s="94">
        <v>0</v>
      </c>
    </row>
    <row r="35" spans="1:22" ht="20.100000000000001" customHeight="1">
      <c r="A35" s="107"/>
      <c r="B35" s="107" t="s">
        <v>1563</v>
      </c>
      <c r="C35" s="108"/>
      <c r="D35" s="109"/>
      <c r="E35" s="110" t="s">
        <v>373</v>
      </c>
      <c r="F35" s="94">
        <v>1260</v>
      </c>
      <c r="G35" s="94">
        <v>0</v>
      </c>
      <c r="H35" s="94">
        <v>0</v>
      </c>
      <c r="I35" s="94">
        <v>0</v>
      </c>
      <c r="J35" s="94">
        <v>0</v>
      </c>
      <c r="K35" s="94">
        <v>0</v>
      </c>
      <c r="L35" s="94">
        <v>0</v>
      </c>
      <c r="M35" s="94">
        <v>0</v>
      </c>
      <c r="N35" s="94">
        <v>0</v>
      </c>
      <c r="O35" s="94">
        <v>600</v>
      </c>
      <c r="P35" s="94">
        <v>0</v>
      </c>
      <c r="Q35" s="94">
        <v>0</v>
      </c>
      <c r="R35" s="94">
        <v>0</v>
      </c>
      <c r="S35" s="94">
        <v>580</v>
      </c>
      <c r="T35" s="94">
        <v>0</v>
      </c>
      <c r="U35" s="94">
        <v>0</v>
      </c>
      <c r="V35" s="94">
        <v>80</v>
      </c>
    </row>
    <row r="36" spans="1:22" ht="20.100000000000001" customHeight="1">
      <c r="A36" s="107"/>
      <c r="B36" s="107"/>
      <c r="C36" s="108" t="s">
        <v>1550</v>
      </c>
      <c r="D36" s="109"/>
      <c r="E36" s="110" t="s">
        <v>251</v>
      </c>
      <c r="F36" s="94">
        <v>1260</v>
      </c>
      <c r="G36" s="94">
        <v>0</v>
      </c>
      <c r="H36" s="94">
        <v>0</v>
      </c>
      <c r="I36" s="94">
        <v>0</v>
      </c>
      <c r="J36" s="94">
        <v>0</v>
      </c>
      <c r="K36" s="94">
        <v>0</v>
      </c>
      <c r="L36" s="94">
        <v>0</v>
      </c>
      <c r="M36" s="94">
        <v>0</v>
      </c>
      <c r="N36" s="94">
        <v>0</v>
      </c>
      <c r="O36" s="94">
        <v>600</v>
      </c>
      <c r="P36" s="94">
        <v>0</v>
      </c>
      <c r="Q36" s="94">
        <v>0</v>
      </c>
      <c r="R36" s="94">
        <v>0</v>
      </c>
      <c r="S36" s="94">
        <v>580</v>
      </c>
      <c r="T36" s="94">
        <v>0</v>
      </c>
      <c r="U36" s="94">
        <v>0</v>
      </c>
      <c r="V36" s="94">
        <v>80</v>
      </c>
    </row>
    <row r="37" spans="1:22" ht="20.100000000000001" customHeight="1">
      <c r="A37" s="107"/>
      <c r="B37" s="107" t="s">
        <v>1564</v>
      </c>
      <c r="C37" s="108"/>
      <c r="D37" s="109"/>
      <c r="E37" s="110" t="s">
        <v>1565</v>
      </c>
      <c r="F37" s="94">
        <v>15580</v>
      </c>
      <c r="G37" s="94">
        <v>0</v>
      </c>
      <c r="H37" s="94">
        <v>0</v>
      </c>
      <c r="I37" s="94">
        <v>0</v>
      </c>
      <c r="J37" s="94">
        <v>0</v>
      </c>
      <c r="K37" s="94">
        <v>0</v>
      </c>
      <c r="L37" s="94">
        <v>0</v>
      </c>
      <c r="M37" s="94">
        <v>0</v>
      </c>
      <c r="N37" s="94">
        <v>0</v>
      </c>
      <c r="O37" s="94">
        <v>480</v>
      </c>
      <c r="P37" s="94">
        <v>0</v>
      </c>
      <c r="Q37" s="94">
        <v>0</v>
      </c>
      <c r="R37" s="94">
        <v>0</v>
      </c>
      <c r="S37" s="94">
        <v>2740</v>
      </c>
      <c r="T37" s="94">
        <v>12360</v>
      </c>
      <c r="U37" s="94">
        <v>0</v>
      </c>
      <c r="V37" s="94">
        <v>0</v>
      </c>
    </row>
    <row r="38" spans="1:22" ht="20.100000000000001" customHeight="1">
      <c r="A38" s="107"/>
      <c r="B38" s="107"/>
      <c r="C38" s="108" t="s">
        <v>1550</v>
      </c>
      <c r="D38" s="109"/>
      <c r="E38" s="110" t="s">
        <v>251</v>
      </c>
      <c r="F38" s="94">
        <v>15580</v>
      </c>
      <c r="G38" s="94">
        <v>0</v>
      </c>
      <c r="H38" s="94">
        <v>0</v>
      </c>
      <c r="I38" s="94">
        <v>0</v>
      </c>
      <c r="J38" s="94">
        <v>0</v>
      </c>
      <c r="K38" s="94">
        <v>0</v>
      </c>
      <c r="L38" s="94">
        <v>0</v>
      </c>
      <c r="M38" s="94">
        <v>0</v>
      </c>
      <c r="N38" s="94">
        <v>0</v>
      </c>
      <c r="O38" s="94">
        <v>480</v>
      </c>
      <c r="P38" s="94">
        <v>0</v>
      </c>
      <c r="Q38" s="94">
        <v>0</v>
      </c>
      <c r="R38" s="94">
        <v>0</v>
      </c>
      <c r="S38" s="94">
        <v>2740</v>
      </c>
      <c r="T38" s="94">
        <v>12360</v>
      </c>
      <c r="U38" s="94">
        <v>0</v>
      </c>
      <c r="V38" s="94">
        <v>0</v>
      </c>
    </row>
    <row r="39" spans="1:22" ht="20.100000000000001" customHeight="1">
      <c r="A39" s="107"/>
      <c r="B39" s="107" t="s">
        <v>1566</v>
      </c>
      <c r="C39" s="108"/>
      <c r="D39" s="109"/>
      <c r="E39" s="110" t="s">
        <v>380</v>
      </c>
      <c r="F39" s="94">
        <v>17696</v>
      </c>
      <c r="G39" s="94">
        <v>0</v>
      </c>
      <c r="H39" s="94">
        <v>0</v>
      </c>
      <c r="I39" s="94">
        <v>0</v>
      </c>
      <c r="J39" s="94">
        <v>0</v>
      </c>
      <c r="K39" s="94">
        <v>0</v>
      </c>
      <c r="L39" s="94">
        <v>0</v>
      </c>
      <c r="M39" s="94">
        <v>0</v>
      </c>
      <c r="N39" s="94">
        <v>0</v>
      </c>
      <c r="O39" s="94">
        <v>480</v>
      </c>
      <c r="P39" s="94">
        <v>0</v>
      </c>
      <c r="Q39" s="94">
        <v>0</v>
      </c>
      <c r="R39" s="94">
        <v>0</v>
      </c>
      <c r="S39" s="94">
        <v>740</v>
      </c>
      <c r="T39" s="94">
        <v>16476</v>
      </c>
      <c r="U39" s="94">
        <v>0</v>
      </c>
      <c r="V39" s="94">
        <v>0</v>
      </c>
    </row>
    <row r="40" spans="1:22" ht="20.100000000000001" customHeight="1">
      <c r="A40" s="107"/>
      <c r="B40" s="107"/>
      <c r="C40" s="108" t="s">
        <v>1550</v>
      </c>
      <c r="D40" s="109"/>
      <c r="E40" s="110" t="s">
        <v>251</v>
      </c>
      <c r="F40" s="94">
        <v>17696</v>
      </c>
      <c r="G40" s="94">
        <v>0</v>
      </c>
      <c r="H40" s="94">
        <v>0</v>
      </c>
      <c r="I40" s="94">
        <v>0</v>
      </c>
      <c r="J40" s="94">
        <v>0</v>
      </c>
      <c r="K40" s="94">
        <v>0</v>
      </c>
      <c r="L40" s="94">
        <v>0</v>
      </c>
      <c r="M40" s="94">
        <v>0</v>
      </c>
      <c r="N40" s="94">
        <v>0</v>
      </c>
      <c r="O40" s="94">
        <v>480</v>
      </c>
      <c r="P40" s="94">
        <v>0</v>
      </c>
      <c r="Q40" s="94">
        <v>0</v>
      </c>
      <c r="R40" s="94">
        <v>0</v>
      </c>
      <c r="S40" s="94">
        <v>740</v>
      </c>
      <c r="T40" s="94">
        <v>16476</v>
      </c>
      <c r="U40" s="94">
        <v>0</v>
      </c>
      <c r="V40" s="94">
        <v>0</v>
      </c>
    </row>
    <row r="41" spans="1:22" ht="20.100000000000001" customHeight="1">
      <c r="A41" s="107"/>
      <c r="B41" s="107" t="s">
        <v>1567</v>
      </c>
      <c r="C41" s="108"/>
      <c r="D41" s="109"/>
      <c r="E41" s="110" t="s">
        <v>382</v>
      </c>
      <c r="F41" s="94">
        <v>1140</v>
      </c>
      <c r="G41" s="94">
        <v>0</v>
      </c>
      <c r="H41" s="94">
        <v>0</v>
      </c>
      <c r="I41" s="94">
        <v>0</v>
      </c>
      <c r="J41" s="94">
        <v>0</v>
      </c>
      <c r="K41" s="94">
        <v>0</v>
      </c>
      <c r="L41" s="94">
        <v>0</v>
      </c>
      <c r="M41" s="94">
        <v>0</v>
      </c>
      <c r="N41" s="94">
        <v>0</v>
      </c>
      <c r="O41" s="94">
        <v>600</v>
      </c>
      <c r="P41" s="94">
        <v>0</v>
      </c>
      <c r="Q41" s="94">
        <v>0</v>
      </c>
      <c r="R41" s="94">
        <v>0</v>
      </c>
      <c r="S41" s="94">
        <v>540</v>
      </c>
      <c r="T41" s="94">
        <v>0</v>
      </c>
      <c r="U41" s="94">
        <v>0</v>
      </c>
      <c r="V41" s="94">
        <v>0</v>
      </c>
    </row>
    <row r="42" spans="1:22" ht="20.100000000000001" customHeight="1">
      <c r="A42" s="107"/>
      <c r="B42" s="107"/>
      <c r="C42" s="108" t="s">
        <v>1550</v>
      </c>
      <c r="D42" s="109"/>
      <c r="E42" s="110" t="s">
        <v>251</v>
      </c>
      <c r="F42" s="94">
        <v>1140</v>
      </c>
      <c r="G42" s="94">
        <v>0</v>
      </c>
      <c r="H42" s="94">
        <v>0</v>
      </c>
      <c r="I42" s="94">
        <v>0</v>
      </c>
      <c r="J42" s="94">
        <v>0</v>
      </c>
      <c r="K42" s="94">
        <v>0</v>
      </c>
      <c r="L42" s="94">
        <v>0</v>
      </c>
      <c r="M42" s="94">
        <v>0</v>
      </c>
      <c r="N42" s="94">
        <v>0</v>
      </c>
      <c r="O42" s="94">
        <v>600</v>
      </c>
      <c r="P42" s="94">
        <v>0</v>
      </c>
      <c r="Q42" s="94">
        <v>0</v>
      </c>
      <c r="R42" s="94">
        <v>0</v>
      </c>
      <c r="S42" s="94">
        <v>540</v>
      </c>
      <c r="T42" s="94">
        <v>0</v>
      </c>
      <c r="U42" s="94">
        <v>0</v>
      </c>
      <c r="V42" s="94">
        <v>0</v>
      </c>
    </row>
    <row r="43" spans="1:22" ht="20.100000000000001" customHeight="1">
      <c r="A43" s="107"/>
      <c r="B43" s="107" t="s">
        <v>1568</v>
      </c>
      <c r="C43" s="108"/>
      <c r="D43" s="109"/>
      <c r="E43" s="110" t="s">
        <v>384</v>
      </c>
      <c r="F43" s="94">
        <v>6740</v>
      </c>
      <c r="G43" s="94">
        <v>0</v>
      </c>
      <c r="H43" s="94">
        <v>0</v>
      </c>
      <c r="I43" s="94">
        <v>0</v>
      </c>
      <c r="J43" s="94">
        <v>0</v>
      </c>
      <c r="K43" s="94">
        <v>0</v>
      </c>
      <c r="L43" s="94">
        <v>0</v>
      </c>
      <c r="M43" s="94">
        <v>0</v>
      </c>
      <c r="N43" s="94">
        <v>0</v>
      </c>
      <c r="O43" s="94">
        <v>60</v>
      </c>
      <c r="P43" s="94">
        <v>0</v>
      </c>
      <c r="Q43" s="94">
        <v>0</v>
      </c>
      <c r="R43" s="94">
        <v>0</v>
      </c>
      <c r="S43" s="94">
        <v>500</v>
      </c>
      <c r="T43" s="94">
        <v>6180</v>
      </c>
      <c r="U43" s="94">
        <v>0</v>
      </c>
      <c r="V43" s="94">
        <v>0</v>
      </c>
    </row>
    <row r="44" spans="1:22" ht="20.100000000000001" customHeight="1">
      <c r="A44" s="107"/>
      <c r="B44" s="107"/>
      <c r="C44" s="108" t="s">
        <v>1550</v>
      </c>
      <c r="D44" s="109"/>
      <c r="E44" s="110" t="s">
        <v>251</v>
      </c>
      <c r="F44" s="94">
        <v>6740</v>
      </c>
      <c r="G44" s="94">
        <v>0</v>
      </c>
      <c r="H44" s="94">
        <v>0</v>
      </c>
      <c r="I44" s="94">
        <v>0</v>
      </c>
      <c r="J44" s="94">
        <v>0</v>
      </c>
      <c r="K44" s="94">
        <v>0</v>
      </c>
      <c r="L44" s="94">
        <v>0</v>
      </c>
      <c r="M44" s="94">
        <v>0</v>
      </c>
      <c r="N44" s="94">
        <v>0</v>
      </c>
      <c r="O44" s="94">
        <v>60</v>
      </c>
      <c r="P44" s="94">
        <v>0</v>
      </c>
      <c r="Q44" s="94">
        <v>0</v>
      </c>
      <c r="R44" s="94">
        <v>0</v>
      </c>
      <c r="S44" s="94">
        <v>500</v>
      </c>
      <c r="T44" s="94">
        <v>6180</v>
      </c>
      <c r="U44" s="94">
        <v>0</v>
      </c>
      <c r="V44" s="94">
        <v>0</v>
      </c>
    </row>
    <row r="45" spans="1:22" ht="20.100000000000001" customHeight="1">
      <c r="A45" s="107"/>
      <c r="B45" s="107" t="s">
        <v>1569</v>
      </c>
      <c r="C45" s="108"/>
      <c r="D45" s="109"/>
      <c r="E45" s="110" t="s">
        <v>1570</v>
      </c>
      <c r="F45" s="94">
        <v>6900</v>
      </c>
      <c r="G45" s="94">
        <v>0</v>
      </c>
      <c r="H45" s="94">
        <v>0</v>
      </c>
      <c r="I45" s="94">
        <v>0</v>
      </c>
      <c r="J45" s="94">
        <v>0</v>
      </c>
      <c r="K45" s="94">
        <v>0</v>
      </c>
      <c r="L45" s="94">
        <v>0</v>
      </c>
      <c r="M45" s="94">
        <v>0</v>
      </c>
      <c r="N45" s="94">
        <v>0</v>
      </c>
      <c r="O45" s="94">
        <v>360</v>
      </c>
      <c r="P45" s="94">
        <v>0</v>
      </c>
      <c r="Q45" s="94">
        <v>0</v>
      </c>
      <c r="R45" s="94">
        <v>0</v>
      </c>
      <c r="S45" s="94">
        <v>360</v>
      </c>
      <c r="T45" s="94">
        <v>6180</v>
      </c>
      <c r="U45" s="94">
        <v>0</v>
      </c>
      <c r="V45" s="94">
        <v>0</v>
      </c>
    </row>
    <row r="46" spans="1:22" ht="20.100000000000001" customHeight="1">
      <c r="A46" s="107"/>
      <c r="B46" s="107"/>
      <c r="C46" s="108" t="s">
        <v>1550</v>
      </c>
      <c r="D46" s="109"/>
      <c r="E46" s="110" t="s">
        <v>251</v>
      </c>
      <c r="F46" s="94">
        <v>6900</v>
      </c>
      <c r="G46" s="94">
        <v>0</v>
      </c>
      <c r="H46" s="94">
        <v>0</v>
      </c>
      <c r="I46" s="94">
        <v>0</v>
      </c>
      <c r="J46" s="94">
        <v>0</v>
      </c>
      <c r="K46" s="94">
        <v>0</v>
      </c>
      <c r="L46" s="94">
        <v>0</v>
      </c>
      <c r="M46" s="94">
        <v>0</v>
      </c>
      <c r="N46" s="94">
        <v>0</v>
      </c>
      <c r="O46" s="94">
        <v>360</v>
      </c>
      <c r="P46" s="94">
        <v>0</v>
      </c>
      <c r="Q46" s="94">
        <v>0</v>
      </c>
      <c r="R46" s="94">
        <v>0</v>
      </c>
      <c r="S46" s="94">
        <v>360</v>
      </c>
      <c r="T46" s="94">
        <v>6180</v>
      </c>
      <c r="U46" s="94">
        <v>0</v>
      </c>
      <c r="V46" s="94">
        <v>0</v>
      </c>
    </row>
    <row r="47" spans="1:22" ht="20.100000000000001" customHeight="1">
      <c r="A47" s="107"/>
      <c r="B47" s="107" t="s">
        <v>1571</v>
      </c>
      <c r="C47" s="108"/>
      <c r="D47" s="109"/>
      <c r="E47" s="110" t="s">
        <v>391</v>
      </c>
      <c r="F47" s="94">
        <v>23000</v>
      </c>
      <c r="G47" s="94">
        <v>0</v>
      </c>
      <c r="H47" s="94">
        <v>0</v>
      </c>
      <c r="I47" s="94">
        <v>0</v>
      </c>
      <c r="J47" s="94">
        <v>0</v>
      </c>
      <c r="K47" s="94">
        <v>0</v>
      </c>
      <c r="L47" s="94">
        <v>0</v>
      </c>
      <c r="M47" s="94">
        <v>0</v>
      </c>
      <c r="N47" s="94">
        <v>0</v>
      </c>
      <c r="O47" s="94">
        <v>1620</v>
      </c>
      <c r="P47" s="94">
        <v>0</v>
      </c>
      <c r="Q47" s="94">
        <v>0</v>
      </c>
      <c r="R47" s="94">
        <v>0</v>
      </c>
      <c r="S47" s="94">
        <v>2840</v>
      </c>
      <c r="T47" s="94">
        <v>18540</v>
      </c>
      <c r="U47" s="94">
        <v>0</v>
      </c>
      <c r="V47" s="94">
        <v>0</v>
      </c>
    </row>
    <row r="48" spans="1:22" ht="20.100000000000001" customHeight="1">
      <c r="A48" s="107"/>
      <c r="B48" s="107"/>
      <c r="C48" s="108" t="s">
        <v>1550</v>
      </c>
      <c r="D48" s="109"/>
      <c r="E48" s="110" t="s">
        <v>251</v>
      </c>
      <c r="F48" s="94">
        <v>22440</v>
      </c>
      <c r="G48" s="94">
        <v>0</v>
      </c>
      <c r="H48" s="94">
        <v>0</v>
      </c>
      <c r="I48" s="94">
        <v>0</v>
      </c>
      <c r="J48" s="94">
        <v>0</v>
      </c>
      <c r="K48" s="94">
        <v>0</v>
      </c>
      <c r="L48" s="94">
        <v>0</v>
      </c>
      <c r="M48" s="94">
        <v>0</v>
      </c>
      <c r="N48" s="94">
        <v>0</v>
      </c>
      <c r="O48" s="94">
        <v>1380</v>
      </c>
      <c r="P48" s="94">
        <v>0</v>
      </c>
      <c r="Q48" s="94">
        <v>0</v>
      </c>
      <c r="R48" s="94">
        <v>0</v>
      </c>
      <c r="S48" s="94">
        <v>2520</v>
      </c>
      <c r="T48" s="94">
        <v>18540</v>
      </c>
      <c r="U48" s="94">
        <v>0</v>
      </c>
      <c r="V48" s="94">
        <v>0</v>
      </c>
    </row>
    <row r="49" spans="1:22" ht="20.100000000000001" customHeight="1">
      <c r="A49" s="107"/>
      <c r="B49" s="107"/>
      <c r="C49" s="108" t="s">
        <v>1556</v>
      </c>
      <c r="D49" s="109"/>
      <c r="E49" s="110" t="s">
        <v>260</v>
      </c>
      <c r="F49" s="94">
        <v>560</v>
      </c>
      <c r="G49" s="94">
        <v>0</v>
      </c>
      <c r="H49" s="94">
        <v>0</v>
      </c>
      <c r="I49" s="94">
        <v>0</v>
      </c>
      <c r="J49" s="94">
        <v>0</v>
      </c>
      <c r="K49" s="94">
        <v>0</v>
      </c>
      <c r="L49" s="94">
        <v>0</v>
      </c>
      <c r="M49" s="94">
        <v>0</v>
      </c>
      <c r="N49" s="94">
        <v>0</v>
      </c>
      <c r="O49" s="94">
        <v>240</v>
      </c>
      <c r="P49" s="94">
        <v>0</v>
      </c>
      <c r="Q49" s="94">
        <v>0</v>
      </c>
      <c r="R49" s="94">
        <v>0</v>
      </c>
      <c r="S49" s="94">
        <v>320</v>
      </c>
      <c r="T49" s="94">
        <v>0</v>
      </c>
      <c r="U49" s="94">
        <v>0</v>
      </c>
      <c r="V49" s="94">
        <v>0</v>
      </c>
    </row>
    <row r="50" spans="1:22" ht="20.100000000000001" customHeight="1">
      <c r="A50" s="107" t="s">
        <v>1575</v>
      </c>
      <c r="B50" s="107"/>
      <c r="C50" s="108"/>
      <c r="D50" s="109"/>
      <c r="E50" s="110" t="s">
        <v>465</v>
      </c>
      <c r="F50" s="94">
        <v>200</v>
      </c>
      <c r="G50" s="94">
        <v>0</v>
      </c>
      <c r="H50" s="94">
        <v>0</v>
      </c>
      <c r="I50" s="94">
        <v>0</v>
      </c>
      <c r="J50" s="94">
        <v>0</v>
      </c>
      <c r="K50" s="94">
        <v>0</v>
      </c>
      <c r="L50" s="94">
        <v>0</v>
      </c>
      <c r="M50" s="94">
        <v>0</v>
      </c>
      <c r="N50" s="94">
        <v>0</v>
      </c>
      <c r="O50" s="94">
        <v>0</v>
      </c>
      <c r="P50" s="94">
        <v>0</v>
      </c>
      <c r="Q50" s="94">
        <v>0</v>
      </c>
      <c r="R50" s="94">
        <v>0</v>
      </c>
      <c r="S50" s="94">
        <v>200</v>
      </c>
      <c r="T50" s="94">
        <v>0</v>
      </c>
      <c r="U50" s="94">
        <v>0</v>
      </c>
      <c r="V50" s="94">
        <v>0</v>
      </c>
    </row>
    <row r="51" spans="1:22" ht="20.100000000000001" customHeight="1">
      <c r="A51" s="107"/>
      <c r="B51" s="107" t="s">
        <v>1572</v>
      </c>
      <c r="C51" s="108"/>
      <c r="D51" s="109"/>
      <c r="E51" s="110" t="s">
        <v>1576</v>
      </c>
      <c r="F51" s="94">
        <v>200</v>
      </c>
      <c r="G51" s="94">
        <v>0</v>
      </c>
      <c r="H51" s="94">
        <v>0</v>
      </c>
      <c r="I51" s="94">
        <v>0</v>
      </c>
      <c r="J51" s="94">
        <v>0</v>
      </c>
      <c r="K51" s="94">
        <v>0</v>
      </c>
      <c r="L51" s="94">
        <v>0</v>
      </c>
      <c r="M51" s="94">
        <v>0</v>
      </c>
      <c r="N51" s="94">
        <v>0</v>
      </c>
      <c r="O51" s="94">
        <v>0</v>
      </c>
      <c r="P51" s="94">
        <v>0</v>
      </c>
      <c r="Q51" s="94">
        <v>0</v>
      </c>
      <c r="R51" s="94">
        <v>0</v>
      </c>
      <c r="S51" s="94">
        <v>200</v>
      </c>
      <c r="T51" s="94">
        <v>0</v>
      </c>
      <c r="U51" s="94">
        <v>0</v>
      </c>
      <c r="V51" s="94">
        <v>0</v>
      </c>
    </row>
    <row r="52" spans="1:22" ht="20.100000000000001" customHeight="1">
      <c r="A52" s="107"/>
      <c r="B52" s="107"/>
      <c r="C52" s="108" t="s">
        <v>1550</v>
      </c>
      <c r="D52" s="109"/>
      <c r="E52" s="110" t="s">
        <v>1577</v>
      </c>
      <c r="F52" s="94">
        <v>200</v>
      </c>
      <c r="G52" s="94">
        <v>0</v>
      </c>
      <c r="H52" s="94">
        <v>0</v>
      </c>
      <c r="I52" s="94">
        <v>0</v>
      </c>
      <c r="J52" s="94">
        <v>0</v>
      </c>
      <c r="K52" s="94">
        <v>0</v>
      </c>
      <c r="L52" s="94">
        <v>0</v>
      </c>
      <c r="M52" s="94">
        <v>0</v>
      </c>
      <c r="N52" s="94">
        <v>0</v>
      </c>
      <c r="O52" s="94">
        <v>0</v>
      </c>
      <c r="P52" s="94">
        <v>0</v>
      </c>
      <c r="Q52" s="94">
        <v>0</v>
      </c>
      <c r="R52" s="94">
        <v>0</v>
      </c>
      <c r="S52" s="94">
        <v>200</v>
      </c>
      <c r="T52" s="94">
        <v>0</v>
      </c>
      <c r="U52" s="94">
        <v>0</v>
      </c>
      <c r="V52" s="94">
        <v>0</v>
      </c>
    </row>
    <row r="53" spans="1:22" ht="20.100000000000001" customHeight="1">
      <c r="A53" s="107" t="s">
        <v>1578</v>
      </c>
      <c r="B53" s="107"/>
      <c r="C53" s="108"/>
      <c r="D53" s="109"/>
      <c r="E53" s="110" t="s">
        <v>489</v>
      </c>
      <c r="F53" s="94">
        <v>135152</v>
      </c>
      <c r="G53" s="94">
        <v>0</v>
      </c>
      <c r="H53" s="94">
        <v>0</v>
      </c>
      <c r="I53" s="94">
        <v>0</v>
      </c>
      <c r="J53" s="94">
        <v>0</v>
      </c>
      <c r="K53" s="94">
        <v>0</v>
      </c>
      <c r="L53" s="94">
        <v>0</v>
      </c>
      <c r="M53" s="94">
        <v>0</v>
      </c>
      <c r="N53" s="94">
        <v>0</v>
      </c>
      <c r="O53" s="94">
        <v>2700</v>
      </c>
      <c r="P53" s="94">
        <v>0</v>
      </c>
      <c r="Q53" s="94">
        <v>0</v>
      </c>
      <c r="R53" s="94">
        <v>0</v>
      </c>
      <c r="S53" s="94">
        <v>7880</v>
      </c>
      <c r="T53" s="94">
        <v>124572</v>
      </c>
      <c r="U53" s="94">
        <v>0</v>
      </c>
      <c r="V53" s="94">
        <v>0</v>
      </c>
    </row>
    <row r="54" spans="1:22" ht="20.100000000000001" customHeight="1">
      <c r="A54" s="107"/>
      <c r="B54" s="107" t="s">
        <v>1551</v>
      </c>
      <c r="C54" s="108"/>
      <c r="D54" s="109"/>
      <c r="E54" s="110" t="s">
        <v>506</v>
      </c>
      <c r="F54" s="94">
        <v>123476</v>
      </c>
      <c r="G54" s="94">
        <v>0</v>
      </c>
      <c r="H54" s="94">
        <v>0</v>
      </c>
      <c r="I54" s="94">
        <v>0</v>
      </c>
      <c r="J54" s="94">
        <v>0</v>
      </c>
      <c r="K54" s="94">
        <v>0</v>
      </c>
      <c r="L54" s="94">
        <v>0</v>
      </c>
      <c r="M54" s="94">
        <v>0</v>
      </c>
      <c r="N54" s="94">
        <v>0</v>
      </c>
      <c r="O54" s="94">
        <v>1860</v>
      </c>
      <c r="P54" s="94">
        <v>0</v>
      </c>
      <c r="Q54" s="94">
        <v>0</v>
      </c>
      <c r="R54" s="94">
        <v>0</v>
      </c>
      <c r="S54" s="94">
        <v>6320</v>
      </c>
      <c r="T54" s="94">
        <v>115296</v>
      </c>
      <c r="U54" s="94">
        <v>0</v>
      </c>
      <c r="V54" s="94">
        <v>0</v>
      </c>
    </row>
    <row r="55" spans="1:22" ht="20.100000000000001" customHeight="1">
      <c r="A55" s="107"/>
      <c r="B55" s="107"/>
      <c r="C55" s="108" t="s">
        <v>1550</v>
      </c>
      <c r="D55" s="109"/>
      <c r="E55" s="110" t="s">
        <v>251</v>
      </c>
      <c r="F55" s="94">
        <v>123476</v>
      </c>
      <c r="G55" s="94">
        <v>0</v>
      </c>
      <c r="H55" s="94">
        <v>0</v>
      </c>
      <c r="I55" s="94">
        <v>0</v>
      </c>
      <c r="J55" s="94">
        <v>0</v>
      </c>
      <c r="K55" s="94">
        <v>0</v>
      </c>
      <c r="L55" s="94">
        <v>0</v>
      </c>
      <c r="M55" s="94">
        <v>0</v>
      </c>
      <c r="N55" s="94">
        <v>0</v>
      </c>
      <c r="O55" s="94">
        <v>1860</v>
      </c>
      <c r="P55" s="94">
        <v>0</v>
      </c>
      <c r="Q55" s="94">
        <v>0</v>
      </c>
      <c r="R55" s="94">
        <v>0</v>
      </c>
      <c r="S55" s="94">
        <v>6320</v>
      </c>
      <c r="T55" s="94">
        <v>115296</v>
      </c>
      <c r="U55" s="94">
        <v>0</v>
      </c>
      <c r="V55" s="94">
        <v>0</v>
      </c>
    </row>
    <row r="56" spans="1:22" ht="20.100000000000001" customHeight="1">
      <c r="A56" s="107"/>
      <c r="B56" s="107" t="s">
        <v>1554</v>
      </c>
      <c r="C56" s="108"/>
      <c r="D56" s="109"/>
      <c r="E56" s="110" t="s">
        <v>547</v>
      </c>
      <c r="F56" s="94">
        <v>11676</v>
      </c>
      <c r="G56" s="94">
        <v>0</v>
      </c>
      <c r="H56" s="94">
        <v>0</v>
      </c>
      <c r="I56" s="94">
        <v>0</v>
      </c>
      <c r="J56" s="94">
        <v>0</v>
      </c>
      <c r="K56" s="94">
        <v>0</v>
      </c>
      <c r="L56" s="94">
        <v>0</v>
      </c>
      <c r="M56" s="94">
        <v>0</v>
      </c>
      <c r="N56" s="94">
        <v>0</v>
      </c>
      <c r="O56" s="94">
        <v>840</v>
      </c>
      <c r="P56" s="94">
        <v>0</v>
      </c>
      <c r="Q56" s="94">
        <v>0</v>
      </c>
      <c r="R56" s="94">
        <v>0</v>
      </c>
      <c r="S56" s="94">
        <v>1560</v>
      </c>
      <c r="T56" s="94">
        <v>9276</v>
      </c>
      <c r="U56" s="94">
        <v>0</v>
      </c>
      <c r="V56" s="94">
        <v>0</v>
      </c>
    </row>
    <row r="57" spans="1:22" ht="20.100000000000001" customHeight="1">
      <c r="A57" s="107"/>
      <c r="B57" s="107"/>
      <c r="C57" s="108" t="s">
        <v>1550</v>
      </c>
      <c r="D57" s="109"/>
      <c r="E57" s="110" t="s">
        <v>251</v>
      </c>
      <c r="F57" s="94">
        <v>11676</v>
      </c>
      <c r="G57" s="94">
        <v>0</v>
      </c>
      <c r="H57" s="94">
        <v>0</v>
      </c>
      <c r="I57" s="94">
        <v>0</v>
      </c>
      <c r="J57" s="94">
        <v>0</v>
      </c>
      <c r="K57" s="94">
        <v>0</v>
      </c>
      <c r="L57" s="94">
        <v>0</v>
      </c>
      <c r="M57" s="94">
        <v>0</v>
      </c>
      <c r="N57" s="94">
        <v>0</v>
      </c>
      <c r="O57" s="94">
        <v>840</v>
      </c>
      <c r="P57" s="94">
        <v>0</v>
      </c>
      <c r="Q57" s="94">
        <v>0</v>
      </c>
      <c r="R57" s="94">
        <v>0</v>
      </c>
      <c r="S57" s="94">
        <v>1560</v>
      </c>
      <c r="T57" s="94">
        <v>9276</v>
      </c>
      <c r="U57" s="94">
        <v>0</v>
      </c>
      <c r="V57" s="94">
        <v>0</v>
      </c>
    </row>
    <row r="58" spans="1:22" ht="20.100000000000001" customHeight="1">
      <c r="A58" s="107" t="s">
        <v>1579</v>
      </c>
      <c r="B58" s="107"/>
      <c r="C58" s="108"/>
      <c r="D58" s="109"/>
      <c r="E58" s="110" t="s">
        <v>631</v>
      </c>
      <c r="F58" s="94">
        <v>38688918</v>
      </c>
      <c r="G58" s="94">
        <v>0</v>
      </c>
      <c r="H58" s="94">
        <v>0</v>
      </c>
      <c r="I58" s="94">
        <v>0</v>
      </c>
      <c r="J58" s="94">
        <v>0</v>
      </c>
      <c r="K58" s="94">
        <v>0</v>
      </c>
      <c r="L58" s="94">
        <v>0</v>
      </c>
      <c r="M58" s="94">
        <v>0</v>
      </c>
      <c r="N58" s="94">
        <v>18062990</v>
      </c>
      <c r="O58" s="94">
        <v>26340</v>
      </c>
      <c r="P58" s="94">
        <v>0</v>
      </c>
      <c r="Q58" s="94">
        <v>0</v>
      </c>
      <c r="R58" s="94">
        <v>0</v>
      </c>
      <c r="S58" s="94">
        <v>74800</v>
      </c>
      <c r="T58" s="94">
        <v>5460648</v>
      </c>
      <c r="U58" s="94">
        <v>14806140</v>
      </c>
      <c r="V58" s="94">
        <v>0</v>
      </c>
    </row>
    <row r="59" spans="1:22" ht="20.100000000000001" customHeight="1">
      <c r="A59" s="107"/>
      <c r="B59" s="107" t="s">
        <v>1550</v>
      </c>
      <c r="C59" s="108"/>
      <c r="D59" s="109"/>
      <c r="E59" s="110" t="s">
        <v>632</v>
      </c>
      <c r="F59" s="94">
        <v>38700</v>
      </c>
      <c r="G59" s="94">
        <v>0</v>
      </c>
      <c r="H59" s="94">
        <v>0</v>
      </c>
      <c r="I59" s="94">
        <v>0</v>
      </c>
      <c r="J59" s="94">
        <v>0</v>
      </c>
      <c r="K59" s="94">
        <v>0</v>
      </c>
      <c r="L59" s="94">
        <v>0</v>
      </c>
      <c r="M59" s="94">
        <v>0</v>
      </c>
      <c r="N59" s="94">
        <v>0</v>
      </c>
      <c r="O59" s="94">
        <v>480</v>
      </c>
      <c r="P59" s="94">
        <v>0</v>
      </c>
      <c r="Q59" s="94">
        <v>0</v>
      </c>
      <c r="R59" s="94">
        <v>0</v>
      </c>
      <c r="S59" s="94">
        <v>1140</v>
      </c>
      <c r="T59" s="94">
        <v>37080</v>
      </c>
      <c r="U59" s="94">
        <v>0</v>
      </c>
      <c r="V59" s="94">
        <v>0</v>
      </c>
    </row>
    <row r="60" spans="1:22" ht="20.100000000000001" customHeight="1">
      <c r="A60" s="107"/>
      <c r="B60" s="107"/>
      <c r="C60" s="108" t="s">
        <v>1550</v>
      </c>
      <c r="D60" s="109"/>
      <c r="E60" s="110" t="s">
        <v>251</v>
      </c>
      <c r="F60" s="94">
        <v>220</v>
      </c>
      <c r="G60" s="94">
        <v>0</v>
      </c>
      <c r="H60" s="94">
        <v>0</v>
      </c>
      <c r="I60" s="94">
        <v>0</v>
      </c>
      <c r="J60" s="94">
        <v>0</v>
      </c>
      <c r="K60" s="94">
        <v>0</v>
      </c>
      <c r="L60" s="94">
        <v>0</v>
      </c>
      <c r="M60" s="94">
        <v>0</v>
      </c>
      <c r="N60" s="94">
        <v>0</v>
      </c>
      <c r="O60" s="94">
        <v>60</v>
      </c>
      <c r="P60" s="94">
        <v>0</v>
      </c>
      <c r="Q60" s="94">
        <v>0</v>
      </c>
      <c r="R60" s="94">
        <v>0</v>
      </c>
      <c r="S60" s="94">
        <v>160</v>
      </c>
      <c r="T60" s="94">
        <v>0</v>
      </c>
      <c r="U60" s="94">
        <v>0</v>
      </c>
      <c r="V60" s="94">
        <v>0</v>
      </c>
    </row>
    <row r="61" spans="1:22" ht="20.100000000000001" customHeight="1">
      <c r="A61" s="107"/>
      <c r="B61" s="107"/>
      <c r="C61" s="108" t="s">
        <v>1572</v>
      </c>
      <c r="D61" s="109"/>
      <c r="E61" s="110" t="s">
        <v>633</v>
      </c>
      <c r="F61" s="94">
        <v>38480</v>
      </c>
      <c r="G61" s="94">
        <v>0</v>
      </c>
      <c r="H61" s="94">
        <v>0</v>
      </c>
      <c r="I61" s="94">
        <v>0</v>
      </c>
      <c r="J61" s="94">
        <v>0</v>
      </c>
      <c r="K61" s="94">
        <v>0</v>
      </c>
      <c r="L61" s="94">
        <v>0</v>
      </c>
      <c r="M61" s="94">
        <v>0</v>
      </c>
      <c r="N61" s="94">
        <v>0</v>
      </c>
      <c r="O61" s="94">
        <v>420</v>
      </c>
      <c r="P61" s="94">
        <v>0</v>
      </c>
      <c r="Q61" s="94">
        <v>0</v>
      </c>
      <c r="R61" s="94">
        <v>0</v>
      </c>
      <c r="S61" s="94">
        <v>980</v>
      </c>
      <c r="T61" s="94">
        <v>37080</v>
      </c>
      <c r="U61" s="94">
        <v>0</v>
      </c>
      <c r="V61" s="94">
        <v>0</v>
      </c>
    </row>
    <row r="62" spans="1:22" ht="20.100000000000001" customHeight="1">
      <c r="A62" s="107"/>
      <c r="B62" s="107" t="s">
        <v>1551</v>
      </c>
      <c r="C62" s="108"/>
      <c r="D62" s="109"/>
      <c r="E62" s="110" t="s">
        <v>634</v>
      </c>
      <c r="F62" s="94">
        <v>38452598</v>
      </c>
      <c r="G62" s="94">
        <v>0</v>
      </c>
      <c r="H62" s="94">
        <v>0</v>
      </c>
      <c r="I62" s="94">
        <v>0</v>
      </c>
      <c r="J62" s="94">
        <v>0</v>
      </c>
      <c r="K62" s="94">
        <v>0</v>
      </c>
      <c r="L62" s="94">
        <v>0</v>
      </c>
      <c r="M62" s="94">
        <v>0</v>
      </c>
      <c r="N62" s="94">
        <v>18062990</v>
      </c>
      <c r="O62" s="94">
        <v>23520</v>
      </c>
      <c r="P62" s="94">
        <v>0</v>
      </c>
      <c r="Q62" s="94">
        <v>0</v>
      </c>
      <c r="R62" s="94">
        <v>0</v>
      </c>
      <c r="S62" s="94">
        <v>70740</v>
      </c>
      <c r="T62" s="94">
        <v>5411208</v>
      </c>
      <c r="U62" s="94">
        <v>14626140</v>
      </c>
      <c r="V62" s="94">
        <v>0</v>
      </c>
    </row>
    <row r="63" spans="1:22" ht="20.100000000000001" customHeight="1">
      <c r="A63" s="107"/>
      <c r="B63" s="107"/>
      <c r="C63" s="108" t="s">
        <v>1550</v>
      </c>
      <c r="D63" s="109"/>
      <c r="E63" s="110" t="s">
        <v>635</v>
      </c>
      <c r="F63" s="94">
        <v>67500</v>
      </c>
      <c r="G63" s="94">
        <v>0</v>
      </c>
      <c r="H63" s="94">
        <v>0</v>
      </c>
      <c r="I63" s="94">
        <v>0</v>
      </c>
      <c r="J63" s="94">
        <v>0</v>
      </c>
      <c r="K63" s="94">
        <v>0</v>
      </c>
      <c r="L63" s="94">
        <v>0</v>
      </c>
      <c r="M63" s="94">
        <v>0</v>
      </c>
      <c r="N63" s="94">
        <v>0</v>
      </c>
      <c r="O63" s="94">
        <v>840</v>
      </c>
      <c r="P63" s="94">
        <v>0</v>
      </c>
      <c r="Q63" s="94">
        <v>0</v>
      </c>
      <c r="R63" s="94">
        <v>0</v>
      </c>
      <c r="S63" s="94">
        <v>660</v>
      </c>
      <c r="T63" s="94">
        <v>0</v>
      </c>
      <c r="U63" s="94">
        <v>66000</v>
      </c>
      <c r="V63" s="94">
        <v>0</v>
      </c>
    </row>
    <row r="64" spans="1:22" ht="20.100000000000001" customHeight="1">
      <c r="A64" s="107"/>
      <c r="B64" s="107"/>
      <c r="C64" s="108" t="s">
        <v>1551</v>
      </c>
      <c r="D64" s="109"/>
      <c r="E64" s="110" t="s">
        <v>636</v>
      </c>
      <c r="F64" s="94">
        <v>19033598</v>
      </c>
      <c r="G64" s="94">
        <v>0</v>
      </c>
      <c r="H64" s="94">
        <v>0</v>
      </c>
      <c r="I64" s="94">
        <v>0</v>
      </c>
      <c r="J64" s="94">
        <v>0</v>
      </c>
      <c r="K64" s="94">
        <v>0</v>
      </c>
      <c r="L64" s="94">
        <v>0</v>
      </c>
      <c r="M64" s="94">
        <v>0</v>
      </c>
      <c r="N64" s="94">
        <v>447990</v>
      </c>
      <c r="O64" s="94">
        <v>10020</v>
      </c>
      <c r="P64" s="94">
        <v>0</v>
      </c>
      <c r="Q64" s="94">
        <v>0</v>
      </c>
      <c r="R64" s="94">
        <v>0</v>
      </c>
      <c r="S64" s="94">
        <v>39200</v>
      </c>
      <c r="T64" s="94">
        <v>5242788</v>
      </c>
      <c r="U64" s="94">
        <v>13293600</v>
      </c>
      <c r="V64" s="94">
        <v>0</v>
      </c>
    </row>
    <row r="65" spans="1:22" ht="20.100000000000001" customHeight="1">
      <c r="A65" s="107"/>
      <c r="B65" s="107"/>
      <c r="C65" s="108" t="s">
        <v>1552</v>
      </c>
      <c r="D65" s="109"/>
      <c r="E65" s="110" t="s">
        <v>637</v>
      </c>
      <c r="F65" s="94">
        <v>2422040</v>
      </c>
      <c r="G65" s="94">
        <v>0</v>
      </c>
      <c r="H65" s="94">
        <v>0</v>
      </c>
      <c r="I65" s="94">
        <v>0</v>
      </c>
      <c r="J65" s="94">
        <v>0</v>
      </c>
      <c r="K65" s="94">
        <v>0</v>
      </c>
      <c r="L65" s="94">
        <v>0</v>
      </c>
      <c r="M65" s="94">
        <v>0</v>
      </c>
      <c r="N65" s="94">
        <v>747000</v>
      </c>
      <c r="O65" s="94">
        <v>9600</v>
      </c>
      <c r="P65" s="94">
        <v>0</v>
      </c>
      <c r="Q65" s="94">
        <v>0</v>
      </c>
      <c r="R65" s="94">
        <v>0</v>
      </c>
      <c r="S65" s="94">
        <v>21920</v>
      </c>
      <c r="T65" s="94">
        <v>118980</v>
      </c>
      <c r="U65" s="94">
        <v>1266540</v>
      </c>
      <c r="V65" s="94">
        <v>0</v>
      </c>
    </row>
    <row r="66" spans="1:22" ht="20.100000000000001" customHeight="1">
      <c r="A66" s="107"/>
      <c r="B66" s="107"/>
      <c r="C66" s="108" t="s">
        <v>1557</v>
      </c>
      <c r="D66" s="109"/>
      <c r="E66" s="110" t="s">
        <v>638</v>
      </c>
      <c r="F66" s="94">
        <v>1929460</v>
      </c>
      <c r="G66" s="94">
        <v>0</v>
      </c>
      <c r="H66" s="94">
        <v>0</v>
      </c>
      <c r="I66" s="94">
        <v>0</v>
      </c>
      <c r="J66" s="94">
        <v>0</v>
      </c>
      <c r="K66" s="94">
        <v>0</v>
      </c>
      <c r="L66" s="94">
        <v>0</v>
      </c>
      <c r="M66" s="94">
        <v>0</v>
      </c>
      <c r="N66" s="94">
        <v>1868000</v>
      </c>
      <c r="O66" s="94">
        <v>3060</v>
      </c>
      <c r="P66" s="94">
        <v>0</v>
      </c>
      <c r="Q66" s="94">
        <v>0</v>
      </c>
      <c r="R66" s="94">
        <v>0</v>
      </c>
      <c r="S66" s="94">
        <v>8960</v>
      </c>
      <c r="T66" s="94">
        <v>49440</v>
      </c>
      <c r="U66" s="94">
        <v>0</v>
      </c>
      <c r="V66" s="94">
        <v>0</v>
      </c>
    </row>
    <row r="67" spans="1:22" ht="20.100000000000001" customHeight="1">
      <c r="A67" s="107"/>
      <c r="B67" s="107"/>
      <c r="C67" s="108" t="s">
        <v>1572</v>
      </c>
      <c r="D67" s="109"/>
      <c r="E67" s="110" t="s">
        <v>642</v>
      </c>
      <c r="F67" s="94">
        <v>15000000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4">
        <v>15000000</v>
      </c>
      <c r="O67" s="94">
        <v>0</v>
      </c>
      <c r="P67" s="94">
        <v>0</v>
      </c>
      <c r="Q67" s="94">
        <v>0</v>
      </c>
      <c r="R67" s="94">
        <v>0</v>
      </c>
      <c r="S67" s="94">
        <v>0</v>
      </c>
      <c r="T67" s="94">
        <v>0</v>
      </c>
      <c r="U67" s="94">
        <v>0</v>
      </c>
      <c r="V67" s="94">
        <v>0</v>
      </c>
    </row>
    <row r="68" spans="1:22" ht="20.100000000000001" customHeight="1">
      <c r="A68" s="107"/>
      <c r="B68" s="107" t="s">
        <v>1552</v>
      </c>
      <c r="C68" s="108"/>
      <c r="D68" s="109"/>
      <c r="E68" s="110" t="s">
        <v>643</v>
      </c>
      <c r="F68" s="94">
        <v>184440</v>
      </c>
      <c r="G68" s="94">
        <v>0</v>
      </c>
      <c r="H68" s="94">
        <v>0</v>
      </c>
      <c r="I68" s="94">
        <v>0</v>
      </c>
      <c r="J68" s="94">
        <v>0</v>
      </c>
      <c r="K68" s="94">
        <v>0</v>
      </c>
      <c r="L68" s="94">
        <v>0</v>
      </c>
      <c r="M68" s="94">
        <v>0</v>
      </c>
      <c r="N68" s="94">
        <v>0</v>
      </c>
      <c r="O68" s="94">
        <v>2040</v>
      </c>
      <c r="P68" s="94">
        <v>0</v>
      </c>
      <c r="Q68" s="94">
        <v>0</v>
      </c>
      <c r="R68" s="94">
        <v>0</v>
      </c>
      <c r="S68" s="94">
        <v>2040</v>
      </c>
      <c r="T68" s="94">
        <v>12360</v>
      </c>
      <c r="U68" s="94">
        <v>168000</v>
      </c>
      <c r="V68" s="94">
        <v>0</v>
      </c>
    </row>
    <row r="69" spans="1:22" ht="20.100000000000001" customHeight="1">
      <c r="A69" s="107"/>
      <c r="B69" s="107"/>
      <c r="C69" s="108" t="s">
        <v>1551</v>
      </c>
      <c r="D69" s="109"/>
      <c r="E69" s="110" t="s">
        <v>645</v>
      </c>
      <c r="F69" s="94">
        <v>184440</v>
      </c>
      <c r="G69" s="94">
        <v>0</v>
      </c>
      <c r="H69" s="94">
        <v>0</v>
      </c>
      <c r="I69" s="94">
        <v>0</v>
      </c>
      <c r="J69" s="94">
        <v>0</v>
      </c>
      <c r="K69" s="94">
        <v>0</v>
      </c>
      <c r="L69" s="94">
        <v>0</v>
      </c>
      <c r="M69" s="94">
        <v>0</v>
      </c>
      <c r="N69" s="94">
        <v>0</v>
      </c>
      <c r="O69" s="94">
        <v>2040</v>
      </c>
      <c r="P69" s="94">
        <v>0</v>
      </c>
      <c r="Q69" s="94">
        <v>0</v>
      </c>
      <c r="R69" s="94">
        <v>0</v>
      </c>
      <c r="S69" s="94">
        <v>2040</v>
      </c>
      <c r="T69" s="94">
        <v>12360</v>
      </c>
      <c r="U69" s="94">
        <v>168000</v>
      </c>
      <c r="V69" s="94">
        <v>0</v>
      </c>
    </row>
    <row r="70" spans="1:22" ht="20.100000000000001" customHeight="1">
      <c r="A70" s="107"/>
      <c r="B70" s="107" t="s">
        <v>1580</v>
      </c>
      <c r="C70" s="108"/>
      <c r="D70" s="109"/>
      <c r="E70" s="110" t="s">
        <v>671</v>
      </c>
      <c r="F70" s="94">
        <v>12860</v>
      </c>
      <c r="G70" s="94">
        <v>0</v>
      </c>
      <c r="H70" s="94">
        <v>0</v>
      </c>
      <c r="I70" s="94">
        <v>0</v>
      </c>
      <c r="J70" s="94">
        <v>0</v>
      </c>
      <c r="K70" s="94">
        <v>0</v>
      </c>
      <c r="L70" s="94">
        <v>0</v>
      </c>
      <c r="M70" s="94">
        <v>0</v>
      </c>
      <c r="N70" s="94">
        <v>0</v>
      </c>
      <c r="O70" s="94">
        <v>300</v>
      </c>
      <c r="P70" s="94">
        <v>0</v>
      </c>
      <c r="Q70" s="94">
        <v>0</v>
      </c>
      <c r="R70" s="94">
        <v>0</v>
      </c>
      <c r="S70" s="94">
        <v>560</v>
      </c>
      <c r="T70" s="94">
        <v>0</v>
      </c>
      <c r="U70" s="94">
        <v>12000</v>
      </c>
      <c r="V70" s="94">
        <v>0</v>
      </c>
    </row>
    <row r="71" spans="1:22" ht="20.100000000000001" customHeight="1">
      <c r="A71" s="107"/>
      <c r="B71" s="107"/>
      <c r="C71" s="108" t="s">
        <v>1550</v>
      </c>
      <c r="D71" s="109"/>
      <c r="E71" s="110" t="s">
        <v>672</v>
      </c>
      <c r="F71" s="94">
        <v>12860</v>
      </c>
      <c r="G71" s="94">
        <v>0</v>
      </c>
      <c r="H71" s="94">
        <v>0</v>
      </c>
      <c r="I71" s="94">
        <v>0</v>
      </c>
      <c r="J71" s="94">
        <v>0</v>
      </c>
      <c r="K71" s="94">
        <v>0</v>
      </c>
      <c r="L71" s="94">
        <v>0</v>
      </c>
      <c r="M71" s="94">
        <v>0</v>
      </c>
      <c r="N71" s="94">
        <v>0</v>
      </c>
      <c r="O71" s="94">
        <v>300</v>
      </c>
      <c r="P71" s="94">
        <v>0</v>
      </c>
      <c r="Q71" s="94">
        <v>0</v>
      </c>
      <c r="R71" s="94">
        <v>0</v>
      </c>
      <c r="S71" s="94">
        <v>560</v>
      </c>
      <c r="T71" s="94">
        <v>0</v>
      </c>
      <c r="U71" s="94">
        <v>12000</v>
      </c>
      <c r="V71" s="94">
        <v>0</v>
      </c>
    </row>
    <row r="72" spans="1:22" ht="20.100000000000001" customHeight="1">
      <c r="A72" s="107"/>
      <c r="B72" s="107" t="s">
        <v>1555</v>
      </c>
      <c r="C72" s="108"/>
      <c r="D72" s="109"/>
      <c r="E72" s="110" t="s">
        <v>677</v>
      </c>
      <c r="F72" s="94">
        <v>320</v>
      </c>
      <c r="G72" s="94">
        <v>0</v>
      </c>
      <c r="H72" s="94">
        <v>0</v>
      </c>
      <c r="I72" s="94">
        <v>0</v>
      </c>
      <c r="J72" s="94">
        <v>0</v>
      </c>
      <c r="K72" s="94">
        <v>0</v>
      </c>
      <c r="L72" s="94">
        <v>0</v>
      </c>
      <c r="M72" s="94">
        <v>0</v>
      </c>
      <c r="N72" s="94">
        <v>0</v>
      </c>
      <c r="O72" s="94">
        <v>0</v>
      </c>
      <c r="P72" s="94">
        <v>0</v>
      </c>
      <c r="Q72" s="94">
        <v>0</v>
      </c>
      <c r="R72" s="94">
        <v>0</v>
      </c>
      <c r="S72" s="94">
        <v>320</v>
      </c>
      <c r="T72" s="94">
        <v>0</v>
      </c>
      <c r="U72" s="94">
        <v>0</v>
      </c>
      <c r="V72" s="94">
        <v>0</v>
      </c>
    </row>
    <row r="73" spans="1:22" ht="20.100000000000001" customHeight="1">
      <c r="A73" s="107"/>
      <c r="B73" s="107"/>
      <c r="C73" s="108" t="s">
        <v>1551</v>
      </c>
      <c r="D73" s="109"/>
      <c r="E73" s="110" t="s">
        <v>679</v>
      </c>
      <c r="F73" s="94">
        <v>320</v>
      </c>
      <c r="G73" s="94">
        <v>0</v>
      </c>
      <c r="H73" s="94">
        <v>0</v>
      </c>
      <c r="I73" s="94">
        <v>0</v>
      </c>
      <c r="J73" s="94">
        <v>0</v>
      </c>
      <c r="K73" s="94">
        <v>0</v>
      </c>
      <c r="L73" s="94">
        <v>0</v>
      </c>
      <c r="M73" s="94">
        <v>0</v>
      </c>
      <c r="N73" s="94">
        <v>0</v>
      </c>
      <c r="O73" s="94">
        <v>0</v>
      </c>
      <c r="P73" s="94">
        <v>0</v>
      </c>
      <c r="Q73" s="94">
        <v>0</v>
      </c>
      <c r="R73" s="94">
        <v>0</v>
      </c>
      <c r="S73" s="94">
        <v>320</v>
      </c>
      <c r="T73" s="94">
        <v>0</v>
      </c>
      <c r="U73" s="94">
        <v>0</v>
      </c>
      <c r="V73" s="94">
        <v>0</v>
      </c>
    </row>
    <row r="74" spans="1:22" ht="20.100000000000001" customHeight="1">
      <c r="A74" s="107" t="s">
        <v>1581</v>
      </c>
      <c r="B74" s="107"/>
      <c r="C74" s="108"/>
      <c r="D74" s="109"/>
      <c r="E74" s="110" t="s">
        <v>695</v>
      </c>
      <c r="F74" s="94">
        <v>66860</v>
      </c>
      <c r="G74" s="94">
        <v>0</v>
      </c>
      <c r="H74" s="94">
        <v>0</v>
      </c>
      <c r="I74" s="94">
        <v>0</v>
      </c>
      <c r="J74" s="94">
        <v>0</v>
      </c>
      <c r="K74" s="94">
        <v>0</v>
      </c>
      <c r="L74" s="94">
        <v>0</v>
      </c>
      <c r="M74" s="94">
        <v>0</v>
      </c>
      <c r="N74" s="94">
        <v>0</v>
      </c>
      <c r="O74" s="94">
        <v>120</v>
      </c>
      <c r="P74" s="94">
        <v>0</v>
      </c>
      <c r="Q74" s="94">
        <v>0</v>
      </c>
      <c r="R74" s="94">
        <v>0</v>
      </c>
      <c r="S74" s="94">
        <v>380</v>
      </c>
      <c r="T74" s="94">
        <v>12360</v>
      </c>
      <c r="U74" s="94">
        <v>0</v>
      </c>
      <c r="V74" s="94">
        <v>0</v>
      </c>
    </row>
    <row r="75" spans="1:22" ht="20.100000000000001" customHeight="1">
      <c r="A75" s="107"/>
      <c r="B75" s="107" t="s">
        <v>1554</v>
      </c>
      <c r="C75" s="108"/>
      <c r="D75" s="109"/>
      <c r="E75" s="110" t="s">
        <v>721</v>
      </c>
      <c r="F75" s="94">
        <v>12640</v>
      </c>
      <c r="G75" s="94">
        <v>0</v>
      </c>
      <c r="H75" s="94">
        <v>0</v>
      </c>
      <c r="I75" s="94">
        <v>0</v>
      </c>
      <c r="J75" s="94">
        <v>0</v>
      </c>
      <c r="K75" s="94">
        <v>0</v>
      </c>
      <c r="L75" s="94">
        <v>0</v>
      </c>
      <c r="M75" s="94">
        <v>0</v>
      </c>
      <c r="N75" s="94">
        <v>0</v>
      </c>
      <c r="O75" s="94">
        <v>120</v>
      </c>
      <c r="P75" s="94">
        <v>0</v>
      </c>
      <c r="Q75" s="94">
        <v>0</v>
      </c>
      <c r="R75" s="94">
        <v>0</v>
      </c>
      <c r="S75" s="94">
        <v>160</v>
      </c>
      <c r="T75" s="94">
        <v>12360</v>
      </c>
      <c r="U75" s="94">
        <v>0</v>
      </c>
      <c r="V75" s="94">
        <v>0</v>
      </c>
    </row>
    <row r="76" spans="1:22" ht="20.100000000000001" customHeight="1">
      <c r="A76" s="107"/>
      <c r="B76" s="107"/>
      <c r="C76" s="108" t="s">
        <v>1550</v>
      </c>
      <c r="D76" s="109"/>
      <c r="E76" s="110" t="s">
        <v>722</v>
      </c>
      <c r="F76" s="94">
        <v>12640</v>
      </c>
      <c r="G76" s="94">
        <v>0</v>
      </c>
      <c r="H76" s="94">
        <v>0</v>
      </c>
      <c r="I76" s="94">
        <v>0</v>
      </c>
      <c r="J76" s="94">
        <v>0</v>
      </c>
      <c r="K76" s="94">
        <v>0</v>
      </c>
      <c r="L76" s="94">
        <v>0</v>
      </c>
      <c r="M76" s="94">
        <v>0</v>
      </c>
      <c r="N76" s="94">
        <v>0</v>
      </c>
      <c r="O76" s="94">
        <v>120</v>
      </c>
      <c r="P76" s="94">
        <v>0</v>
      </c>
      <c r="Q76" s="94">
        <v>0</v>
      </c>
      <c r="R76" s="94">
        <v>0</v>
      </c>
      <c r="S76" s="94">
        <v>160</v>
      </c>
      <c r="T76" s="94">
        <v>12360</v>
      </c>
      <c r="U76" s="94">
        <v>0</v>
      </c>
      <c r="V76" s="94">
        <v>0</v>
      </c>
    </row>
    <row r="77" spans="1:22" ht="20.100000000000001" customHeight="1">
      <c r="A77" s="107"/>
      <c r="B77" s="107" t="s">
        <v>1580</v>
      </c>
      <c r="C77" s="108"/>
      <c r="D77" s="109"/>
      <c r="E77" s="110" t="s">
        <v>726</v>
      </c>
      <c r="F77" s="94">
        <v>54220</v>
      </c>
      <c r="G77" s="94">
        <v>0</v>
      </c>
      <c r="H77" s="94">
        <v>0</v>
      </c>
      <c r="I77" s="94">
        <v>0</v>
      </c>
      <c r="J77" s="94">
        <v>0</v>
      </c>
      <c r="K77" s="94">
        <v>0</v>
      </c>
      <c r="L77" s="94">
        <v>0</v>
      </c>
      <c r="M77" s="94">
        <v>0</v>
      </c>
      <c r="N77" s="94">
        <v>0</v>
      </c>
      <c r="O77" s="94">
        <v>0</v>
      </c>
      <c r="P77" s="94">
        <v>0</v>
      </c>
      <c r="Q77" s="94">
        <v>0</v>
      </c>
      <c r="R77" s="94">
        <v>0</v>
      </c>
      <c r="S77" s="94">
        <v>220</v>
      </c>
      <c r="T77" s="94">
        <v>0</v>
      </c>
      <c r="U77" s="94">
        <v>0</v>
      </c>
      <c r="V77" s="94">
        <v>0</v>
      </c>
    </row>
    <row r="78" spans="1:22" ht="20.100000000000001" customHeight="1">
      <c r="A78" s="107"/>
      <c r="B78" s="107"/>
      <c r="C78" s="108" t="s">
        <v>1550</v>
      </c>
      <c r="D78" s="109"/>
      <c r="E78" s="110" t="s">
        <v>699</v>
      </c>
      <c r="F78" s="94">
        <v>54220</v>
      </c>
      <c r="G78" s="94">
        <v>0</v>
      </c>
      <c r="H78" s="94">
        <v>0</v>
      </c>
      <c r="I78" s="94">
        <v>0</v>
      </c>
      <c r="J78" s="94">
        <v>0</v>
      </c>
      <c r="K78" s="94">
        <v>0</v>
      </c>
      <c r="L78" s="94">
        <v>0</v>
      </c>
      <c r="M78" s="94">
        <v>0</v>
      </c>
      <c r="N78" s="94">
        <v>0</v>
      </c>
      <c r="O78" s="94">
        <v>0</v>
      </c>
      <c r="P78" s="94">
        <v>0</v>
      </c>
      <c r="Q78" s="94">
        <v>0</v>
      </c>
      <c r="R78" s="94">
        <v>0</v>
      </c>
      <c r="S78" s="94">
        <v>220</v>
      </c>
      <c r="T78" s="94">
        <v>0</v>
      </c>
      <c r="U78" s="94">
        <v>0</v>
      </c>
      <c r="V78" s="94">
        <v>0</v>
      </c>
    </row>
    <row r="79" spans="1:22" ht="20.100000000000001" customHeight="1">
      <c r="A79" s="107" t="s">
        <v>1582</v>
      </c>
      <c r="B79" s="107"/>
      <c r="C79" s="108"/>
      <c r="D79" s="109"/>
      <c r="E79" s="110" t="s">
        <v>1583</v>
      </c>
      <c r="F79" s="94">
        <v>456860</v>
      </c>
      <c r="G79" s="94">
        <v>0</v>
      </c>
      <c r="H79" s="94">
        <v>0</v>
      </c>
      <c r="I79" s="94">
        <v>0</v>
      </c>
      <c r="J79" s="94">
        <v>0</v>
      </c>
      <c r="K79" s="94">
        <v>0</v>
      </c>
      <c r="L79" s="94">
        <v>0</v>
      </c>
      <c r="M79" s="94">
        <v>0</v>
      </c>
      <c r="N79" s="94">
        <v>0</v>
      </c>
      <c r="O79" s="94">
        <v>1080</v>
      </c>
      <c r="P79" s="94">
        <v>0</v>
      </c>
      <c r="Q79" s="94">
        <v>0</v>
      </c>
      <c r="R79" s="94">
        <v>0</v>
      </c>
      <c r="S79" s="94">
        <v>2540</v>
      </c>
      <c r="T79" s="94">
        <v>24720</v>
      </c>
      <c r="U79" s="94">
        <v>426000</v>
      </c>
      <c r="V79" s="94">
        <v>2520</v>
      </c>
    </row>
    <row r="80" spans="1:22" ht="20.100000000000001" customHeight="1">
      <c r="A80" s="107"/>
      <c r="B80" s="107" t="s">
        <v>1550</v>
      </c>
      <c r="C80" s="108"/>
      <c r="D80" s="109"/>
      <c r="E80" s="110" t="s">
        <v>1584</v>
      </c>
      <c r="F80" s="94">
        <v>404080</v>
      </c>
      <c r="G80" s="94">
        <v>0</v>
      </c>
      <c r="H80" s="94">
        <v>0</v>
      </c>
      <c r="I80" s="94">
        <v>0</v>
      </c>
      <c r="J80" s="94">
        <v>0</v>
      </c>
      <c r="K80" s="94">
        <v>0</v>
      </c>
      <c r="L80" s="94">
        <v>0</v>
      </c>
      <c r="M80" s="94">
        <v>0</v>
      </c>
      <c r="N80" s="94">
        <v>0</v>
      </c>
      <c r="O80" s="94">
        <v>780</v>
      </c>
      <c r="P80" s="94">
        <v>0</v>
      </c>
      <c r="Q80" s="94">
        <v>0</v>
      </c>
      <c r="R80" s="94">
        <v>0</v>
      </c>
      <c r="S80" s="94">
        <v>940</v>
      </c>
      <c r="T80" s="94">
        <v>12360</v>
      </c>
      <c r="U80" s="94">
        <v>390000</v>
      </c>
      <c r="V80" s="94">
        <v>0</v>
      </c>
    </row>
    <row r="81" spans="1:22" ht="20.100000000000001" customHeight="1">
      <c r="A81" s="107"/>
      <c r="B81" s="107"/>
      <c r="C81" s="108" t="s">
        <v>1550</v>
      </c>
      <c r="D81" s="109"/>
      <c r="E81" s="110" t="s">
        <v>251</v>
      </c>
      <c r="F81" s="94">
        <v>240600</v>
      </c>
      <c r="G81" s="94">
        <v>0</v>
      </c>
      <c r="H81" s="94">
        <v>0</v>
      </c>
      <c r="I81" s="94">
        <v>0</v>
      </c>
      <c r="J81" s="94">
        <v>0</v>
      </c>
      <c r="K81" s="94">
        <v>0</v>
      </c>
      <c r="L81" s="94">
        <v>0</v>
      </c>
      <c r="M81" s="94">
        <v>0</v>
      </c>
      <c r="N81" s="94">
        <v>0</v>
      </c>
      <c r="O81" s="94">
        <v>420</v>
      </c>
      <c r="P81" s="94">
        <v>0</v>
      </c>
      <c r="Q81" s="94">
        <v>0</v>
      </c>
      <c r="R81" s="94">
        <v>0</v>
      </c>
      <c r="S81" s="94">
        <v>0</v>
      </c>
      <c r="T81" s="94">
        <v>6180</v>
      </c>
      <c r="U81" s="94">
        <v>234000</v>
      </c>
      <c r="V81" s="94">
        <v>0</v>
      </c>
    </row>
    <row r="82" spans="1:22" ht="20.100000000000001" customHeight="1">
      <c r="A82" s="107"/>
      <c r="B82" s="107"/>
      <c r="C82" s="108" t="s">
        <v>1557</v>
      </c>
      <c r="D82" s="109"/>
      <c r="E82" s="110" t="s">
        <v>753</v>
      </c>
      <c r="F82" s="94">
        <v>60260</v>
      </c>
      <c r="G82" s="94">
        <v>0</v>
      </c>
      <c r="H82" s="94">
        <v>0</v>
      </c>
      <c r="I82" s="94">
        <v>0</v>
      </c>
      <c r="J82" s="94">
        <v>0</v>
      </c>
      <c r="K82" s="94">
        <v>0</v>
      </c>
      <c r="L82" s="94">
        <v>0</v>
      </c>
      <c r="M82" s="94">
        <v>0</v>
      </c>
      <c r="N82" s="94">
        <v>0</v>
      </c>
      <c r="O82" s="94">
        <v>120</v>
      </c>
      <c r="P82" s="94">
        <v>0</v>
      </c>
      <c r="Q82" s="94">
        <v>0</v>
      </c>
      <c r="R82" s="94">
        <v>0</v>
      </c>
      <c r="S82" s="94">
        <v>140</v>
      </c>
      <c r="T82" s="94">
        <v>0</v>
      </c>
      <c r="U82" s="94">
        <v>60000</v>
      </c>
      <c r="V82" s="94">
        <v>0</v>
      </c>
    </row>
    <row r="83" spans="1:22" ht="20.100000000000001" customHeight="1">
      <c r="A83" s="107"/>
      <c r="B83" s="107"/>
      <c r="C83" s="108" t="s">
        <v>1580</v>
      </c>
      <c r="D83" s="109"/>
      <c r="E83" s="110" t="s">
        <v>756</v>
      </c>
      <c r="F83" s="94">
        <v>54220</v>
      </c>
      <c r="G83" s="94">
        <v>0</v>
      </c>
      <c r="H83" s="94">
        <v>0</v>
      </c>
      <c r="I83" s="94">
        <v>0</v>
      </c>
      <c r="J83" s="94">
        <v>0</v>
      </c>
      <c r="K83" s="94">
        <v>0</v>
      </c>
      <c r="L83" s="94">
        <v>0</v>
      </c>
      <c r="M83" s="94">
        <v>0</v>
      </c>
      <c r="N83" s="94">
        <v>0</v>
      </c>
      <c r="O83" s="94">
        <v>0</v>
      </c>
      <c r="P83" s="94">
        <v>0</v>
      </c>
      <c r="Q83" s="94">
        <v>0</v>
      </c>
      <c r="R83" s="94">
        <v>0</v>
      </c>
      <c r="S83" s="94">
        <v>220</v>
      </c>
      <c r="T83" s="94">
        <v>0</v>
      </c>
      <c r="U83" s="94">
        <v>54000</v>
      </c>
      <c r="V83" s="94">
        <v>0</v>
      </c>
    </row>
    <row r="84" spans="1:22" ht="20.100000000000001" customHeight="1">
      <c r="A84" s="107"/>
      <c r="B84" s="107"/>
      <c r="C84" s="108" t="s">
        <v>1585</v>
      </c>
      <c r="D84" s="109"/>
      <c r="E84" s="110" t="s">
        <v>758</v>
      </c>
      <c r="F84" s="94">
        <v>48860</v>
      </c>
      <c r="G84" s="94">
        <v>0</v>
      </c>
      <c r="H84" s="94">
        <v>0</v>
      </c>
      <c r="I84" s="94">
        <v>0</v>
      </c>
      <c r="J84" s="94">
        <v>0</v>
      </c>
      <c r="K84" s="94">
        <v>0</v>
      </c>
      <c r="L84" s="94">
        <v>0</v>
      </c>
      <c r="M84" s="94">
        <v>0</v>
      </c>
      <c r="N84" s="94">
        <v>0</v>
      </c>
      <c r="O84" s="94">
        <v>180</v>
      </c>
      <c r="P84" s="94">
        <v>0</v>
      </c>
      <c r="Q84" s="94">
        <v>0</v>
      </c>
      <c r="R84" s="94">
        <v>0</v>
      </c>
      <c r="S84" s="94">
        <v>500</v>
      </c>
      <c r="T84" s="94">
        <v>6180</v>
      </c>
      <c r="U84" s="94">
        <v>42000</v>
      </c>
      <c r="V84" s="94">
        <v>0</v>
      </c>
    </row>
    <row r="85" spans="1:22" ht="20.100000000000001" customHeight="1">
      <c r="A85" s="107"/>
      <c r="B85" s="107"/>
      <c r="C85" s="108" t="s">
        <v>1586</v>
      </c>
      <c r="D85" s="109"/>
      <c r="E85" s="110" t="s">
        <v>1587</v>
      </c>
      <c r="F85" s="94">
        <v>140</v>
      </c>
      <c r="G85" s="94">
        <v>0</v>
      </c>
      <c r="H85" s="94">
        <v>0</v>
      </c>
      <c r="I85" s="94">
        <v>0</v>
      </c>
      <c r="J85" s="94">
        <v>0</v>
      </c>
      <c r="K85" s="94">
        <v>0</v>
      </c>
      <c r="L85" s="94">
        <v>0</v>
      </c>
      <c r="M85" s="94">
        <v>0</v>
      </c>
      <c r="N85" s="94">
        <v>0</v>
      </c>
      <c r="O85" s="94">
        <v>60</v>
      </c>
      <c r="P85" s="94">
        <v>0</v>
      </c>
      <c r="Q85" s="94">
        <v>0</v>
      </c>
      <c r="R85" s="94">
        <v>0</v>
      </c>
      <c r="S85" s="94">
        <v>80</v>
      </c>
      <c r="T85" s="94">
        <v>0</v>
      </c>
      <c r="U85" s="94">
        <v>0</v>
      </c>
      <c r="V85" s="94">
        <v>0</v>
      </c>
    </row>
    <row r="86" spans="1:22" ht="20.100000000000001" customHeight="1">
      <c r="A86" s="107"/>
      <c r="B86" s="107" t="s">
        <v>1551</v>
      </c>
      <c r="C86" s="108"/>
      <c r="D86" s="109"/>
      <c r="E86" s="110" t="s">
        <v>763</v>
      </c>
      <c r="F86" s="94">
        <v>21760</v>
      </c>
      <c r="G86" s="94">
        <v>0</v>
      </c>
      <c r="H86" s="94">
        <v>0</v>
      </c>
      <c r="I86" s="94">
        <v>0</v>
      </c>
      <c r="J86" s="94">
        <v>0</v>
      </c>
      <c r="K86" s="94">
        <v>0</v>
      </c>
      <c r="L86" s="94">
        <v>0</v>
      </c>
      <c r="M86" s="94">
        <v>0</v>
      </c>
      <c r="N86" s="94">
        <v>0</v>
      </c>
      <c r="O86" s="94">
        <v>120</v>
      </c>
      <c r="P86" s="94">
        <v>0</v>
      </c>
      <c r="Q86" s="94">
        <v>0</v>
      </c>
      <c r="R86" s="94">
        <v>0</v>
      </c>
      <c r="S86" s="94">
        <v>1120</v>
      </c>
      <c r="T86" s="94">
        <v>0</v>
      </c>
      <c r="U86" s="94">
        <v>18000</v>
      </c>
      <c r="V86" s="94">
        <v>2520</v>
      </c>
    </row>
    <row r="87" spans="1:22" ht="20.100000000000001" customHeight="1">
      <c r="A87" s="107"/>
      <c r="B87" s="107"/>
      <c r="C87" s="108" t="s">
        <v>1550</v>
      </c>
      <c r="D87" s="109"/>
      <c r="E87" s="110" t="s">
        <v>251</v>
      </c>
      <c r="F87" s="94">
        <v>980</v>
      </c>
      <c r="G87" s="94">
        <v>0</v>
      </c>
      <c r="H87" s="94">
        <v>0</v>
      </c>
      <c r="I87" s="94">
        <v>0</v>
      </c>
      <c r="J87" s="94">
        <v>0</v>
      </c>
      <c r="K87" s="94">
        <v>0</v>
      </c>
      <c r="L87" s="94">
        <v>0</v>
      </c>
      <c r="M87" s="94">
        <v>0</v>
      </c>
      <c r="N87" s="94">
        <v>0</v>
      </c>
      <c r="O87" s="94">
        <v>0</v>
      </c>
      <c r="P87" s="94">
        <v>0</v>
      </c>
      <c r="Q87" s="94">
        <v>0</v>
      </c>
      <c r="R87" s="94">
        <v>0</v>
      </c>
      <c r="S87" s="94">
        <v>980</v>
      </c>
      <c r="T87" s="94">
        <v>0</v>
      </c>
      <c r="U87" s="94">
        <v>0</v>
      </c>
      <c r="V87" s="94">
        <v>0</v>
      </c>
    </row>
    <row r="88" spans="1:22" ht="20.100000000000001" customHeight="1">
      <c r="A88" s="107"/>
      <c r="B88" s="107"/>
      <c r="C88" s="108" t="s">
        <v>1558</v>
      </c>
      <c r="D88" s="109"/>
      <c r="E88" s="110" t="s">
        <v>765</v>
      </c>
      <c r="F88" s="94">
        <v>20780</v>
      </c>
      <c r="G88" s="94">
        <v>0</v>
      </c>
      <c r="H88" s="94">
        <v>0</v>
      </c>
      <c r="I88" s="94">
        <v>0</v>
      </c>
      <c r="J88" s="94">
        <v>0</v>
      </c>
      <c r="K88" s="94">
        <v>0</v>
      </c>
      <c r="L88" s="94">
        <v>0</v>
      </c>
      <c r="M88" s="94">
        <v>0</v>
      </c>
      <c r="N88" s="94">
        <v>0</v>
      </c>
      <c r="O88" s="94">
        <v>120</v>
      </c>
      <c r="P88" s="94">
        <v>0</v>
      </c>
      <c r="Q88" s="94">
        <v>0</v>
      </c>
      <c r="R88" s="94">
        <v>0</v>
      </c>
      <c r="S88" s="94">
        <v>140</v>
      </c>
      <c r="T88" s="94">
        <v>0</v>
      </c>
      <c r="U88" s="94">
        <v>18000</v>
      </c>
      <c r="V88" s="94">
        <v>2520</v>
      </c>
    </row>
    <row r="89" spans="1:22" ht="20.100000000000001" customHeight="1">
      <c r="A89" s="107"/>
      <c r="B89" s="107" t="s">
        <v>1552</v>
      </c>
      <c r="C89" s="108"/>
      <c r="D89" s="109"/>
      <c r="E89" s="110" t="s">
        <v>768</v>
      </c>
      <c r="F89" s="94">
        <v>18200</v>
      </c>
      <c r="G89" s="94">
        <v>0</v>
      </c>
      <c r="H89" s="94">
        <v>0</v>
      </c>
      <c r="I89" s="94">
        <v>0</v>
      </c>
      <c r="J89" s="94">
        <v>0</v>
      </c>
      <c r="K89" s="94">
        <v>0</v>
      </c>
      <c r="L89" s="94">
        <v>0</v>
      </c>
      <c r="M89" s="94">
        <v>0</v>
      </c>
      <c r="N89" s="94">
        <v>0</v>
      </c>
      <c r="O89" s="94">
        <v>120</v>
      </c>
      <c r="P89" s="94">
        <v>0</v>
      </c>
      <c r="Q89" s="94">
        <v>0</v>
      </c>
      <c r="R89" s="94">
        <v>0</v>
      </c>
      <c r="S89" s="94">
        <v>80</v>
      </c>
      <c r="T89" s="94">
        <v>0</v>
      </c>
      <c r="U89" s="94">
        <v>18000</v>
      </c>
      <c r="V89" s="94">
        <v>0</v>
      </c>
    </row>
    <row r="90" spans="1:22" ht="20.100000000000001" customHeight="1">
      <c r="A90" s="107"/>
      <c r="B90" s="107"/>
      <c r="C90" s="108" t="s">
        <v>1554</v>
      </c>
      <c r="D90" s="109"/>
      <c r="E90" s="110" t="s">
        <v>771</v>
      </c>
      <c r="F90" s="94">
        <v>18200</v>
      </c>
      <c r="G90" s="94">
        <v>0</v>
      </c>
      <c r="H90" s="94">
        <v>0</v>
      </c>
      <c r="I90" s="94">
        <v>0</v>
      </c>
      <c r="J90" s="94">
        <v>0</v>
      </c>
      <c r="K90" s="94">
        <v>0</v>
      </c>
      <c r="L90" s="94">
        <v>0</v>
      </c>
      <c r="M90" s="94">
        <v>0</v>
      </c>
      <c r="N90" s="94">
        <v>0</v>
      </c>
      <c r="O90" s="94">
        <v>120</v>
      </c>
      <c r="P90" s="94">
        <v>0</v>
      </c>
      <c r="Q90" s="94">
        <v>0</v>
      </c>
      <c r="R90" s="94">
        <v>0</v>
      </c>
      <c r="S90" s="94">
        <v>80</v>
      </c>
      <c r="T90" s="94">
        <v>0</v>
      </c>
      <c r="U90" s="94">
        <v>18000</v>
      </c>
      <c r="V90" s="94">
        <v>0</v>
      </c>
    </row>
    <row r="91" spans="1:22" ht="20.100000000000001" customHeight="1">
      <c r="A91" s="107"/>
      <c r="B91" s="107" t="s">
        <v>1555</v>
      </c>
      <c r="C91" s="108"/>
      <c r="D91" s="109"/>
      <c r="E91" s="110" t="s">
        <v>788</v>
      </c>
      <c r="F91" s="94">
        <v>12820</v>
      </c>
      <c r="G91" s="94">
        <v>0</v>
      </c>
      <c r="H91" s="94">
        <v>0</v>
      </c>
      <c r="I91" s="94">
        <v>0</v>
      </c>
      <c r="J91" s="94">
        <v>0</v>
      </c>
      <c r="K91" s="94">
        <v>0</v>
      </c>
      <c r="L91" s="94">
        <v>0</v>
      </c>
      <c r="M91" s="94">
        <v>0</v>
      </c>
      <c r="N91" s="94">
        <v>0</v>
      </c>
      <c r="O91" s="94">
        <v>60</v>
      </c>
      <c r="P91" s="94">
        <v>0</v>
      </c>
      <c r="Q91" s="94">
        <v>0</v>
      </c>
      <c r="R91" s="94">
        <v>0</v>
      </c>
      <c r="S91" s="94">
        <v>400</v>
      </c>
      <c r="T91" s="94">
        <v>12360</v>
      </c>
      <c r="U91" s="94">
        <v>0</v>
      </c>
      <c r="V91" s="94">
        <v>0</v>
      </c>
    </row>
    <row r="92" spans="1:22" ht="20.100000000000001" customHeight="1">
      <c r="A92" s="107"/>
      <c r="B92" s="107"/>
      <c r="C92" s="108" t="s">
        <v>1557</v>
      </c>
      <c r="D92" s="109"/>
      <c r="E92" s="110" t="s">
        <v>777</v>
      </c>
      <c r="F92" s="94">
        <v>12820</v>
      </c>
      <c r="G92" s="94">
        <v>0</v>
      </c>
      <c r="H92" s="94">
        <v>0</v>
      </c>
      <c r="I92" s="94">
        <v>0</v>
      </c>
      <c r="J92" s="94">
        <v>0</v>
      </c>
      <c r="K92" s="94">
        <v>0</v>
      </c>
      <c r="L92" s="94">
        <v>0</v>
      </c>
      <c r="M92" s="94">
        <v>0</v>
      </c>
      <c r="N92" s="94">
        <v>0</v>
      </c>
      <c r="O92" s="94">
        <v>60</v>
      </c>
      <c r="P92" s="94">
        <v>0</v>
      </c>
      <c r="Q92" s="94">
        <v>0</v>
      </c>
      <c r="R92" s="94">
        <v>0</v>
      </c>
      <c r="S92" s="94">
        <v>400</v>
      </c>
      <c r="T92" s="94">
        <v>12360</v>
      </c>
      <c r="U92" s="94">
        <v>0</v>
      </c>
      <c r="V92" s="94">
        <v>0</v>
      </c>
    </row>
    <row r="93" spans="1:22" ht="20.100000000000001" customHeight="1">
      <c r="A93" s="107" t="s">
        <v>1589</v>
      </c>
      <c r="B93" s="107"/>
      <c r="C93" s="108"/>
      <c r="D93" s="109"/>
      <c r="E93" s="110" t="s">
        <v>795</v>
      </c>
      <c r="F93" s="94">
        <v>21057761</v>
      </c>
      <c r="G93" s="94">
        <v>821232</v>
      </c>
      <c r="H93" s="94">
        <v>0</v>
      </c>
      <c r="I93" s="94">
        <v>0</v>
      </c>
      <c r="J93" s="94">
        <v>0</v>
      </c>
      <c r="K93" s="94">
        <v>0</v>
      </c>
      <c r="L93" s="94">
        <v>0</v>
      </c>
      <c r="M93" s="94">
        <v>0</v>
      </c>
      <c r="N93" s="94">
        <v>0</v>
      </c>
      <c r="O93" s="94">
        <v>1680</v>
      </c>
      <c r="P93" s="94">
        <v>0</v>
      </c>
      <c r="Q93" s="94">
        <v>0</v>
      </c>
      <c r="R93" s="94">
        <v>0</v>
      </c>
      <c r="S93" s="94">
        <v>4980</v>
      </c>
      <c r="T93" s="94">
        <v>49440</v>
      </c>
      <c r="U93" s="94">
        <v>14961536</v>
      </c>
      <c r="V93" s="94">
        <v>5036373</v>
      </c>
    </row>
    <row r="94" spans="1:22" ht="20.100000000000001" customHeight="1">
      <c r="A94" s="107"/>
      <c r="B94" s="107" t="s">
        <v>1550</v>
      </c>
      <c r="C94" s="108"/>
      <c r="D94" s="109"/>
      <c r="E94" s="110" t="s">
        <v>796</v>
      </c>
      <c r="F94" s="94">
        <v>345480</v>
      </c>
      <c r="G94" s="94">
        <v>0</v>
      </c>
      <c r="H94" s="94">
        <v>0</v>
      </c>
      <c r="I94" s="94">
        <v>0</v>
      </c>
      <c r="J94" s="94">
        <v>0</v>
      </c>
      <c r="K94" s="94">
        <v>0</v>
      </c>
      <c r="L94" s="94">
        <v>0</v>
      </c>
      <c r="M94" s="94">
        <v>0</v>
      </c>
      <c r="N94" s="94">
        <v>0</v>
      </c>
      <c r="O94" s="94">
        <v>1020</v>
      </c>
      <c r="P94" s="94">
        <v>0</v>
      </c>
      <c r="Q94" s="94">
        <v>0</v>
      </c>
      <c r="R94" s="94">
        <v>0</v>
      </c>
      <c r="S94" s="94">
        <v>3140</v>
      </c>
      <c r="T94" s="94">
        <v>0</v>
      </c>
      <c r="U94" s="94">
        <v>245000</v>
      </c>
      <c r="V94" s="94">
        <v>96320</v>
      </c>
    </row>
    <row r="95" spans="1:22" ht="20.100000000000001" customHeight="1">
      <c r="A95" s="107"/>
      <c r="B95" s="107"/>
      <c r="C95" s="108" t="s">
        <v>1550</v>
      </c>
      <c r="D95" s="109"/>
      <c r="E95" s="110" t="s">
        <v>251</v>
      </c>
      <c r="F95" s="94">
        <v>30540</v>
      </c>
      <c r="G95" s="94">
        <v>0</v>
      </c>
      <c r="H95" s="94">
        <v>0</v>
      </c>
      <c r="I95" s="94">
        <v>0</v>
      </c>
      <c r="J95" s="94">
        <v>0</v>
      </c>
      <c r="K95" s="94">
        <v>0</v>
      </c>
      <c r="L95" s="94">
        <v>0</v>
      </c>
      <c r="M95" s="94">
        <v>0</v>
      </c>
      <c r="N95" s="94">
        <v>0</v>
      </c>
      <c r="O95" s="94">
        <v>0</v>
      </c>
      <c r="P95" s="94">
        <v>0</v>
      </c>
      <c r="Q95" s="94">
        <v>0</v>
      </c>
      <c r="R95" s="94">
        <v>0</v>
      </c>
      <c r="S95" s="94">
        <v>540</v>
      </c>
      <c r="T95" s="94">
        <v>0</v>
      </c>
      <c r="U95" s="94">
        <v>30000</v>
      </c>
      <c r="V95" s="94">
        <v>0</v>
      </c>
    </row>
    <row r="96" spans="1:22" ht="20.100000000000001" customHeight="1">
      <c r="A96" s="107"/>
      <c r="B96" s="107"/>
      <c r="C96" s="108" t="s">
        <v>1585</v>
      </c>
      <c r="D96" s="109"/>
      <c r="E96" s="110" t="s">
        <v>801</v>
      </c>
      <c r="F96" s="94">
        <v>314940</v>
      </c>
      <c r="G96" s="94">
        <v>0</v>
      </c>
      <c r="H96" s="94">
        <v>0</v>
      </c>
      <c r="I96" s="94">
        <v>0</v>
      </c>
      <c r="J96" s="94">
        <v>0</v>
      </c>
      <c r="K96" s="94">
        <v>0</v>
      </c>
      <c r="L96" s="94">
        <v>0</v>
      </c>
      <c r="M96" s="94">
        <v>0</v>
      </c>
      <c r="N96" s="94">
        <v>0</v>
      </c>
      <c r="O96" s="94">
        <v>1020</v>
      </c>
      <c r="P96" s="94">
        <v>0</v>
      </c>
      <c r="Q96" s="94">
        <v>0</v>
      </c>
      <c r="R96" s="94">
        <v>0</v>
      </c>
      <c r="S96" s="94">
        <v>2600</v>
      </c>
      <c r="T96" s="94">
        <v>0</v>
      </c>
      <c r="U96" s="94">
        <v>215000</v>
      </c>
      <c r="V96" s="94">
        <v>96320</v>
      </c>
    </row>
    <row r="97" spans="1:22" ht="20.100000000000001" customHeight="1">
      <c r="A97" s="107"/>
      <c r="B97" s="107" t="s">
        <v>1551</v>
      </c>
      <c r="C97" s="108"/>
      <c r="D97" s="109"/>
      <c r="E97" s="110" t="s">
        <v>806</v>
      </c>
      <c r="F97" s="94">
        <v>6660</v>
      </c>
      <c r="G97" s="94">
        <v>0</v>
      </c>
      <c r="H97" s="94">
        <v>0</v>
      </c>
      <c r="I97" s="94">
        <v>0</v>
      </c>
      <c r="J97" s="94">
        <v>0</v>
      </c>
      <c r="K97" s="94">
        <v>0</v>
      </c>
      <c r="L97" s="94">
        <v>0</v>
      </c>
      <c r="M97" s="94">
        <v>0</v>
      </c>
      <c r="N97" s="94">
        <v>0</v>
      </c>
      <c r="O97" s="94">
        <v>60</v>
      </c>
      <c r="P97" s="94">
        <v>0</v>
      </c>
      <c r="Q97" s="94">
        <v>0</v>
      </c>
      <c r="R97" s="94">
        <v>0</v>
      </c>
      <c r="S97" s="94">
        <v>420</v>
      </c>
      <c r="T97" s="94">
        <v>6180</v>
      </c>
      <c r="U97" s="94">
        <v>0</v>
      </c>
      <c r="V97" s="94">
        <v>0</v>
      </c>
    </row>
    <row r="98" spans="1:22" ht="20.100000000000001" customHeight="1">
      <c r="A98" s="107"/>
      <c r="B98" s="107"/>
      <c r="C98" s="108" t="s">
        <v>1550</v>
      </c>
      <c r="D98" s="109"/>
      <c r="E98" s="110" t="s">
        <v>251</v>
      </c>
      <c r="F98" s="94">
        <v>6660</v>
      </c>
      <c r="G98" s="94">
        <v>0</v>
      </c>
      <c r="H98" s="94">
        <v>0</v>
      </c>
      <c r="I98" s="94">
        <v>0</v>
      </c>
      <c r="J98" s="94">
        <v>0</v>
      </c>
      <c r="K98" s="94">
        <v>0</v>
      </c>
      <c r="L98" s="94">
        <v>0</v>
      </c>
      <c r="M98" s="94">
        <v>0</v>
      </c>
      <c r="N98" s="94">
        <v>0</v>
      </c>
      <c r="O98" s="94">
        <v>60</v>
      </c>
      <c r="P98" s="94">
        <v>0</v>
      </c>
      <c r="Q98" s="94">
        <v>0</v>
      </c>
      <c r="R98" s="94">
        <v>0</v>
      </c>
      <c r="S98" s="94">
        <v>420</v>
      </c>
      <c r="T98" s="94">
        <v>6180</v>
      </c>
      <c r="U98" s="94">
        <v>0</v>
      </c>
      <c r="V98" s="94">
        <v>0</v>
      </c>
    </row>
    <row r="99" spans="1:22" ht="20.100000000000001" customHeight="1">
      <c r="A99" s="107"/>
      <c r="B99" s="107" t="s">
        <v>1558</v>
      </c>
      <c r="C99" s="108"/>
      <c r="D99" s="109"/>
      <c r="E99" s="110" t="s">
        <v>824</v>
      </c>
      <c r="F99" s="94">
        <v>20704861</v>
      </c>
      <c r="G99" s="94">
        <v>821232</v>
      </c>
      <c r="H99" s="94">
        <v>0</v>
      </c>
      <c r="I99" s="94">
        <v>0</v>
      </c>
      <c r="J99" s="94">
        <v>0</v>
      </c>
      <c r="K99" s="94">
        <v>0</v>
      </c>
      <c r="L99" s="94">
        <v>0</v>
      </c>
      <c r="M99" s="94">
        <v>0</v>
      </c>
      <c r="N99" s="94">
        <v>0</v>
      </c>
      <c r="O99" s="94">
        <v>360</v>
      </c>
      <c r="P99" s="94">
        <v>0</v>
      </c>
      <c r="Q99" s="94">
        <v>0</v>
      </c>
      <c r="R99" s="94">
        <v>0</v>
      </c>
      <c r="S99" s="94">
        <v>900</v>
      </c>
      <c r="T99" s="94">
        <v>43260</v>
      </c>
      <c r="U99" s="94">
        <v>14716536</v>
      </c>
      <c r="V99" s="94">
        <v>4940053</v>
      </c>
    </row>
    <row r="100" spans="1:22" ht="20.100000000000001" customHeight="1">
      <c r="A100" s="107"/>
      <c r="B100" s="107"/>
      <c r="C100" s="108" t="s">
        <v>1550</v>
      </c>
      <c r="D100" s="109"/>
      <c r="E100" s="110" t="s">
        <v>825</v>
      </c>
      <c r="F100" s="94">
        <v>3082533</v>
      </c>
      <c r="G100" s="94">
        <v>821232</v>
      </c>
      <c r="H100" s="94">
        <v>0</v>
      </c>
      <c r="I100" s="94">
        <v>0</v>
      </c>
      <c r="J100" s="94">
        <v>0</v>
      </c>
      <c r="K100" s="94">
        <v>0</v>
      </c>
      <c r="L100" s="94">
        <v>0</v>
      </c>
      <c r="M100" s="94">
        <v>0</v>
      </c>
      <c r="N100" s="94">
        <v>0</v>
      </c>
      <c r="O100" s="94">
        <v>0</v>
      </c>
      <c r="P100" s="94">
        <v>0</v>
      </c>
      <c r="Q100" s="94">
        <v>0</v>
      </c>
      <c r="R100" s="94">
        <v>0</v>
      </c>
      <c r="S100" s="94">
        <v>0</v>
      </c>
      <c r="T100" s="94">
        <v>0</v>
      </c>
      <c r="U100" s="94">
        <v>2022000</v>
      </c>
      <c r="V100" s="94">
        <v>239301</v>
      </c>
    </row>
    <row r="101" spans="1:22" ht="20.100000000000001" customHeight="1">
      <c r="A101" s="107"/>
      <c r="B101" s="107"/>
      <c r="C101" s="108" t="s">
        <v>1551</v>
      </c>
      <c r="D101" s="109"/>
      <c r="E101" s="110" t="s">
        <v>826</v>
      </c>
      <c r="F101" s="94">
        <v>305760</v>
      </c>
      <c r="G101" s="94">
        <v>0</v>
      </c>
      <c r="H101" s="94">
        <v>0</v>
      </c>
      <c r="I101" s="94">
        <v>0</v>
      </c>
      <c r="J101" s="94">
        <v>0</v>
      </c>
      <c r="K101" s="94">
        <v>0</v>
      </c>
      <c r="L101" s="94">
        <v>0</v>
      </c>
      <c r="M101" s="94">
        <v>0</v>
      </c>
      <c r="N101" s="94">
        <v>0</v>
      </c>
      <c r="O101" s="94">
        <v>0</v>
      </c>
      <c r="P101" s="94">
        <v>0</v>
      </c>
      <c r="Q101" s="94">
        <v>0</v>
      </c>
      <c r="R101" s="94">
        <v>0</v>
      </c>
      <c r="S101" s="94">
        <v>900</v>
      </c>
      <c r="T101" s="94">
        <v>43260</v>
      </c>
      <c r="U101" s="94">
        <v>258400</v>
      </c>
      <c r="V101" s="94">
        <v>0</v>
      </c>
    </row>
    <row r="102" spans="1:22" ht="20.100000000000001" customHeight="1">
      <c r="A102" s="107"/>
      <c r="B102" s="107"/>
      <c r="C102" s="108" t="s">
        <v>1580</v>
      </c>
      <c r="D102" s="109"/>
      <c r="E102" s="110" t="s">
        <v>831</v>
      </c>
      <c r="F102" s="94">
        <v>29900</v>
      </c>
      <c r="G102" s="94">
        <v>0</v>
      </c>
      <c r="H102" s="94">
        <v>0</v>
      </c>
      <c r="I102" s="94">
        <v>0</v>
      </c>
      <c r="J102" s="94">
        <v>0</v>
      </c>
      <c r="K102" s="94">
        <v>0</v>
      </c>
      <c r="L102" s="94">
        <v>0</v>
      </c>
      <c r="M102" s="94">
        <v>0</v>
      </c>
      <c r="N102" s="94">
        <v>0</v>
      </c>
      <c r="O102" s="94">
        <v>0</v>
      </c>
      <c r="P102" s="94">
        <v>0</v>
      </c>
      <c r="Q102" s="94">
        <v>0</v>
      </c>
      <c r="R102" s="94">
        <v>0</v>
      </c>
      <c r="S102" s="94">
        <v>0</v>
      </c>
      <c r="T102" s="94">
        <v>0</v>
      </c>
      <c r="U102" s="94">
        <v>0</v>
      </c>
      <c r="V102" s="94">
        <v>29900</v>
      </c>
    </row>
    <row r="103" spans="1:22" ht="20.100000000000001" customHeight="1">
      <c r="A103" s="107"/>
      <c r="B103" s="107"/>
      <c r="C103" s="108" t="s">
        <v>1572</v>
      </c>
      <c r="D103" s="109"/>
      <c r="E103" s="110" t="s">
        <v>832</v>
      </c>
      <c r="F103" s="94">
        <v>17286668</v>
      </c>
      <c r="G103" s="94">
        <v>0</v>
      </c>
      <c r="H103" s="94">
        <v>0</v>
      </c>
      <c r="I103" s="94">
        <v>0</v>
      </c>
      <c r="J103" s="94">
        <v>0</v>
      </c>
      <c r="K103" s="94">
        <v>0</v>
      </c>
      <c r="L103" s="94">
        <v>0</v>
      </c>
      <c r="M103" s="94">
        <v>0</v>
      </c>
      <c r="N103" s="94">
        <v>0</v>
      </c>
      <c r="O103" s="94">
        <v>360</v>
      </c>
      <c r="P103" s="94">
        <v>0</v>
      </c>
      <c r="Q103" s="94">
        <v>0</v>
      </c>
      <c r="R103" s="94">
        <v>0</v>
      </c>
      <c r="S103" s="94">
        <v>0</v>
      </c>
      <c r="T103" s="94">
        <v>0</v>
      </c>
      <c r="U103" s="94">
        <v>12436136</v>
      </c>
      <c r="V103" s="94">
        <v>4670852</v>
      </c>
    </row>
    <row r="104" spans="1:22" ht="20.100000000000001" customHeight="1">
      <c r="A104" s="107"/>
      <c r="B104" s="107" t="s">
        <v>1586</v>
      </c>
      <c r="C104" s="108"/>
      <c r="D104" s="109"/>
      <c r="E104" s="110" t="s">
        <v>862</v>
      </c>
      <c r="F104" s="94">
        <v>140</v>
      </c>
      <c r="G104" s="94">
        <v>0</v>
      </c>
      <c r="H104" s="94">
        <v>0</v>
      </c>
      <c r="I104" s="94">
        <v>0</v>
      </c>
      <c r="J104" s="94">
        <v>0</v>
      </c>
      <c r="K104" s="94">
        <v>0</v>
      </c>
      <c r="L104" s="94">
        <v>0</v>
      </c>
      <c r="M104" s="94">
        <v>0</v>
      </c>
      <c r="N104" s="94">
        <v>0</v>
      </c>
      <c r="O104" s="94">
        <v>0</v>
      </c>
      <c r="P104" s="94">
        <v>0</v>
      </c>
      <c r="Q104" s="94">
        <v>0</v>
      </c>
      <c r="R104" s="94">
        <v>0</v>
      </c>
      <c r="S104" s="94">
        <v>140</v>
      </c>
      <c r="T104" s="94">
        <v>0</v>
      </c>
      <c r="U104" s="94">
        <v>0</v>
      </c>
      <c r="V104" s="94">
        <v>0</v>
      </c>
    </row>
    <row r="105" spans="1:22" ht="20.100000000000001" customHeight="1">
      <c r="A105" s="107"/>
      <c r="B105" s="107"/>
      <c r="C105" s="108" t="s">
        <v>1558</v>
      </c>
      <c r="D105" s="109"/>
      <c r="E105" s="110" t="s">
        <v>867</v>
      </c>
      <c r="F105" s="94">
        <v>140</v>
      </c>
      <c r="G105" s="94">
        <v>0</v>
      </c>
      <c r="H105" s="94">
        <v>0</v>
      </c>
      <c r="I105" s="94">
        <v>0</v>
      </c>
      <c r="J105" s="94">
        <v>0</v>
      </c>
      <c r="K105" s="94">
        <v>0</v>
      </c>
      <c r="L105" s="94">
        <v>0</v>
      </c>
      <c r="M105" s="94">
        <v>0</v>
      </c>
      <c r="N105" s="94">
        <v>0</v>
      </c>
      <c r="O105" s="94">
        <v>0</v>
      </c>
      <c r="P105" s="94">
        <v>0</v>
      </c>
      <c r="Q105" s="94">
        <v>0</v>
      </c>
      <c r="R105" s="94">
        <v>0</v>
      </c>
      <c r="S105" s="94">
        <v>140</v>
      </c>
      <c r="T105" s="94">
        <v>0</v>
      </c>
      <c r="U105" s="94">
        <v>0</v>
      </c>
      <c r="V105" s="94">
        <v>0</v>
      </c>
    </row>
    <row r="106" spans="1:22" ht="20.100000000000001" customHeight="1">
      <c r="A106" s="107"/>
      <c r="B106" s="107" t="s">
        <v>1559</v>
      </c>
      <c r="C106" s="108"/>
      <c r="D106" s="109"/>
      <c r="E106" s="110" t="s">
        <v>869</v>
      </c>
      <c r="F106" s="94">
        <v>200</v>
      </c>
      <c r="G106" s="94">
        <v>0</v>
      </c>
      <c r="H106" s="94">
        <v>0</v>
      </c>
      <c r="I106" s="94">
        <v>0</v>
      </c>
      <c r="J106" s="94">
        <v>0</v>
      </c>
      <c r="K106" s="94">
        <v>0</v>
      </c>
      <c r="L106" s="94">
        <v>0</v>
      </c>
      <c r="M106" s="94">
        <v>0</v>
      </c>
      <c r="N106" s="94">
        <v>0</v>
      </c>
      <c r="O106" s="94">
        <v>60</v>
      </c>
      <c r="P106" s="94">
        <v>0</v>
      </c>
      <c r="Q106" s="94">
        <v>0</v>
      </c>
      <c r="R106" s="94">
        <v>0</v>
      </c>
      <c r="S106" s="94">
        <v>140</v>
      </c>
      <c r="T106" s="94">
        <v>0</v>
      </c>
      <c r="U106" s="94">
        <v>0</v>
      </c>
      <c r="V106" s="94">
        <v>0</v>
      </c>
    </row>
    <row r="107" spans="1:22" ht="20.100000000000001" customHeight="1">
      <c r="A107" s="107"/>
      <c r="B107" s="107"/>
      <c r="C107" s="108" t="s">
        <v>1550</v>
      </c>
      <c r="D107" s="109"/>
      <c r="E107" s="110" t="s">
        <v>251</v>
      </c>
      <c r="F107" s="94">
        <v>140</v>
      </c>
      <c r="G107" s="94">
        <v>0</v>
      </c>
      <c r="H107" s="94">
        <v>0</v>
      </c>
      <c r="I107" s="94">
        <v>0</v>
      </c>
      <c r="J107" s="94">
        <v>0</v>
      </c>
      <c r="K107" s="94">
        <v>0</v>
      </c>
      <c r="L107" s="94">
        <v>0</v>
      </c>
      <c r="M107" s="94">
        <v>0</v>
      </c>
      <c r="N107" s="94">
        <v>0</v>
      </c>
      <c r="O107" s="94">
        <v>0</v>
      </c>
      <c r="P107" s="94">
        <v>0</v>
      </c>
      <c r="Q107" s="94">
        <v>0</v>
      </c>
      <c r="R107" s="94">
        <v>0</v>
      </c>
      <c r="S107" s="94">
        <v>140</v>
      </c>
      <c r="T107" s="94">
        <v>0</v>
      </c>
      <c r="U107" s="94">
        <v>0</v>
      </c>
      <c r="V107" s="94">
        <v>0</v>
      </c>
    </row>
    <row r="108" spans="1:22" ht="20.100000000000001" customHeight="1">
      <c r="A108" s="107"/>
      <c r="B108" s="107"/>
      <c r="C108" s="108" t="s">
        <v>1551</v>
      </c>
      <c r="D108" s="109"/>
      <c r="E108" s="110" t="s">
        <v>252</v>
      </c>
      <c r="F108" s="94">
        <v>60</v>
      </c>
      <c r="G108" s="94">
        <v>0</v>
      </c>
      <c r="H108" s="94">
        <v>0</v>
      </c>
      <c r="I108" s="94">
        <v>0</v>
      </c>
      <c r="J108" s="94">
        <v>0</v>
      </c>
      <c r="K108" s="94">
        <v>0</v>
      </c>
      <c r="L108" s="94">
        <v>0</v>
      </c>
      <c r="M108" s="94">
        <v>0</v>
      </c>
      <c r="N108" s="94">
        <v>0</v>
      </c>
      <c r="O108" s="94">
        <v>60</v>
      </c>
      <c r="P108" s="94">
        <v>0</v>
      </c>
      <c r="Q108" s="94">
        <v>0</v>
      </c>
      <c r="R108" s="94">
        <v>0</v>
      </c>
      <c r="S108" s="94">
        <v>0</v>
      </c>
      <c r="T108" s="94">
        <v>0</v>
      </c>
      <c r="U108" s="94">
        <v>0</v>
      </c>
      <c r="V108" s="94">
        <v>0</v>
      </c>
    </row>
    <row r="109" spans="1:22" ht="20.100000000000001" customHeight="1">
      <c r="A109" s="107"/>
      <c r="B109" s="107" t="s">
        <v>1562</v>
      </c>
      <c r="C109" s="108"/>
      <c r="D109" s="109"/>
      <c r="E109" s="110" t="s">
        <v>1590</v>
      </c>
      <c r="F109" s="94">
        <v>420</v>
      </c>
      <c r="G109" s="94">
        <v>0</v>
      </c>
      <c r="H109" s="94">
        <v>0</v>
      </c>
      <c r="I109" s="94">
        <v>0</v>
      </c>
      <c r="J109" s="94">
        <v>0</v>
      </c>
      <c r="K109" s="94">
        <v>0</v>
      </c>
      <c r="L109" s="94">
        <v>0</v>
      </c>
      <c r="M109" s="94">
        <v>0</v>
      </c>
      <c r="N109" s="94">
        <v>0</v>
      </c>
      <c r="O109" s="94">
        <v>180</v>
      </c>
      <c r="P109" s="94">
        <v>0</v>
      </c>
      <c r="Q109" s="94">
        <v>0</v>
      </c>
      <c r="R109" s="94">
        <v>0</v>
      </c>
      <c r="S109" s="94">
        <v>240</v>
      </c>
      <c r="T109" s="94">
        <v>0</v>
      </c>
      <c r="U109" s="94">
        <v>0</v>
      </c>
      <c r="V109" s="94">
        <v>0</v>
      </c>
    </row>
    <row r="110" spans="1:22" ht="20.100000000000001" customHeight="1">
      <c r="A110" s="107"/>
      <c r="B110" s="107"/>
      <c r="C110" s="108" t="s">
        <v>1550</v>
      </c>
      <c r="D110" s="109"/>
      <c r="E110" s="110" t="s">
        <v>251</v>
      </c>
      <c r="F110" s="94">
        <v>420</v>
      </c>
      <c r="G110" s="94">
        <v>0</v>
      </c>
      <c r="H110" s="94">
        <v>0</v>
      </c>
      <c r="I110" s="94">
        <v>0</v>
      </c>
      <c r="J110" s="94">
        <v>0</v>
      </c>
      <c r="K110" s="94">
        <v>0</v>
      </c>
      <c r="L110" s="94">
        <v>0</v>
      </c>
      <c r="M110" s="94">
        <v>0</v>
      </c>
      <c r="N110" s="94">
        <v>0</v>
      </c>
      <c r="O110" s="94">
        <v>180</v>
      </c>
      <c r="P110" s="94">
        <v>0</v>
      </c>
      <c r="Q110" s="94">
        <v>0</v>
      </c>
      <c r="R110" s="94">
        <v>0</v>
      </c>
      <c r="S110" s="94">
        <v>240</v>
      </c>
      <c r="T110" s="94">
        <v>0</v>
      </c>
      <c r="U110" s="94">
        <v>0</v>
      </c>
      <c r="V110" s="94">
        <v>0</v>
      </c>
    </row>
    <row r="111" spans="1:22" ht="20.100000000000001" customHeight="1">
      <c r="A111" s="107" t="s">
        <v>1591</v>
      </c>
      <c r="B111" s="107"/>
      <c r="C111" s="108"/>
      <c r="D111" s="109"/>
      <c r="E111" s="110" t="s">
        <v>1592</v>
      </c>
      <c r="F111" s="94">
        <v>5908468</v>
      </c>
      <c r="G111" s="94">
        <v>0</v>
      </c>
      <c r="H111" s="94">
        <v>0</v>
      </c>
      <c r="I111" s="94">
        <v>0</v>
      </c>
      <c r="J111" s="94">
        <v>0</v>
      </c>
      <c r="K111" s="94">
        <v>4590300</v>
      </c>
      <c r="L111" s="94">
        <v>0</v>
      </c>
      <c r="M111" s="94">
        <v>0</v>
      </c>
      <c r="N111" s="94">
        <v>0</v>
      </c>
      <c r="O111" s="94">
        <v>3600</v>
      </c>
      <c r="P111" s="94">
        <v>0</v>
      </c>
      <c r="Q111" s="94">
        <v>0</v>
      </c>
      <c r="R111" s="94">
        <v>0</v>
      </c>
      <c r="S111" s="94">
        <v>28140</v>
      </c>
      <c r="T111" s="94">
        <v>199296</v>
      </c>
      <c r="U111" s="94">
        <v>262000</v>
      </c>
      <c r="V111" s="94">
        <v>3412</v>
      </c>
    </row>
    <row r="112" spans="1:22" ht="20.100000000000001" customHeight="1">
      <c r="A112" s="107"/>
      <c r="B112" s="107" t="s">
        <v>1550</v>
      </c>
      <c r="C112" s="108"/>
      <c r="D112" s="109"/>
      <c r="E112" s="110" t="s">
        <v>1593</v>
      </c>
      <c r="F112" s="94">
        <v>12756</v>
      </c>
      <c r="G112" s="94">
        <v>0</v>
      </c>
      <c r="H112" s="94">
        <v>0</v>
      </c>
      <c r="I112" s="94">
        <v>0</v>
      </c>
      <c r="J112" s="94">
        <v>0</v>
      </c>
      <c r="K112" s="94">
        <v>0</v>
      </c>
      <c r="L112" s="94">
        <v>0</v>
      </c>
      <c r="M112" s="94">
        <v>0</v>
      </c>
      <c r="N112" s="94">
        <v>0</v>
      </c>
      <c r="O112" s="94">
        <v>300</v>
      </c>
      <c r="P112" s="94">
        <v>0</v>
      </c>
      <c r="Q112" s="94">
        <v>0</v>
      </c>
      <c r="R112" s="94">
        <v>0</v>
      </c>
      <c r="S112" s="94">
        <v>800</v>
      </c>
      <c r="T112" s="94">
        <v>8244</v>
      </c>
      <c r="U112" s="94">
        <v>0</v>
      </c>
      <c r="V112" s="94">
        <v>3412</v>
      </c>
    </row>
    <row r="113" spans="1:22" ht="20.100000000000001" customHeight="1">
      <c r="A113" s="107"/>
      <c r="B113" s="107"/>
      <c r="C113" s="108" t="s">
        <v>1550</v>
      </c>
      <c r="D113" s="109"/>
      <c r="E113" s="110" t="s">
        <v>251</v>
      </c>
      <c r="F113" s="94">
        <v>2744</v>
      </c>
      <c r="G113" s="94">
        <v>0</v>
      </c>
      <c r="H113" s="94">
        <v>0</v>
      </c>
      <c r="I113" s="94">
        <v>0</v>
      </c>
      <c r="J113" s="94">
        <v>0</v>
      </c>
      <c r="K113" s="94">
        <v>0</v>
      </c>
      <c r="L113" s="94">
        <v>0</v>
      </c>
      <c r="M113" s="94">
        <v>0</v>
      </c>
      <c r="N113" s="94">
        <v>0</v>
      </c>
      <c r="O113" s="94">
        <v>240</v>
      </c>
      <c r="P113" s="94">
        <v>0</v>
      </c>
      <c r="Q113" s="94">
        <v>0</v>
      </c>
      <c r="R113" s="94">
        <v>0</v>
      </c>
      <c r="S113" s="94">
        <v>440</v>
      </c>
      <c r="T113" s="94">
        <v>2064</v>
      </c>
      <c r="U113" s="94">
        <v>0</v>
      </c>
      <c r="V113" s="94">
        <v>0</v>
      </c>
    </row>
    <row r="114" spans="1:22" ht="20.100000000000001" customHeight="1">
      <c r="A114" s="107"/>
      <c r="B114" s="107"/>
      <c r="C114" s="108" t="s">
        <v>1572</v>
      </c>
      <c r="D114" s="109"/>
      <c r="E114" s="110" t="s">
        <v>1594</v>
      </c>
      <c r="F114" s="94">
        <v>10012</v>
      </c>
      <c r="G114" s="94">
        <v>0</v>
      </c>
      <c r="H114" s="94">
        <v>0</v>
      </c>
      <c r="I114" s="94">
        <v>0</v>
      </c>
      <c r="J114" s="94">
        <v>0</v>
      </c>
      <c r="K114" s="94">
        <v>0</v>
      </c>
      <c r="L114" s="94">
        <v>0</v>
      </c>
      <c r="M114" s="94">
        <v>0</v>
      </c>
      <c r="N114" s="94">
        <v>0</v>
      </c>
      <c r="O114" s="94">
        <v>60</v>
      </c>
      <c r="P114" s="94">
        <v>0</v>
      </c>
      <c r="Q114" s="94">
        <v>0</v>
      </c>
      <c r="R114" s="94">
        <v>0</v>
      </c>
      <c r="S114" s="94">
        <v>360</v>
      </c>
      <c r="T114" s="94">
        <v>6180</v>
      </c>
      <c r="U114" s="94">
        <v>0</v>
      </c>
      <c r="V114" s="94">
        <v>3412</v>
      </c>
    </row>
    <row r="115" spans="1:22" ht="20.100000000000001" customHeight="1">
      <c r="A115" s="107"/>
      <c r="B115" s="107" t="s">
        <v>1551</v>
      </c>
      <c r="C115" s="108"/>
      <c r="D115" s="109"/>
      <c r="E115" s="110" t="s">
        <v>912</v>
      </c>
      <c r="F115" s="94">
        <v>42500</v>
      </c>
      <c r="G115" s="94">
        <v>0</v>
      </c>
      <c r="H115" s="94">
        <v>0</v>
      </c>
      <c r="I115" s="94">
        <v>0</v>
      </c>
      <c r="J115" s="94">
        <v>0</v>
      </c>
      <c r="K115" s="94">
        <v>5700</v>
      </c>
      <c r="L115" s="94">
        <v>0</v>
      </c>
      <c r="M115" s="94">
        <v>0</v>
      </c>
      <c r="N115" s="94">
        <v>0</v>
      </c>
      <c r="O115" s="94">
        <v>0</v>
      </c>
      <c r="P115" s="94">
        <v>0</v>
      </c>
      <c r="Q115" s="94">
        <v>0</v>
      </c>
      <c r="R115" s="94">
        <v>0</v>
      </c>
      <c r="S115" s="94">
        <v>12080</v>
      </c>
      <c r="T115" s="94">
        <v>24720</v>
      </c>
      <c r="U115" s="94">
        <v>0</v>
      </c>
      <c r="V115" s="94">
        <v>0</v>
      </c>
    </row>
    <row r="116" spans="1:22" ht="20.100000000000001" customHeight="1">
      <c r="A116" s="107"/>
      <c r="B116" s="107"/>
      <c r="C116" s="108" t="s">
        <v>1550</v>
      </c>
      <c r="D116" s="109"/>
      <c r="E116" s="110" t="s">
        <v>913</v>
      </c>
      <c r="F116" s="94">
        <v>38380</v>
      </c>
      <c r="G116" s="94">
        <v>0</v>
      </c>
      <c r="H116" s="94">
        <v>0</v>
      </c>
      <c r="I116" s="94">
        <v>0</v>
      </c>
      <c r="J116" s="94">
        <v>0</v>
      </c>
      <c r="K116" s="94">
        <v>5700</v>
      </c>
      <c r="L116" s="94">
        <v>0</v>
      </c>
      <c r="M116" s="94">
        <v>0</v>
      </c>
      <c r="N116" s="94">
        <v>0</v>
      </c>
      <c r="O116" s="94">
        <v>0</v>
      </c>
      <c r="P116" s="94">
        <v>0</v>
      </c>
      <c r="Q116" s="94">
        <v>0</v>
      </c>
      <c r="R116" s="94">
        <v>0</v>
      </c>
      <c r="S116" s="94">
        <v>7960</v>
      </c>
      <c r="T116" s="94">
        <v>24720</v>
      </c>
      <c r="U116" s="94">
        <v>0</v>
      </c>
      <c r="V116" s="94">
        <v>0</v>
      </c>
    </row>
    <row r="117" spans="1:22" ht="20.100000000000001" customHeight="1">
      <c r="A117" s="107"/>
      <c r="B117" s="107"/>
      <c r="C117" s="108" t="s">
        <v>1551</v>
      </c>
      <c r="D117" s="109"/>
      <c r="E117" s="110" t="s">
        <v>1595</v>
      </c>
      <c r="F117" s="94">
        <v>4120</v>
      </c>
      <c r="G117" s="94">
        <v>0</v>
      </c>
      <c r="H117" s="94">
        <v>0</v>
      </c>
      <c r="I117" s="94">
        <v>0</v>
      </c>
      <c r="J117" s="94">
        <v>0</v>
      </c>
      <c r="K117" s="94">
        <v>0</v>
      </c>
      <c r="L117" s="94">
        <v>0</v>
      </c>
      <c r="M117" s="94">
        <v>0</v>
      </c>
      <c r="N117" s="94">
        <v>0</v>
      </c>
      <c r="O117" s="94">
        <v>0</v>
      </c>
      <c r="P117" s="94">
        <v>0</v>
      </c>
      <c r="Q117" s="94">
        <v>0</v>
      </c>
      <c r="R117" s="94">
        <v>0</v>
      </c>
      <c r="S117" s="94">
        <v>4120</v>
      </c>
      <c r="T117" s="94">
        <v>0</v>
      </c>
      <c r="U117" s="94">
        <v>0</v>
      </c>
      <c r="V117" s="94">
        <v>0</v>
      </c>
    </row>
    <row r="118" spans="1:22" ht="20.100000000000001" customHeight="1">
      <c r="A118" s="107"/>
      <c r="B118" s="107" t="s">
        <v>1552</v>
      </c>
      <c r="C118" s="108"/>
      <c r="D118" s="109"/>
      <c r="E118" s="110" t="s">
        <v>925</v>
      </c>
      <c r="F118" s="94">
        <v>170360</v>
      </c>
      <c r="G118" s="94">
        <v>0</v>
      </c>
      <c r="H118" s="94">
        <v>0</v>
      </c>
      <c r="I118" s="94">
        <v>0</v>
      </c>
      <c r="J118" s="94">
        <v>0</v>
      </c>
      <c r="K118" s="94">
        <v>0</v>
      </c>
      <c r="L118" s="94">
        <v>0</v>
      </c>
      <c r="M118" s="94">
        <v>0</v>
      </c>
      <c r="N118" s="94">
        <v>0</v>
      </c>
      <c r="O118" s="94">
        <v>0</v>
      </c>
      <c r="P118" s="94">
        <v>0</v>
      </c>
      <c r="Q118" s="94">
        <v>0</v>
      </c>
      <c r="R118" s="94">
        <v>0</v>
      </c>
      <c r="S118" s="94">
        <v>9020</v>
      </c>
      <c r="T118" s="94">
        <v>137340</v>
      </c>
      <c r="U118" s="94">
        <v>24000</v>
      </c>
      <c r="V118" s="94">
        <v>0</v>
      </c>
    </row>
    <row r="119" spans="1:22" ht="20.100000000000001" customHeight="1">
      <c r="A119" s="107"/>
      <c r="B119" s="107"/>
      <c r="C119" s="108" t="s">
        <v>1550</v>
      </c>
      <c r="D119" s="109"/>
      <c r="E119" s="110" t="s">
        <v>926</v>
      </c>
      <c r="F119" s="94">
        <v>24000</v>
      </c>
      <c r="G119" s="94">
        <v>0</v>
      </c>
      <c r="H119" s="94">
        <v>0</v>
      </c>
      <c r="I119" s="94">
        <v>0</v>
      </c>
      <c r="J119" s="94">
        <v>0</v>
      </c>
      <c r="K119" s="94">
        <v>0</v>
      </c>
      <c r="L119" s="94">
        <v>0</v>
      </c>
      <c r="M119" s="94">
        <v>0</v>
      </c>
      <c r="N119" s="94">
        <v>0</v>
      </c>
      <c r="O119" s="94">
        <v>0</v>
      </c>
      <c r="P119" s="94">
        <v>0</v>
      </c>
      <c r="Q119" s="94">
        <v>0</v>
      </c>
      <c r="R119" s="94">
        <v>0</v>
      </c>
      <c r="S119" s="94">
        <v>0</v>
      </c>
      <c r="T119" s="94">
        <v>0</v>
      </c>
      <c r="U119" s="94">
        <v>24000</v>
      </c>
      <c r="V119" s="94">
        <v>0</v>
      </c>
    </row>
    <row r="120" spans="1:22" ht="20.100000000000001" customHeight="1">
      <c r="A120" s="107"/>
      <c r="B120" s="107"/>
      <c r="C120" s="108" t="s">
        <v>1551</v>
      </c>
      <c r="D120" s="109"/>
      <c r="E120" s="110" t="s">
        <v>927</v>
      </c>
      <c r="F120" s="94">
        <v>146360</v>
      </c>
      <c r="G120" s="94">
        <v>0</v>
      </c>
      <c r="H120" s="94">
        <v>0</v>
      </c>
      <c r="I120" s="94">
        <v>0</v>
      </c>
      <c r="J120" s="94">
        <v>0</v>
      </c>
      <c r="K120" s="94">
        <v>0</v>
      </c>
      <c r="L120" s="94">
        <v>0</v>
      </c>
      <c r="M120" s="94">
        <v>0</v>
      </c>
      <c r="N120" s="94">
        <v>0</v>
      </c>
      <c r="O120" s="94">
        <v>0</v>
      </c>
      <c r="P120" s="94">
        <v>0</v>
      </c>
      <c r="Q120" s="94">
        <v>0</v>
      </c>
      <c r="R120" s="94">
        <v>0</v>
      </c>
      <c r="S120" s="94">
        <v>9020</v>
      </c>
      <c r="T120" s="94">
        <v>137340</v>
      </c>
      <c r="U120" s="94">
        <v>0</v>
      </c>
      <c r="V120" s="94">
        <v>0</v>
      </c>
    </row>
    <row r="121" spans="1:22" ht="20.100000000000001" customHeight="1">
      <c r="A121" s="107"/>
      <c r="B121" s="107" t="s">
        <v>1557</v>
      </c>
      <c r="C121" s="108"/>
      <c r="D121" s="109"/>
      <c r="E121" s="110" t="s">
        <v>929</v>
      </c>
      <c r="F121" s="94">
        <v>245908</v>
      </c>
      <c r="G121" s="94">
        <v>0</v>
      </c>
      <c r="H121" s="94">
        <v>0</v>
      </c>
      <c r="I121" s="94">
        <v>0</v>
      </c>
      <c r="J121" s="94">
        <v>0</v>
      </c>
      <c r="K121" s="94">
        <v>0</v>
      </c>
      <c r="L121" s="94">
        <v>0</v>
      </c>
      <c r="M121" s="94">
        <v>0</v>
      </c>
      <c r="N121" s="94">
        <v>0</v>
      </c>
      <c r="O121" s="94">
        <v>420</v>
      </c>
      <c r="P121" s="94">
        <v>0</v>
      </c>
      <c r="Q121" s="94">
        <v>0</v>
      </c>
      <c r="R121" s="94">
        <v>0</v>
      </c>
      <c r="S121" s="94">
        <v>3360</v>
      </c>
      <c r="T121" s="94">
        <v>4128</v>
      </c>
      <c r="U121" s="94">
        <v>238000</v>
      </c>
      <c r="V121" s="94">
        <v>0</v>
      </c>
    </row>
    <row r="122" spans="1:22" ht="20.100000000000001" customHeight="1">
      <c r="A122" s="107"/>
      <c r="B122" s="107"/>
      <c r="C122" s="108" t="s">
        <v>1550</v>
      </c>
      <c r="D122" s="109"/>
      <c r="E122" s="110" t="s">
        <v>930</v>
      </c>
      <c r="F122" s="94">
        <v>239320</v>
      </c>
      <c r="G122" s="94">
        <v>0</v>
      </c>
      <c r="H122" s="94">
        <v>0</v>
      </c>
      <c r="I122" s="94">
        <v>0</v>
      </c>
      <c r="J122" s="94">
        <v>0</v>
      </c>
      <c r="K122" s="94">
        <v>0</v>
      </c>
      <c r="L122" s="94">
        <v>0</v>
      </c>
      <c r="M122" s="94">
        <v>0</v>
      </c>
      <c r="N122" s="94">
        <v>0</v>
      </c>
      <c r="O122" s="94">
        <v>420</v>
      </c>
      <c r="P122" s="94">
        <v>0</v>
      </c>
      <c r="Q122" s="94">
        <v>0</v>
      </c>
      <c r="R122" s="94">
        <v>0</v>
      </c>
      <c r="S122" s="94">
        <v>900</v>
      </c>
      <c r="T122" s="94">
        <v>0</v>
      </c>
      <c r="U122" s="94">
        <v>238000</v>
      </c>
      <c r="V122" s="94">
        <v>0</v>
      </c>
    </row>
    <row r="123" spans="1:22" ht="20.100000000000001" customHeight="1">
      <c r="A123" s="107"/>
      <c r="B123" s="107"/>
      <c r="C123" s="108" t="s">
        <v>1551</v>
      </c>
      <c r="D123" s="109"/>
      <c r="E123" s="110" t="s">
        <v>931</v>
      </c>
      <c r="F123" s="94">
        <v>220</v>
      </c>
      <c r="G123" s="94">
        <v>0</v>
      </c>
      <c r="H123" s="94">
        <v>0</v>
      </c>
      <c r="I123" s="94">
        <v>0</v>
      </c>
      <c r="J123" s="94">
        <v>0</v>
      </c>
      <c r="K123" s="94">
        <v>0</v>
      </c>
      <c r="L123" s="94">
        <v>0</v>
      </c>
      <c r="M123" s="94">
        <v>0</v>
      </c>
      <c r="N123" s="94">
        <v>0</v>
      </c>
      <c r="O123" s="94">
        <v>0</v>
      </c>
      <c r="P123" s="94">
        <v>0</v>
      </c>
      <c r="Q123" s="94">
        <v>0</v>
      </c>
      <c r="R123" s="94">
        <v>0</v>
      </c>
      <c r="S123" s="94">
        <v>220</v>
      </c>
      <c r="T123" s="94">
        <v>0</v>
      </c>
      <c r="U123" s="94">
        <v>0</v>
      </c>
      <c r="V123" s="94">
        <v>0</v>
      </c>
    </row>
    <row r="124" spans="1:22" ht="20.100000000000001" customHeight="1">
      <c r="A124" s="107"/>
      <c r="B124" s="107"/>
      <c r="C124" s="108" t="s">
        <v>1552</v>
      </c>
      <c r="D124" s="109"/>
      <c r="E124" s="110" t="s">
        <v>932</v>
      </c>
      <c r="F124" s="94">
        <v>6328</v>
      </c>
      <c r="G124" s="94">
        <v>0</v>
      </c>
      <c r="H124" s="94">
        <v>0</v>
      </c>
      <c r="I124" s="94">
        <v>0</v>
      </c>
      <c r="J124" s="94">
        <v>0</v>
      </c>
      <c r="K124" s="94">
        <v>0</v>
      </c>
      <c r="L124" s="94">
        <v>0</v>
      </c>
      <c r="M124" s="94">
        <v>0</v>
      </c>
      <c r="N124" s="94">
        <v>0</v>
      </c>
      <c r="O124" s="94">
        <v>0</v>
      </c>
      <c r="P124" s="94">
        <v>0</v>
      </c>
      <c r="Q124" s="94">
        <v>0</v>
      </c>
      <c r="R124" s="94">
        <v>0</v>
      </c>
      <c r="S124" s="94">
        <v>2200</v>
      </c>
      <c r="T124" s="94">
        <v>4128</v>
      </c>
      <c r="U124" s="94">
        <v>0</v>
      </c>
      <c r="V124" s="94">
        <v>0</v>
      </c>
    </row>
    <row r="125" spans="1:22" ht="20.100000000000001" customHeight="1">
      <c r="A125" s="107"/>
      <c r="B125" s="107"/>
      <c r="C125" s="108" t="s">
        <v>1558</v>
      </c>
      <c r="D125" s="109"/>
      <c r="E125" s="110" t="s">
        <v>934</v>
      </c>
      <c r="F125" s="94">
        <v>40</v>
      </c>
      <c r="G125" s="94">
        <v>0</v>
      </c>
      <c r="H125" s="94">
        <v>0</v>
      </c>
      <c r="I125" s="94">
        <v>0</v>
      </c>
      <c r="J125" s="94">
        <v>0</v>
      </c>
      <c r="K125" s="94">
        <v>0</v>
      </c>
      <c r="L125" s="94">
        <v>0</v>
      </c>
      <c r="M125" s="94">
        <v>0</v>
      </c>
      <c r="N125" s="94">
        <v>0</v>
      </c>
      <c r="O125" s="94">
        <v>0</v>
      </c>
      <c r="P125" s="94">
        <v>0</v>
      </c>
      <c r="Q125" s="94">
        <v>0</v>
      </c>
      <c r="R125" s="94">
        <v>0</v>
      </c>
      <c r="S125" s="94">
        <v>40</v>
      </c>
      <c r="T125" s="94">
        <v>0</v>
      </c>
      <c r="U125" s="94">
        <v>0</v>
      </c>
      <c r="V125" s="94">
        <v>0</v>
      </c>
    </row>
    <row r="126" spans="1:22" ht="20.100000000000001" customHeight="1">
      <c r="A126" s="107"/>
      <c r="B126" s="107" t="s">
        <v>1580</v>
      </c>
      <c r="C126" s="108"/>
      <c r="D126" s="109"/>
      <c r="E126" s="110" t="s">
        <v>954</v>
      </c>
      <c r="F126" s="94">
        <v>5436604</v>
      </c>
      <c r="G126" s="94">
        <v>0</v>
      </c>
      <c r="H126" s="94">
        <v>0</v>
      </c>
      <c r="I126" s="94">
        <v>0</v>
      </c>
      <c r="J126" s="94">
        <v>0</v>
      </c>
      <c r="K126" s="94">
        <v>4584600</v>
      </c>
      <c r="L126" s="94">
        <v>0</v>
      </c>
      <c r="M126" s="94">
        <v>0</v>
      </c>
      <c r="N126" s="94">
        <v>0</v>
      </c>
      <c r="O126" s="94">
        <v>2760</v>
      </c>
      <c r="P126" s="94">
        <v>0</v>
      </c>
      <c r="Q126" s="94">
        <v>0</v>
      </c>
      <c r="R126" s="94">
        <v>0</v>
      </c>
      <c r="S126" s="94">
        <v>2660</v>
      </c>
      <c r="T126" s="94">
        <v>24864</v>
      </c>
      <c r="U126" s="94">
        <v>0</v>
      </c>
      <c r="V126" s="94">
        <v>0</v>
      </c>
    </row>
    <row r="127" spans="1:22" ht="20.100000000000001" customHeight="1">
      <c r="A127" s="107"/>
      <c r="B127" s="107"/>
      <c r="C127" s="108" t="s">
        <v>1572</v>
      </c>
      <c r="D127" s="109"/>
      <c r="E127" s="110" t="s">
        <v>957</v>
      </c>
      <c r="F127" s="94">
        <v>5436604</v>
      </c>
      <c r="G127" s="94">
        <v>0</v>
      </c>
      <c r="H127" s="94">
        <v>0</v>
      </c>
      <c r="I127" s="94">
        <v>0</v>
      </c>
      <c r="J127" s="94">
        <v>0</v>
      </c>
      <c r="K127" s="94">
        <v>4584600</v>
      </c>
      <c r="L127" s="94">
        <v>0</v>
      </c>
      <c r="M127" s="94">
        <v>0</v>
      </c>
      <c r="N127" s="94">
        <v>0</v>
      </c>
      <c r="O127" s="94">
        <v>2760</v>
      </c>
      <c r="P127" s="94">
        <v>0</v>
      </c>
      <c r="Q127" s="94">
        <v>0</v>
      </c>
      <c r="R127" s="94">
        <v>0</v>
      </c>
      <c r="S127" s="94">
        <v>2660</v>
      </c>
      <c r="T127" s="94">
        <v>24864</v>
      </c>
      <c r="U127" s="94">
        <v>0</v>
      </c>
      <c r="V127" s="94">
        <v>0</v>
      </c>
    </row>
    <row r="128" spans="1:22" ht="20.100000000000001" customHeight="1">
      <c r="A128" s="107"/>
      <c r="B128" s="107" t="s">
        <v>1596</v>
      </c>
      <c r="C128" s="108"/>
      <c r="D128" s="109"/>
      <c r="E128" s="110" t="s">
        <v>973</v>
      </c>
      <c r="F128" s="94">
        <v>340</v>
      </c>
      <c r="G128" s="94">
        <v>0</v>
      </c>
      <c r="H128" s="94">
        <v>0</v>
      </c>
      <c r="I128" s="94">
        <v>0</v>
      </c>
      <c r="J128" s="94">
        <v>0</v>
      </c>
      <c r="K128" s="94">
        <v>0</v>
      </c>
      <c r="L128" s="94">
        <v>0</v>
      </c>
      <c r="M128" s="94">
        <v>0</v>
      </c>
      <c r="N128" s="94">
        <v>0</v>
      </c>
      <c r="O128" s="94">
        <v>120</v>
      </c>
      <c r="P128" s="94">
        <v>0</v>
      </c>
      <c r="Q128" s="94">
        <v>0</v>
      </c>
      <c r="R128" s="94">
        <v>0</v>
      </c>
      <c r="S128" s="94">
        <v>220</v>
      </c>
      <c r="T128" s="94">
        <v>0</v>
      </c>
      <c r="U128" s="94">
        <v>0</v>
      </c>
      <c r="V128" s="94">
        <v>0</v>
      </c>
    </row>
    <row r="129" spans="1:22" ht="20.100000000000001" customHeight="1">
      <c r="A129" s="107"/>
      <c r="B129" s="107"/>
      <c r="C129" s="108" t="s">
        <v>1550</v>
      </c>
      <c r="D129" s="109"/>
      <c r="E129" s="110" t="s">
        <v>251</v>
      </c>
      <c r="F129" s="94">
        <v>340</v>
      </c>
      <c r="G129" s="94">
        <v>0</v>
      </c>
      <c r="H129" s="94">
        <v>0</v>
      </c>
      <c r="I129" s="94">
        <v>0</v>
      </c>
      <c r="J129" s="94">
        <v>0</v>
      </c>
      <c r="K129" s="94">
        <v>0</v>
      </c>
      <c r="L129" s="94">
        <v>0</v>
      </c>
      <c r="M129" s="94">
        <v>0</v>
      </c>
      <c r="N129" s="94">
        <v>0</v>
      </c>
      <c r="O129" s="94">
        <v>120</v>
      </c>
      <c r="P129" s="94">
        <v>0</v>
      </c>
      <c r="Q129" s="94">
        <v>0</v>
      </c>
      <c r="R129" s="94">
        <v>0</v>
      </c>
      <c r="S129" s="94">
        <v>220</v>
      </c>
      <c r="T129" s="94">
        <v>0</v>
      </c>
      <c r="U129" s="94">
        <v>0</v>
      </c>
      <c r="V129" s="94">
        <v>0</v>
      </c>
    </row>
    <row r="130" spans="1:22" ht="20.100000000000001" customHeight="1">
      <c r="A130" s="107" t="s">
        <v>1597</v>
      </c>
      <c r="B130" s="107"/>
      <c r="C130" s="108"/>
      <c r="D130" s="109"/>
      <c r="E130" s="110" t="s">
        <v>979</v>
      </c>
      <c r="F130" s="94">
        <v>480</v>
      </c>
      <c r="G130" s="94">
        <v>0</v>
      </c>
      <c r="H130" s="94">
        <v>0</v>
      </c>
      <c r="I130" s="94">
        <v>0</v>
      </c>
      <c r="J130" s="94">
        <v>0</v>
      </c>
      <c r="K130" s="94">
        <v>0</v>
      </c>
      <c r="L130" s="94">
        <v>0</v>
      </c>
      <c r="M130" s="94">
        <v>0</v>
      </c>
      <c r="N130" s="94">
        <v>0</v>
      </c>
      <c r="O130" s="94">
        <v>180</v>
      </c>
      <c r="P130" s="94">
        <v>0</v>
      </c>
      <c r="Q130" s="94">
        <v>0</v>
      </c>
      <c r="R130" s="94">
        <v>0</v>
      </c>
      <c r="S130" s="94">
        <v>300</v>
      </c>
      <c r="T130" s="94">
        <v>0</v>
      </c>
      <c r="U130" s="94">
        <v>0</v>
      </c>
      <c r="V130" s="94">
        <v>0</v>
      </c>
    </row>
    <row r="131" spans="1:22" ht="20.100000000000001" customHeight="1">
      <c r="A131" s="107"/>
      <c r="B131" s="107" t="s">
        <v>1550</v>
      </c>
      <c r="C131" s="108"/>
      <c r="D131" s="109"/>
      <c r="E131" s="110" t="s">
        <v>980</v>
      </c>
      <c r="F131" s="94">
        <v>480</v>
      </c>
      <c r="G131" s="94">
        <v>0</v>
      </c>
      <c r="H131" s="94">
        <v>0</v>
      </c>
      <c r="I131" s="94">
        <v>0</v>
      </c>
      <c r="J131" s="94">
        <v>0</v>
      </c>
      <c r="K131" s="94">
        <v>0</v>
      </c>
      <c r="L131" s="94">
        <v>0</v>
      </c>
      <c r="M131" s="94">
        <v>0</v>
      </c>
      <c r="N131" s="94">
        <v>0</v>
      </c>
      <c r="O131" s="94">
        <v>180</v>
      </c>
      <c r="P131" s="94">
        <v>0</v>
      </c>
      <c r="Q131" s="94">
        <v>0</v>
      </c>
      <c r="R131" s="94">
        <v>0</v>
      </c>
      <c r="S131" s="94">
        <v>300</v>
      </c>
      <c r="T131" s="94">
        <v>0</v>
      </c>
      <c r="U131" s="94">
        <v>0</v>
      </c>
      <c r="V131" s="94">
        <v>0</v>
      </c>
    </row>
    <row r="132" spans="1:22" ht="20.100000000000001" customHeight="1">
      <c r="A132" s="107"/>
      <c r="B132" s="107"/>
      <c r="C132" s="108" t="s">
        <v>1550</v>
      </c>
      <c r="D132" s="109"/>
      <c r="E132" s="110" t="s">
        <v>251</v>
      </c>
      <c r="F132" s="94">
        <v>480</v>
      </c>
      <c r="G132" s="94">
        <v>0</v>
      </c>
      <c r="H132" s="94">
        <v>0</v>
      </c>
      <c r="I132" s="94">
        <v>0</v>
      </c>
      <c r="J132" s="94">
        <v>0</v>
      </c>
      <c r="K132" s="94">
        <v>0</v>
      </c>
      <c r="L132" s="94">
        <v>0</v>
      </c>
      <c r="M132" s="94">
        <v>0</v>
      </c>
      <c r="N132" s="94">
        <v>0</v>
      </c>
      <c r="O132" s="94">
        <v>180</v>
      </c>
      <c r="P132" s="94">
        <v>0</v>
      </c>
      <c r="Q132" s="94">
        <v>0</v>
      </c>
      <c r="R132" s="94">
        <v>0</v>
      </c>
      <c r="S132" s="94">
        <v>300</v>
      </c>
      <c r="T132" s="94">
        <v>0</v>
      </c>
      <c r="U132" s="94">
        <v>0</v>
      </c>
      <c r="V132" s="94">
        <v>0</v>
      </c>
    </row>
    <row r="133" spans="1:22" ht="20.100000000000001" customHeight="1">
      <c r="A133" s="107" t="s">
        <v>1598</v>
      </c>
      <c r="B133" s="107"/>
      <c r="C133" s="108"/>
      <c r="D133" s="109"/>
      <c r="E133" s="110" t="s">
        <v>1050</v>
      </c>
      <c r="F133" s="94">
        <v>144700</v>
      </c>
      <c r="G133" s="94">
        <v>0</v>
      </c>
      <c r="H133" s="94">
        <v>0</v>
      </c>
      <c r="I133" s="94">
        <v>0</v>
      </c>
      <c r="J133" s="94">
        <v>0</v>
      </c>
      <c r="K133" s="94">
        <v>0</v>
      </c>
      <c r="L133" s="94">
        <v>0</v>
      </c>
      <c r="M133" s="94">
        <v>0</v>
      </c>
      <c r="N133" s="94">
        <v>0</v>
      </c>
      <c r="O133" s="94">
        <v>1920</v>
      </c>
      <c r="P133" s="94">
        <v>0</v>
      </c>
      <c r="Q133" s="94">
        <v>0</v>
      </c>
      <c r="R133" s="94">
        <v>0</v>
      </c>
      <c r="S133" s="94">
        <v>2400</v>
      </c>
      <c r="T133" s="94">
        <v>37080</v>
      </c>
      <c r="U133" s="94">
        <v>90000</v>
      </c>
      <c r="V133" s="94">
        <v>2500</v>
      </c>
    </row>
    <row r="134" spans="1:22" ht="20.100000000000001" customHeight="1">
      <c r="A134" s="107"/>
      <c r="B134" s="107" t="s">
        <v>1550</v>
      </c>
      <c r="C134" s="108"/>
      <c r="D134" s="109"/>
      <c r="E134" s="110" t="s">
        <v>1051</v>
      </c>
      <c r="F134" s="94">
        <v>22440</v>
      </c>
      <c r="G134" s="94">
        <v>0</v>
      </c>
      <c r="H134" s="94">
        <v>0</v>
      </c>
      <c r="I134" s="94">
        <v>0</v>
      </c>
      <c r="J134" s="94">
        <v>0</v>
      </c>
      <c r="K134" s="94">
        <v>0</v>
      </c>
      <c r="L134" s="94">
        <v>0</v>
      </c>
      <c r="M134" s="94">
        <v>0</v>
      </c>
      <c r="N134" s="94">
        <v>0</v>
      </c>
      <c r="O134" s="94">
        <v>660</v>
      </c>
      <c r="P134" s="94">
        <v>0</v>
      </c>
      <c r="Q134" s="94">
        <v>0</v>
      </c>
      <c r="R134" s="94">
        <v>0</v>
      </c>
      <c r="S134" s="94">
        <v>1100</v>
      </c>
      <c r="T134" s="94">
        <v>6180</v>
      </c>
      <c r="U134" s="94">
        <v>12000</v>
      </c>
      <c r="V134" s="94">
        <v>2500</v>
      </c>
    </row>
    <row r="135" spans="1:22" ht="20.100000000000001" customHeight="1">
      <c r="A135" s="107"/>
      <c r="B135" s="107"/>
      <c r="C135" s="108" t="s">
        <v>1550</v>
      </c>
      <c r="D135" s="109"/>
      <c r="E135" s="110" t="s">
        <v>251</v>
      </c>
      <c r="F135" s="94">
        <v>22320</v>
      </c>
      <c r="G135" s="94">
        <v>0</v>
      </c>
      <c r="H135" s="94">
        <v>0</v>
      </c>
      <c r="I135" s="94">
        <v>0</v>
      </c>
      <c r="J135" s="94">
        <v>0</v>
      </c>
      <c r="K135" s="94">
        <v>0</v>
      </c>
      <c r="L135" s="94">
        <v>0</v>
      </c>
      <c r="M135" s="94">
        <v>0</v>
      </c>
      <c r="N135" s="94">
        <v>0</v>
      </c>
      <c r="O135" s="94">
        <v>660</v>
      </c>
      <c r="P135" s="94">
        <v>0</v>
      </c>
      <c r="Q135" s="94">
        <v>0</v>
      </c>
      <c r="R135" s="94">
        <v>0</v>
      </c>
      <c r="S135" s="94">
        <v>980</v>
      </c>
      <c r="T135" s="94">
        <v>6180</v>
      </c>
      <c r="U135" s="94">
        <v>12000</v>
      </c>
      <c r="V135" s="94">
        <v>2500</v>
      </c>
    </row>
    <row r="136" spans="1:22" ht="20.100000000000001" customHeight="1">
      <c r="A136" s="107"/>
      <c r="B136" s="107"/>
      <c r="C136" s="108" t="s">
        <v>1572</v>
      </c>
      <c r="D136" s="109"/>
      <c r="E136" s="110" t="s">
        <v>1059</v>
      </c>
      <c r="F136" s="94">
        <v>120</v>
      </c>
      <c r="G136" s="94">
        <v>0</v>
      </c>
      <c r="H136" s="94">
        <v>0</v>
      </c>
      <c r="I136" s="94">
        <v>0</v>
      </c>
      <c r="J136" s="94">
        <v>0</v>
      </c>
      <c r="K136" s="94">
        <v>0</v>
      </c>
      <c r="L136" s="94">
        <v>0</v>
      </c>
      <c r="M136" s="94">
        <v>0</v>
      </c>
      <c r="N136" s="94">
        <v>0</v>
      </c>
      <c r="O136" s="94">
        <v>0</v>
      </c>
      <c r="P136" s="94">
        <v>0</v>
      </c>
      <c r="Q136" s="94">
        <v>0</v>
      </c>
      <c r="R136" s="94">
        <v>0</v>
      </c>
      <c r="S136" s="94">
        <v>120</v>
      </c>
      <c r="T136" s="94">
        <v>0</v>
      </c>
      <c r="U136" s="94">
        <v>0</v>
      </c>
      <c r="V136" s="94">
        <v>0</v>
      </c>
    </row>
    <row r="137" spans="1:22" ht="20.100000000000001" customHeight="1">
      <c r="A137" s="107"/>
      <c r="B137" s="107" t="s">
        <v>1558</v>
      </c>
      <c r="C137" s="108"/>
      <c r="D137" s="109"/>
      <c r="E137" s="110" t="s">
        <v>1599</v>
      </c>
      <c r="F137" s="94">
        <v>109480</v>
      </c>
      <c r="G137" s="94">
        <v>0</v>
      </c>
      <c r="H137" s="94">
        <v>0</v>
      </c>
      <c r="I137" s="94">
        <v>0</v>
      </c>
      <c r="J137" s="94">
        <v>0</v>
      </c>
      <c r="K137" s="94">
        <v>0</v>
      </c>
      <c r="L137" s="94">
        <v>0</v>
      </c>
      <c r="M137" s="94">
        <v>0</v>
      </c>
      <c r="N137" s="94">
        <v>0</v>
      </c>
      <c r="O137" s="94">
        <v>960</v>
      </c>
      <c r="P137" s="94">
        <v>0</v>
      </c>
      <c r="Q137" s="94">
        <v>0</v>
      </c>
      <c r="R137" s="94">
        <v>0</v>
      </c>
      <c r="S137" s="94">
        <v>820</v>
      </c>
      <c r="T137" s="94">
        <v>30900</v>
      </c>
      <c r="U137" s="94">
        <v>66000</v>
      </c>
      <c r="V137" s="94">
        <v>0</v>
      </c>
    </row>
    <row r="138" spans="1:22" ht="20.100000000000001" customHeight="1">
      <c r="A138" s="107"/>
      <c r="B138" s="107"/>
      <c r="C138" s="108" t="s">
        <v>1550</v>
      </c>
      <c r="D138" s="109"/>
      <c r="E138" s="110" t="s">
        <v>1600</v>
      </c>
      <c r="F138" s="94">
        <v>109480</v>
      </c>
      <c r="G138" s="94">
        <v>0</v>
      </c>
      <c r="H138" s="94">
        <v>0</v>
      </c>
      <c r="I138" s="94">
        <v>0</v>
      </c>
      <c r="J138" s="94">
        <v>0</v>
      </c>
      <c r="K138" s="94">
        <v>0</v>
      </c>
      <c r="L138" s="94">
        <v>0</v>
      </c>
      <c r="M138" s="94">
        <v>0</v>
      </c>
      <c r="N138" s="94">
        <v>0</v>
      </c>
      <c r="O138" s="94">
        <v>960</v>
      </c>
      <c r="P138" s="94">
        <v>0</v>
      </c>
      <c r="Q138" s="94">
        <v>0</v>
      </c>
      <c r="R138" s="94">
        <v>0</v>
      </c>
      <c r="S138" s="94">
        <v>820</v>
      </c>
      <c r="T138" s="94">
        <v>30900</v>
      </c>
      <c r="U138" s="94">
        <v>66000</v>
      </c>
      <c r="V138" s="94">
        <v>0</v>
      </c>
    </row>
    <row r="139" spans="1:22" ht="20.100000000000001" customHeight="1">
      <c r="A139" s="107"/>
      <c r="B139" s="107" t="s">
        <v>1554</v>
      </c>
      <c r="C139" s="108"/>
      <c r="D139" s="109"/>
      <c r="E139" s="110" t="s">
        <v>1601</v>
      </c>
      <c r="F139" s="94">
        <v>12100</v>
      </c>
      <c r="G139" s="94">
        <v>0</v>
      </c>
      <c r="H139" s="94">
        <v>0</v>
      </c>
      <c r="I139" s="94">
        <v>0</v>
      </c>
      <c r="J139" s="94">
        <v>0</v>
      </c>
      <c r="K139" s="94">
        <v>0</v>
      </c>
      <c r="L139" s="94">
        <v>0</v>
      </c>
      <c r="M139" s="94">
        <v>0</v>
      </c>
      <c r="N139" s="94">
        <v>0</v>
      </c>
      <c r="O139" s="94">
        <v>0</v>
      </c>
      <c r="P139" s="94">
        <v>0</v>
      </c>
      <c r="Q139" s="94">
        <v>0</v>
      </c>
      <c r="R139" s="94">
        <v>0</v>
      </c>
      <c r="S139" s="94">
        <v>100</v>
      </c>
      <c r="T139" s="94">
        <v>0</v>
      </c>
      <c r="U139" s="94">
        <v>12000</v>
      </c>
      <c r="V139" s="94">
        <v>0</v>
      </c>
    </row>
    <row r="140" spans="1:22" ht="20.100000000000001" customHeight="1">
      <c r="A140" s="107"/>
      <c r="B140" s="107"/>
      <c r="C140" s="108" t="s">
        <v>1550</v>
      </c>
      <c r="D140" s="109"/>
      <c r="E140" s="110" t="s">
        <v>1602</v>
      </c>
      <c r="F140" s="94">
        <v>12100</v>
      </c>
      <c r="G140" s="94">
        <v>0</v>
      </c>
      <c r="H140" s="94">
        <v>0</v>
      </c>
      <c r="I140" s="94">
        <v>0</v>
      </c>
      <c r="J140" s="94">
        <v>0</v>
      </c>
      <c r="K140" s="94">
        <v>0</v>
      </c>
      <c r="L140" s="94">
        <v>0</v>
      </c>
      <c r="M140" s="94">
        <v>0</v>
      </c>
      <c r="N140" s="94">
        <v>0</v>
      </c>
      <c r="O140" s="94">
        <v>0</v>
      </c>
      <c r="P140" s="94">
        <v>0</v>
      </c>
      <c r="Q140" s="94">
        <v>0</v>
      </c>
      <c r="R140" s="94">
        <v>0</v>
      </c>
      <c r="S140" s="94">
        <v>100</v>
      </c>
      <c r="T140" s="94">
        <v>0</v>
      </c>
      <c r="U140" s="94">
        <v>12000</v>
      </c>
      <c r="V140" s="94">
        <v>0</v>
      </c>
    </row>
    <row r="141" spans="1:22" ht="20.100000000000001" customHeight="1">
      <c r="A141" s="107"/>
      <c r="B141" s="107" t="s">
        <v>1572</v>
      </c>
      <c r="C141" s="108"/>
      <c r="D141" s="109"/>
      <c r="E141" s="110" t="s">
        <v>1603</v>
      </c>
      <c r="F141" s="94">
        <v>680</v>
      </c>
      <c r="G141" s="94">
        <v>0</v>
      </c>
      <c r="H141" s="94">
        <v>0</v>
      </c>
      <c r="I141" s="94">
        <v>0</v>
      </c>
      <c r="J141" s="94">
        <v>0</v>
      </c>
      <c r="K141" s="94">
        <v>0</v>
      </c>
      <c r="L141" s="94">
        <v>0</v>
      </c>
      <c r="M141" s="94">
        <v>0</v>
      </c>
      <c r="N141" s="94">
        <v>0</v>
      </c>
      <c r="O141" s="94">
        <v>300</v>
      </c>
      <c r="P141" s="94">
        <v>0</v>
      </c>
      <c r="Q141" s="94">
        <v>0</v>
      </c>
      <c r="R141" s="94">
        <v>0</v>
      </c>
      <c r="S141" s="94">
        <v>380</v>
      </c>
      <c r="T141" s="94">
        <v>0</v>
      </c>
      <c r="U141" s="94">
        <v>0</v>
      </c>
      <c r="V141" s="94">
        <v>0</v>
      </c>
    </row>
    <row r="142" spans="1:22" ht="20.100000000000001" customHeight="1">
      <c r="A142" s="107"/>
      <c r="B142" s="107"/>
      <c r="C142" s="108" t="s">
        <v>1550</v>
      </c>
      <c r="D142" s="109"/>
      <c r="E142" s="110" t="s">
        <v>1073</v>
      </c>
      <c r="F142" s="94">
        <v>680</v>
      </c>
      <c r="G142" s="94">
        <v>0</v>
      </c>
      <c r="H142" s="94">
        <v>0</v>
      </c>
      <c r="I142" s="94">
        <v>0</v>
      </c>
      <c r="J142" s="94">
        <v>0</v>
      </c>
      <c r="K142" s="94">
        <v>0</v>
      </c>
      <c r="L142" s="94">
        <v>0</v>
      </c>
      <c r="M142" s="94">
        <v>0</v>
      </c>
      <c r="N142" s="94">
        <v>0</v>
      </c>
      <c r="O142" s="94">
        <v>300</v>
      </c>
      <c r="P142" s="94">
        <v>0</v>
      </c>
      <c r="Q142" s="94">
        <v>0</v>
      </c>
      <c r="R142" s="94">
        <v>0</v>
      </c>
      <c r="S142" s="94">
        <v>380</v>
      </c>
      <c r="T142" s="94">
        <v>0</v>
      </c>
      <c r="U142" s="94">
        <v>0</v>
      </c>
      <c r="V142" s="94">
        <v>0</v>
      </c>
    </row>
    <row r="143" spans="1:22" ht="20.100000000000001" customHeight="1">
      <c r="A143" s="107" t="s">
        <v>1604</v>
      </c>
      <c r="B143" s="107"/>
      <c r="C143" s="108"/>
      <c r="D143" s="109"/>
      <c r="E143" s="110" t="s">
        <v>1075</v>
      </c>
      <c r="F143" s="94">
        <v>25948296</v>
      </c>
      <c r="G143" s="94">
        <v>0</v>
      </c>
      <c r="H143" s="94">
        <v>0</v>
      </c>
      <c r="I143" s="94">
        <v>0</v>
      </c>
      <c r="J143" s="94">
        <v>0</v>
      </c>
      <c r="K143" s="94">
        <v>21913200</v>
      </c>
      <c r="L143" s="94">
        <v>0</v>
      </c>
      <c r="M143" s="94">
        <v>0</v>
      </c>
      <c r="N143" s="94">
        <v>0</v>
      </c>
      <c r="O143" s="94">
        <v>17100</v>
      </c>
      <c r="P143" s="94">
        <v>0</v>
      </c>
      <c r="Q143" s="94">
        <v>0</v>
      </c>
      <c r="R143" s="94">
        <v>0</v>
      </c>
      <c r="S143" s="94">
        <v>26200</v>
      </c>
      <c r="T143" s="94">
        <v>470596</v>
      </c>
      <c r="U143" s="94">
        <v>0</v>
      </c>
      <c r="V143" s="94">
        <v>105600</v>
      </c>
    </row>
    <row r="144" spans="1:22" ht="20.100000000000001" customHeight="1">
      <c r="A144" s="107"/>
      <c r="B144" s="107" t="s">
        <v>1550</v>
      </c>
      <c r="C144" s="108"/>
      <c r="D144" s="109"/>
      <c r="E144" s="110" t="s">
        <v>1076</v>
      </c>
      <c r="F144" s="94">
        <v>467836</v>
      </c>
      <c r="G144" s="94">
        <v>0</v>
      </c>
      <c r="H144" s="94">
        <v>0</v>
      </c>
      <c r="I144" s="94">
        <v>0</v>
      </c>
      <c r="J144" s="94">
        <v>0</v>
      </c>
      <c r="K144" s="94">
        <v>0</v>
      </c>
      <c r="L144" s="94">
        <v>0</v>
      </c>
      <c r="M144" s="94">
        <v>0</v>
      </c>
      <c r="N144" s="94">
        <v>0</v>
      </c>
      <c r="O144" s="94">
        <v>1800</v>
      </c>
      <c r="P144" s="94">
        <v>0</v>
      </c>
      <c r="Q144" s="94">
        <v>0</v>
      </c>
      <c r="R144" s="94">
        <v>0</v>
      </c>
      <c r="S144" s="94">
        <v>9600</v>
      </c>
      <c r="T144" s="94">
        <v>156436</v>
      </c>
      <c r="U144" s="94">
        <v>0</v>
      </c>
      <c r="V144" s="94">
        <v>0</v>
      </c>
    </row>
    <row r="145" spans="1:22" ht="20.100000000000001" customHeight="1">
      <c r="A145" s="107"/>
      <c r="B145" s="107"/>
      <c r="C145" s="108" t="s">
        <v>1550</v>
      </c>
      <c r="D145" s="109"/>
      <c r="E145" s="110" t="s">
        <v>251</v>
      </c>
      <c r="F145" s="94">
        <v>29504</v>
      </c>
      <c r="G145" s="94">
        <v>0</v>
      </c>
      <c r="H145" s="94">
        <v>0</v>
      </c>
      <c r="I145" s="94">
        <v>0</v>
      </c>
      <c r="J145" s="94">
        <v>0</v>
      </c>
      <c r="K145" s="94">
        <v>0</v>
      </c>
      <c r="L145" s="94">
        <v>0</v>
      </c>
      <c r="M145" s="94">
        <v>0</v>
      </c>
      <c r="N145" s="94">
        <v>0</v>
      </c>
      <c r="O145" s="94">
        <v>660</v>
      </c>
      <c r="P145" s="94">
        <v>0</v>
      </c>
      <c r="Q145" s="94">
        <v>0</v>
      </c>
      <c r="R145" s="94">
        <v>0</v>
      </c>
      <c r="S145" s="94">
        <v>2060</v>
      </c>
      <c r="T145" s="94">
        <v>26784</v>
      </c>
      <c r="U145" s="94">
        <v>0</v>
      </c>
      <c r="V145" s="94">
        <v>0</v>
      </c>
    </row>
    <row r="146" spans="1:22" ht="20.100000000000001" customHeight="1">
      <c r="A146" s="107"/>
      <c r="B146" s="107"/>
      <c r="C146" s="108" t="s">
        <v>1557</v>
      </c>
      <c r="D146" s="109"/>
      <c r="E146" s="110" t="s">
        <v>260</v>
      </c>
      <c r="F146" s="94">
        <v>434692</v>
      </c>
      <c r="G146" s="94">
        <v>0</v>
      </c>
      <c r="H146" s="94">
        <v>0</v>
      </c>
      <c r="I146" s="94">
        <v>0</v>
      </c>
      <c r="J146" s="94">
        <v>0</v>
      </c>
      <c r="K146" s="94">
        <v>0</v>
      </c>
      <c r="L146" s="94">
        <v>0</v>
      </c>
      <c r="M146" s="94">
        <v>0</v>
      </c>
      <c r="N146" s="94">
        <v>0</v>
      </c>
      <c r="O146" s="94">
        <v>840</v>
      </c>
      <c r="P146" s="94">
        <v>0</v>
      </c>
      <c r="Q146" s="94">
        <v>0</v>
      </c>
      <c r="R146" s="94">
        <v>0</v>
      </c>
      <c r="S146" s="94">
        <v>4200</v>
      </c>
      <c r="T146" s="94">
        <v>129652</v>
      </c>
      <c r="U146" s="94">
        <v>0</v>
      </c>
      <c r="V146" s="94">
        <v>0</v>
      </c>
    </row>
    <row r="147" spans="1:22" ht="20.100000000000001" customHeight="1">
      <c r="A147" s="107"/>
      <c r="B147" s="107"/>
      <c r="C147" s="108" t="s">
        <v>1572</v>
      </c>
      <c r="D147" s="109"/>
      <c r="E147" s="110" t="s">
        <v>1097</v>
      </c>
      <c r="F147" s="94">
        <v>3640</v>
      </c>
      <c r="G147" s="94">
        <v>0</v>
      </c>
      <c r="H147" s="94">
        <v>0</v>
      </c>
      <c r="I147" s="94">
        <v>0</v>
      </c>
      <c r="J147" s="94">
        <v>0</v>
      </c>
      <c r="K147" s="94">
        <v>0</v>
      </c>
      <c r="L147" s="94">
        <v>0</v>
      </c>
      <c r="M147" s="94">
        <v>0</v>
      </c>
      <c r="N147" s="94">
        <v>0</v>
      </c>
      <c r="O147" s="94">
        <v>300</v>
      </c>
      <c r="P147" s="94">
        <v>0</v>
      </c>
      <c r="Q147" s="94">
        <v>0</v>
      </c>
      <c r="R147" s="94">
        <v>0</v>
      </c>
      <c r="S147" s="94">
        <v>3340</v>
      </c>
      <c r="T147" s="94">
        <v>0</v>
      </c>
      <c r="U147" s="94">
        <v>0</v>
      </c>
      <c r="V147" s="94">
        <v>0</v>
      </c>
    </row>
    <row r="148" spans="1:22" ht="20.100000000000001" customHeight="1">
      <c r="A148" s="107"/>
      <c r="B148" s="107" t="s">
        <v>1551</v>
      </c>
      <c r="C148" s="108"/>
      <c r="D148" s="109"/>
      <c r="E148" s="110" t="s">
        <v>1606</v>
      </c>
      <c r="F148" s="94">
        <v>310200</v>
      </c>
      <c r="G148" s="94">
        <v>0</v>
      </c>
      <c r="H148" s="94">
        <v>0</v>
      </c>
      <c r="I148" s="94">
        <v>0</v>
      </c>
      <c r="J148" s="94">
        <v>0</v>
      </c>
      <c r="K148" s="94">
        <v>0</v>
      </c>
      <c r="L148" s="94">
        <v>0</v>
      </c>
      <c r="M148" s="94">
        <v>0</v>
      </c>
      <c r="N148" s="94">
        <v>0</v>
      </c>
      <c r="O148" s="94">
        <v>13500</v>
      </c>
      <c r="P148" s="94">
        <v>0</v>
      </c>
      <c r="Q148" s="94">
        <v>0</v>
      </c>
      <c r="R148" s="94">
        <v>0</v>
      </c>
      <c r="S148" s="94">
        <v>13440</v>
      </c>
      <c r="T148" s="94">
        <v>283260</v>
      </c>
      <c r="U148" s="94">
        <v>0</v>
      </c>
      <c r="V148" s="94">
        <v>0</v>
      </c>
    </row>
    <row r="149" spans="1:22" ht="20.100000000000001" customHeight="1">
      <c r="A149" s="107"/>
      <c r="B149" s="107"/>
      <c r="C149" s="108" t="s">
        <v>1550</v>
      </c>
      <c r="D149" s="109"/>
      <c r="E149" s="110" t="s">
        <v>251</v>
      </c>
      <c r="F149" s="94">
        <v>420</v>
      </c>
      <c r="G149" s="94">
        <v>0</v>
      </c>
      <c r="H149" s="94">
        <v>0</v>
      </c>
      <c r="I149" s="94">
        <v>0</v>
      </c>
      <c r="J149" s="94">
        <v>0</v>
      </c>
      <c r="K149" s="94">
        <v>0</v>
      </c>
      <c r="L149" s="94">
        <v>0</v>
      </c>
      <c r="M149" s="94">
        <v>0</v>
      </c>
      <c r="N149" s="94">
        <v>0</v>
      </c>
      <c r="O149" s="94">
        <v>0</v>
      </c>
      <c r="P149" s="94">
        <v>0</v>
      </c>
      <c r="Q149" s="94">
        <v>0</v>
      </c>
      <c r="R149" s="94">
        <v>0</v>
      </c>
      <c r="S149" s="94">
        <v>420</v>
      </c>
      <c r="T149" s="94">
        <v>0</v>
      </c>
      <c r="U149" s="94">
        <v>0</v>
      </c>
      <c r="V149" s="94">
        <v>0</v>
      </c>
    </row>
    <row r="150" spans="1:22" ht="20.100000000000001" customHeight="1">
      <c r="A150" s="107"/>
      <c r="B150" s="107"/>
      <c r="C150" s="108" t="s">
        <v>1557</v>
      </c>
      <c r="D150" s="109"/>
      <c r="E150" s="110" t="s">
        <v>1607</v>
      </c>
      <c r="F150" s="94">
        <v>309780</v>
      </c>
      <c r="G150" s="94">
        <v>0</v>
      </c>
      <c r="H150" s="94">
        <v>0</v>
      </c>
      <c r="I150" s="94">
        <v>0</v>
      </c>
      <c r="J150" s="94">
        <v>0</v>
      </c>
      <c r="K150" s="94">
        <v>0</v>
      </c>
      <c r="L150" s="94">
        <v>0</v>
      </c>
      <c r="M150" s="94">
        <v>0</v>
      </c>
      <c r="N150" s="94">
        <v>0</v>
      </c>
      <c r="O150" s="94">
        <v>13500</v>
      </c>
      <c r="P150" s="94">
        <v>0</v>
      </c>
      <c r="Q150" s="94">
        <v>0</v>
      </c>
      <c r="R150" s="94">
        <v>0</v>
      </c>
      <c r="S150" s="94">
        <v>13020</v>
      </c>
      <c r="T150" s="94">
        <v>283260</v>
      </c>
      <c r="U150" s="94">
        <v>0</v>
      </c>
      <c r="V150" s="94">
        <v>0</v>
      </c>
    </row>
    <row r="151" spans="1:22" ht="20.100000000000001" customHeight="1">
      <c r="A151" s="107"/>
      <c r="B151" s="107" t="s">
        <v>1552</v>
      </c>
      <c r="C151" s="108"/>
      <c r="D151" s="109"/>
      <c r="E151" s="110" t="s">
        <v>1123</v>
      </c>
      <c r="F151" s="94">
        <v>26240</v>
      </c>
      <c r="G151" s="94">
        <v>0</v>
      </c>
      <c r="H151" s="94">
        <v>0</v>
      </c>
      <c r="I151" s="94">
        <v>0</v>
      </c>
      <c r="J151" s="94">
        <v>0</v>
      </c>
      <c r="K151" s="94">
        <v>0</v>
      </c>
      <c r="L151" s="94">
        <v>0</v>
      </c>
      <c r="M151" s="94">
        <v>0</v>
      </c>
      <c r="N151" s="94">
        <v>0</v>
      </c>
      <c r="O151" s="94">
        <v>540</v>
      </c>
      <c r="P151" s="94">
        <v>0</v>
      </c>
      <c r="Q151" s="94">
        <v>0</v>
      </c>
      <c r="R151" s="94">
        <v>0</v>
      </c>
      <c r="S151" s="94">
        <v>980</v>
      </c>
      <c r="T151" s="94">
        <v>24720</v>
      </c>
      <c r="U151" s="94">
        <v>0</v>
      </c>
      <c r="V151" s="94">
        <v>0</v>
      </c>
    </row>
    <row r="152" spans="1:22" ht="20.100000000000001" customHeight="1">
      <c r="A152" s="107"/>
      <c r="B152" s="107"/>
      <c r="C152" s="108" t="s">
        <v>1550</v>
      </c>
      <c r="D152" s="109"/>
      <c r="E152" s="110" t="s">
        <v>251</v>
      </c>
      <c r="F152" s="94">
        <v>25540</v>
      </c>
      <c r="G152" s="94">
        <v>0</v>
      </c>
      <c r="H152" s="94">
        <v>0</v>
      </c>
      <c r="I152" s="94">
        <v>0</v>
      </c>
      <c r="J152" s="94">
        <v>0</v>
      </c>
      <c r="K152" s="94">
        <v>0</v>
      </c>
      <c r="L152" s="94">
        <v>0</v>
      </c>
      <c r="M152" s="94">
        <v>0</v>
      </c>
      <c r="N152" s="94">
        <v>0</v>
      </c>
      <c r="O152" s="94">
        <v>300</v>
      </c>
      <c r="P152" s="94">
        <v>0</v>
      </c>
      <c r="Q152" s="94">
        <v>0</v>
      </c>
      <c r="R152" s="94">
        <v>0</v>
      </c>
      <c r="S152" s="94">
        <v>520</v>
      </c>
      <c r="T152" s="94">
        <v>24720</v>
      </c>
      <c r="U152" s="94">
        <v>0</v>
      </c>
      <c r="V152" s="94">
        <v>0</v>
      </c>
    </row>
    <row r="153" spans="1:22" ht="20.100000000000001" customHeight="1">
      <c r="A153" s="107"/>
      <c r="B153" s="107"/>
      <c r="C153" s="108" t="s">
        <v>1608</v>
      </c>
      <c r="D153" s="109"/>
      <c r="E153" s="110" t="s">
        <v>1137</v>
      </c>
      <c r="F153" s="94">
        <v>700</v>
      </c>
      <c r="G153" s="94">
        <v>0</v>
      </c>
      <c r="H153" s="94">
        <v>0</v>
      </c>
      <c r="I153" s="94">
        <v>0</v>
      </c>
      <c r="J153" s="94">
        <v>0</v>
      </c>
      <c r="K153" s="94">
        <v>0</v>
      </c>
      <c r="L153" s="94">
        <v>0</v>
      </c>
      <c r="M153" s="94">
        <v>0</v>
      </c>
      <c r="N153" s="94">
        <v>0</v>
      </c>
      <c r="O153" s="94">
        <v>240</v>
      </c>
      <c r="P153" s="94">
        <v>0</v>
      </c>
      <c r="Q153" s="94">
        <v>0</v>
      </c>
      <c r="R153" s="94">
        <v>0</v>
      </c>
      <c r="S153" s="94">
        <v>460</v>
      </c>
      <c r="T153" s="94">
        <v>0</v>
      </c>
      <c r="U153" s="94">
        <v>0</v>
      </c>
      <c r="V153" s="94">
        <v>0</v>
      </c>
    </row>
    <row r="154" spans="1:22" ht="20.100000000000001" customHeight="1">
      <c r="A154" s="107"/>
      <c r="B154" s="107" t="s">
        <v>1558</v>
      </c>
      <c r="C154" s="108"/>
      <c r="D154" s="109"/>
      <c r="E154" s="110" t="s">
        <v>1155</v>
      </c>
      <c r="F154" s="94">
        <v>9620</v>
      </c>
      <c r="G154" s="94">
        <v>0</v>
      </c>
      <c r="H154" s="94">
        <v>0</v>
      </c>
      <c r="I154" s="94">
        <v>0</v>
      </c>
      <c r="J154" s="94">
        <v>0</v>
      </c>
      <c r="K154" s="94">
        <v>0</v>
      </c>
      <c r="L154" s="94">
        <v>0</v>
      </c>
      <c r="M154" s="94">
        <v>0</v>
      </c>
      <c r="N154" s="94">
        <v>0</v>
      </c>
      <c r="O154" s="94">
        <v>1260</v>
      </c>
      <c r="P154" s="94">
        <v>0</v>
      </c>
      <c r="Q154" s="94">
        <v>0</v>
      </c>
      <c r="R154" s="94">
        <v>0</v>
      </c>
      <c r="S154" s="94">
        <v>2180</v>
      </c>
      <c r="T154" s="94">
        <v>6180</v>
      </c>
      <c r="U154" s="94">
        <v>0</v>
      </c>
      <c r="V154" s="94">
        <v>0</v>
      </c>
    </row>
    <row r="155" spans="1:22" ht="20.100000000000001" customHeight="1">
      <c r="A155" s="107"/>
      <c r="B155" s="107"/>
      <c r="C155" s="108" t="s">
        <v>1550</v>
      </c>
      <c r="D155" s="109"/>
      <c r="E155" s="110" t="s">
        <v>251</v>
      </c>
      <c r="F155" s="94">
        <v>9620</v>
      </c>
      <c r="G155" s="94">
        <v>0</v>
      </c>
      <c r="H155" s="94">
        <v>0</v>
      </c>
      <c r="I155" s="94">
        <v>0</v>
      </c>
      <c r="J155" s="94">
        <v>0</v>
      </c>
      <c r="K155" s="94">
        <v>0</v>
      </c>
      <c r="L155" s="94">
        <v>0</v>
      </c>
      <c r="M155" s="94">
        <v>0</v>
      </c>
      <c r="N155" s="94">
        <v>0</v>
      </c>
      <c r="O155" s="94">
        <v>1260</v>
      </c>
      <c r="P155" s="94">
        <v>0</v>
      </c>
      <c r="Q155" s="94">
        <v>0</v>
      </c>
      <c r="R155" s="94">
        <v>0</v>
      </c>
      <c r="S155" s="94">
        <v>2180</v>
      </c>
      <c r="T155" s="94">
        <v>6180</v>
      </c>
      <c r="U155" s="94">
        <v>0</v>
      </c>
      <c r="V155" s="94">
        <v>0</v>
      </c>
    </row>
    <row r="156" spans="1:22" ht="20.100000000000001" customHeight="1">
      <c r="A156" s="107"/>
      <c r="B156" s="107" t="s">
        <v>1580</v>
      </c>
      <c r="C156" s="108"/>
      <c r="D156" s="109"/>
      <c r="E156" s="110" t="s">
        <v>1168</v>
      </c>
      <c r="F156" s="94">
        <v>25134400</v>
      </c>
      <c r="G156" s="94">
        <v>0</v>
      </c>
      <c r="H156" s="94">
        <v>0</v>
      </c>
      <c r="I156" s="94">
        <v>0</v>
      </c>
      <c r="J156" s="94">
        <v>0</v>
      </c>
      <c r="K156" s="94">
        <v>21913200</v>
      </c>
      <c r="L156" s="94">
        <v>0</v>
      </c>
      <c r="M156" s="94">
        <v>0</v>
      </c>
      <c r="N156" s="94">
        <v>0</v>
      </c>
      <c r="O156" s="94">
        <v>0</v>
      </c>
      <c r="P156" s="94">
        <v>0</v>
      </c>
      <c r="Q156" s="94">
        <v>0</v>
      </c>
      <c r="R156" s="94">
        <v>0</v>
      </c>
      <c r="S156" s="94">
        <v>0</v>
      </c>
      <c r="T156" s="94">
        <v>0</v>
      </c>
      <c r="U156" s="94">
        <v>0</v>
      </c>
      <c r="V156" s="94">
        <v>105600</v>
      </c>
    </row>
    <row r="157" spans="1:22" ht="20.100000000000001" customHeight="1">
      <c r="A157" s="107"/>
      <c r="B157" s="107"/>
      <c r="C157" s="108" t="s">
        <v>1558</v>
      </c>
      <c r="D157" s="109"/>
      <c r="E157" s="110" t="s">
        <v>1171</v>
      </c>
      <c r="F157" s="94">
        <v>25134400</v>
      </c>
      <c r="G157" s="94">
        <v>0</v>
      </c>
      <c r="H157" s="94">
        <v>0</v>
      </c>
      <c r="I157" s="94">
        <v>0</v>
      </c>
      <c r="J157" s="94">
        <v>0</v>
      </c>
      <c r="K157" s="94">
        <v>21913200</v>
      </c>
      <c r="L157" s="94">
        <v>0</v>
      </c>
      <c r="M157" s="94">
        <v>0</v>
      </c>
      <c r="N157" s="94">
        <v>0</v>
      </c>
      <c r="O157" s="94">
        <v>0</v>
      </c>
      <c r="P157" s="94">
        <v>0</v>
      </c>
      <c r="Q157" s="94">
        <v>0</v>
      </c>
      <c r="R157" s="94">
        <v>0</v>
      </c>
      <c r="S157" s="94">
        <v>0</v>
      </c>
      <c r="T157" s="94">
        <v>0</v>
      </c>
      <c r="U157" s="94">
        <v>0</v>
      </c>
      <c r="V157" s="94">
        <v>105600</v>
      </c>
    </row>
    <row r="158" spans="1:22" ht="20.100000000000001" customHeight="1">
      <c r="A158" s="107" t="s">
        <v>1609</v>
      </c>
      <c r="B158" s="107"/>
      <c r="C158" s="108"/>
      <c r="D158" s="109"/>
      <c r="E158" s="110" t="s">
        <v>1189</v>
      </c>
      <c r="F158" s="94">
        <v>43944</v>
      </c>
      <c r="G158" s="94">
        <v>0</v>
      </c>
      <c r="H158" s="94">
        <v>0</v>
      </c>
      <c r="I158" s="94">
        <v>0</v>
      </c>
      <c r="J158" s="94">
        <v>0</v>
      </c>
      <c r="K158" s="94">
        <v>0</v>
      </c>
      <c r="L158" s="94">
        <v>0</v>
      </c>
      <c r="M158" s="94">
        <v>0</v>
      </c>
      <c r="N158" s="94">
        <v>0</v>
      </c>
      <c r="O158" s="94">
        <v>1140</v>
      </c>
      <c r="P158" s="94">
        <v>0</v>
      </c>
      <c r="Q158" s="94">
        <v>0</v>
      </c>
      <c r="R158" s="94">
        <v>0</v>
      </c>
      <c r="S158" s="94">
        <v>1620</v>
      </c>
      <c r="T158" s="94">
        <v>41184</v>
      </c>
      <c r="U158" s="94">
        <v>0</v>
      </c>
      <c r="V158" s="94">
        <v>0</v>
      </c>
    </row>
    <row r="159" spans="1:22" ht="20.100000000000001" customHeight="1">
      <c r="A159" s="107"/>
      <c r="B159" s="107" t="s">
        <v>1550</v>
      </c>
      <c r="C159" s="108"/>
      <c r="D159" s="109"/>
      <c r="E159" s="110" t="s">
        <v>1190</v>
      </c>
      <c r="F159" s="94">
        <v>43944</v>
      </c>
      <c r="G159" s="94">
        <v>0</v>
      </c>
      <c r="H159" s="94">
        <v>0</v>
      </c>
      <c r="I159" s="94">
        <v>0</v>
      </c>
      <c r="J159" s="94">
        <v>0</v>
      </c>
      <c r="K159" s="94">
        <v>0</v>
      </c>
      <c r="L159" s="94">
        <v>0</v>
      </c>
      <c r="M159" s="94">
        <v>0</v>
      </c>
      <c r="N159" s="94">
        <v>0</v>
      </c>
      <c r="O159" s="94">
        <v>1140</v>
      </c>
      <c r="P159" s="94">
        <v>0</v>
      </c>
      <c r="Q159" s="94">
        <v>0</v>
      </c>
      <c r="R159" s="94">
        <v>0</v>
      </c>
      <c r="S159" s="94">
        <v>1620</v>
      </c>
      <c r="T159" s="94">
        <v>41184</v>
      </c>
      <c r="U159" s="94">
        <v>0</v>
      </c>
      <c r="V159" s="94">
        <v>0</v>
      </c>
    </row>
    <row r="160" spans="1:22" ht="20.100000000000001" customHeight="1">
      <c r="A160" s="107"/>
      <c r="B160" s="107"/>
      <c r="C160" s="108" t="s">
        <v>1550</v>
      </c>
      <c r="D160" s="109"/>
      <c r="E160" s="110" t="s">
        <v>251</v>
      </c>
      <c r="F160" s="94">
        <v>6594</v>
      </c>
      <c r="G160" s="94">
        <v>0</v>
      </c>
      <c r="H160" s="94">
        <v>0</v>
      </c>
      <c r="I160" s="94">
        <v>0</v>
      </c>
      <c r="J160" s="94">
        <v>0</v>
      </c>
      <c r="K160" s="94">
        <v>0</v>
      </c>
      <c r="L160" s="94">
        <v>0</v>
      </c>
      <c r="M160" s="94">
        <v>0</v>
      </c>
      <c r="N160" s="94">
        <v>0</v>
      </c>
      <c r="O160" s="94">
        <v>120</v>
      </c>
      <c r="P160" s="94">
        <v>0</v>
      </c>
      <c r="Q160" s="94">
        <v>0</v>
      </c>
      <c r="R160" s="94">
        <v>0</v>
      </c>
      <c r="S160" s="94">
        <v>300</v>
      </c>
      <c r="T160" s="94">
        <v>6174</v>
      </c>
      <c r="U160" s="94">
        <v>0</v>
      </c>
      <c r="V160" s="94">
        <v>0</v>
      </c>
    </row>
    <row r="161" spans="1:22" ht="20.100000000000001" customHeight="1">
      <c r="A161" s="107"/>
      <c r="B161" s="107"/>
      <c r="C161" s="108" t="s">
        <v>1554</v>
      </c>
      <c r="D161" s="109"/>
      <c r="E161" s="110" t="s">
        <v>1193</v>
      </c>
      <c r="F161" s="94">
        <v>29590</v>
      </c>
      <c r="G161" s="94">
        <v>0</v>
      </c>
      <c r="H161" s="94">
        <v>0</v>
      </c>
      <c r="I161" s="94">
        <v>0</v>
      </c>
      <c r="J161" s="94">
        <v>0</v>
      </c>
      <c r="K161" s="94">
        <v>0</v>
      </c>
      <c r="L161" s="94">
        <v>0</v>
      </c>
      <c r="M161" s="94">
        <v>0</v>
      </c>
      <c r="N161" s="94">
        <v>0</v>
      </c>
      <c r="O161" s="94">
        <v>240</v>
      </c>
      <c r="P161" s="94">
        <v>0</v>
      </c>
      <c r="Q161" s="94">
        <v>0</v>
      </c>
      <c r="R161" s="94">
        <v>0</v>
      </c>
      <c r="S161" s="94">
        <v>520</v>
      </c>
      <c r="T161" s="94">
        <v>28830</v>
      </c>
      <c r="U161" s="94">
        <v>0</v>
      </c>
      <c r="V161" s="94">
        <v>0</v>
      </c>
    </row>
    <row r="162" spans="1:22" ht="20.100000000000001" customHeight="1">
      <c r="A162" s="107"/>
      <c r="B162" s="107"/>
      <c r="C162" s="108" t="s">
        <v>1586</v>
      </c>
      <c r="D162" s="109"/>
      <c r="E162" s="110" t="s">
        <v>1197</v>
      </c>
      <c r="F162" s="94">
        <v>440</v>
      </c>
      <c r="G162" s="94">
        <v>0</v>
      </c>
      <c r="H162" s="94">
        <v>0</v>
      </c>
      <c r="I162" s="94">
        <v>0</v>
      </c>
      <c r="J162" s="94">
        <v>0</v>
      </c>
      <c r="K162" s="94">
        <v>0</v>
      </c>
      <c r="L162" s="94">
        <v>0</v>
      </c>
      <c r="M162" s="94">
        <v>0</v>
      </c>
      <c r="N162" s="94">
        <v>0</v>
      </c>
      <c r="O162" s="94">
        <v>60</v>
      </c>
      <c r="P162" s="94">
        <v>0</v>
      </c>
      <c r="Q162" s="94">
        <v>0</v>
      </c>
      <c r="R162" s="94">
        <v>0</v>
      </c>
      <c r="S162" s="94">
        <v>380</v>
      </c>
      <c r="T162" s="94">
        <v>0</v>
      </c>
      <c r="U162" s="94">
        <v>0</v>
      </c>
      <c r="V162" s="94">
        <v>0</v>
      </c>
    </row>
    <row r="163" spans="1:22" ht="20.100000000000001" customHeight="1">
      <c r="A163" s="107"/>
      <c r="B163" s="107"/>
      <c r="C163" s="108" t="s">
        <v>1610</v>
      </c>
      <c r="D163" s="109"/>
      <c r="E163" s="110" t="s">
        <v>1199</v>
      </c>
      <c r="F163" s="94">
        <v>7060</v>
      </c>
      <c r="G163" s="94">
        <v>0</v>
      </c>
      <c r="H163" s="94">
        <v>0</v>
      </c>
      <c r="I163" s="94">
        <v>0</v>
      </c>
      <c r="J163" s="94">
        <v>0</v>
      </c>
      <c r="K163" s="94">
        <v>0</v>
      </c>
      <c r="L163" s="94">
        <v>0</v>
      </c>
      <c r="M163" s="94">
        <v>0</v>
      </c>
      <c r="N163" s="94">
        <v>0</v>
      </c>
      <c r="O163" s="94">
        <v>600</v>
      </c>
      <c r="P163" s="94">
        <v>0</v>
      </c>
      <c r="Q163" s="94">
        <v>0</v>
      </c>
      <c r="R163" s="94">
        <v>0</v>
      </c>
      <c r="S163" s="94">
        <v>280</v>
      </c>
      <c r="T163" s="94">
        <v>6180</v>
      </c>
      <c r="U163" s="94">
        <v>0</v>
      </c>
      <c r="V163" s="94">
        <v>0</v>
      </c>
    </row>
    <row r="164" spans="1:22" ht="20.100000000000001" customHeight="1">
      <c r="A164" s="107"/>
      <c r="B164" s="107"/>
      <c r="C164" s="108" t="s">
        <v>1569</v>
      </c>
      <c r="D164" s="109"/>
      <c r="E164" s="110" t="s">
        <v>1213</v>
      </c>
      <c r="F164" s="94">
        <v>260</v>
      </c>
      <c r="G164" s="94">
        <v>0</v>
      </c>
      <c r="H164" s="94">
        <v>0</v>
      </c>
      <c r="I164" s="94">
        <v>0</v>
      </c>
      <c r="J164" s="94">
        <v>0</v>
      </c>
      <c r="K164" s="94">
        <v>0</v>
      </c>
      <c r="L164" s="94">
        <v>0</v>
      </c>
      <c r="M164" s="94">
        <v>0</v>
      </c>
      <c r="N164" s="94">
        <v>0</v>
      </c>
      <c r="O164" s="94">
        <v>120</v>
      </c>
      <c r="P164" s="94">
        <v>0</v>
      </c>
      <c r="Q164" s="94">
        <v>0</v>
      </c>
      <c r="R164" s="94">
        <v>0</v>
      </c>
      <c r="S164" s="94">
        <v>140</v>
      </c>
      <c r="T164" s="94">
        <v>0</v>
      </c>
      <c r="U164" s="94">
        <v>0</v>
      </c>
      <c r="V164" s="94">
        <v>0</v>
      </c>
    </row>
    <row r="165" spans="1:22" ht="20.100000000000001" customHeight="1">
      <c r="A165" s="107" t="s">
        <v>1611</v>
      </c>
      <c r="B165" s="107"/>
      <c r="C165" s="108"/>
      <c r="D165" s="109"/>
      <c r="E165" s="110" t="s">
        <v>1247</v>
      </c>
      <c r="F165" s="94">
        <v>240</v>
      </c>
      <c r="G165" s="94">
        <v>0</v>
      </c>
      <c r="H165" s="94">
        <v>0</v>
      </c>
      <c r="I165" s="94">
        <v>0</v>
      </c>
      <c r="J165" s="94">
        <v>0</v>
      </c>
      <c r="K165" s="94">
        <v>0</v>
      </c>
      <c r="L165" s="94">
        <v>0</v>
      </c>
      <c r="M165" s="94">
        <v>0</v>
      </c>
      <c r="N165" s="94">
        <v>0</v>
      </c>
      <c r="O165" s="94">
        <v>60</v>
      </c>
      <c r="P165" s="94">
        <v>0</v>
      </c>
      <c r="Q165" s="94">
        <v>0</v>
      </c>
      <c r="R165" s="94">
        <v>0</v>
      </c>
      <c r="S165" s="94">
        <v>180</v>
      </c>
      <c r="T165" s="94">
        <v>0</v>
      </c>
      <c r="U165" s="94">
        <v>0</v>
      </c>
      <c r="V165" s="94">
        <v>0</v>
      </c>
    </row>
    <row r="166" spans="1:22" ht="20.100000000000001" customHeight="1">
      <c r="A166" s="107"/>
      <c r="B166" s="107" t="s">
        <v>1550</v>
      </c>
      <c r="C166" s="108"/>
      <c r="D166" s="109"/>
      <c r="E166" s="110" t="s">
        <v>1248</v>
      </c>
      <c r="F166" s="94">
        <v>60</v>
      </c>
      <c r="G166" s="94">
        <v>0</v>
      </c>
      <c r="H166" s="94">
        <v>0</v>
      </c>
      <c r="I166" s="94">
        <v>0</v>
      </c>
      <c r="J166" s="94">
        <v>0</v>
      </c>
      <c r="K166" s="94">
        <v>0</v>
      </c>
      <c r="L166" s="94">
        <v>0</v>
      </c>
      <c r="M166" s="94">
        <v>0</v>
      </c>
      <c r="N166" s="94">
        <v>0</v>
      </c>
      <c r="O166" s="94">
        <v>60</v>
      </c>
      <c r="P166" s="94">
        <v>0</v>
      </c>
      <c r="Q166" s="94">
        <v>0</v>
      </c>
      <c r="R166" s="94">
        <v>0</v>
      </c>
      <c r="S166" s="94">
        <v>0</v>
      </c>
      <c r="T166" s="94">
        <v>0</v>
      </c>
      <c r="U166" s="94">
        <v>0</v>
      </c>
      <c r="V166" s="94">
        <v>0</v>
      </c>
    </row>
    <row r="167" spans="1:22" ht="20.100000000000001" customHeight="1">
      <c r="A167" s="107"/>
      <c r="B167" s="107"/>
      <c r="C167" s="108" t="s">
        <v>1550</v>
      </c>
      <c r="D167" s="109"/>
      <c r="E167" s="110" t="s">
        <v>251</v>
      </c>
      <c r="F167" s="94">
        <v>60</v>
      </c>
      <c r="G167" s="94">
        <v>0</v>
      </c>
      <c r="H167" s="94">
        <v>0</v>
      </c>
      <c r="I167" s="94">
        <v>0</v>
      </c>
      <c r="J167" s="94">
        <v>0</v>
      </c>
      <c r="K167" s="94">
        <v>0</v>
      </c>
      <c r="L167" s="94">
        <v>0</v>
      </c>
      <c r="M167" s="94">
        <v>0</v>
      </c>
      <c r="N167" s="94">
        <v>0</v>
      </c>
      <c r="O167" s="94">
        <v>60</v>
      </c>
      <c r="P167" s="94">
        <v>0</v>
      </c>
      <c r="Q167" s="94">
        <v>0</v>
      </c>
      <c r="R167" s="94">
        <v>0</v>
      </c>
      <c r="S167" s="94">
        <v>0</v>
      </c>
      <c r="T167" s="94">
        <v>0</v>
      </c>
      <c r="U167" s="94">
        <v>0</v>
      </c>
      <c r="V167" s="94">
        <v>0</v>
      </c>
    </row>
    <row r="168" spans="1:22" ht="20.100000000000001" customHeight="1">
      <c r="A168" s="107"/>
      <c r="B168" s="107" t="s">
        <v>1558</v>
      </c>
      <c r="C168" s="108"/>
      <c r="D168" s="109"/>
      <c r="E168" s="110" t="s">
        <v>1270</v>
      </c>
      <c r="F168" s="94">
        <v>180</v>
      </c>
      <c r="G168" s="94">
        <v>0</v>
      </c>
      <c r="H168" s="94">
        <v>0</v>
      </c>
      <c r="I168" s="94">
        <v>0</v>
      </c>
      <c r="J168" s="94">
        <v>0</v>
      </c>
      <c r="K168" s="94">
        <v>0</v>
      </c>
      <c r="L168" s="94">
        <v>0</v>
      </c>
      <c r="M168" s="94">
        <v>0</v>
      </c>
      <c r="N168" s="94">
        <v>0</v>
      </c>
      <c r="O168" s="94">
        <v>0</v>
      </c>
      <c r="P168" s="94">
        <v>0</v>
      </c>
      <c r="Q168" s="94">
        <v>0</v>
      </c>
      <c r="R168" s="94">
        <v>0</v>
      </c>
      <c r="S168" s="94">
        <v>180</v>
      </c>
      <c r="T168" s="94">
        <v>0</v>
      </c>
      <c r="U168" s="94">
        <v>0</v>
      </c>
      <c r="V168" s="94">
        <v>0</v>
      </c>
    </row>
    <row r="169" spans="1:22" ht="20.100000000000001" customHeight="1">
      <c r="A169" s="107"/>
      <c r="B169" s="107"/>
      <c r="C169" s="108" t="s">
        <v>1550</v>
      </c>
      <c r="D169" s="109"/>
      <c r="E169" s="110" t="s">
        <v>251</v>
      </c>
      <c r="F169" s="94">
        <v>180</v>
      </c>
      <c r="G169" s="94">
        <v>0</v>
      </c>
      <c r="H169" s="94">
        <v>0</v>
      </c>
      <c r="I169" s="94">
        <v>0</v>
      </c>
      <c r="J169" s="94">
        <v>0</v>
      </c>
      <c r="K169" s="94">
        <v>0</v>
      </c>
      <c r="L169" s="94">
        <v>0</v>
      </c>
      <c r="M169" s="94">
        <v>0</v>
      </c>
      <c r="N169" s="94">
        <v>0</v>
      </c>
      <c r="O169" s="94">
        <v>0</v>
      </c>
      <c r="P169" s="94">
        <v>0</v>
      </c>
      <c r="Q169" s="94">
        <v>0</v>
      </c>
      <c r="R169" s="94">
        <v>0</v>
      </c>
      <c r="S169" s="94">
        <v>180</v>
      </c>
      <c r="T169" s="94">
        <v>0</v>
      </c>
      <c r="U169" s="94">
        <v>0</v>
      </c>
      <c r="V169" s="94">
        <v>0</v>
      </c>
    </row>
    <row r="170" spans="1:22" ht="20.100000000000001" customHeight="1">
      <c r="A170" s="107" t="s">
        <v>1612</v>
      </c>
      <c r="B170" s="107"/>
      <c r="C170" s="108"/>
      <c r="D170" s="109"/>
      <c r="E170" s="110" t="s">
        <v>1301</v>
      </c>
      <c r="F170" s="94">
        <v>60220</v>
      </c>
      <c r="G170" s="94">
        <v>0</v>
      </c>
      <c r="H170" s="94">
        <v>0</v>
      </c>
      <c r="I170" s="94">
        <v>0</v>
      </c>
      <c r="J170" s="94">
        <v>0</v>
      </c>
      <c r="K170" s="94">
        <v>0</v>
      </c>
      <c r="L170" s="94">
        <v>0</v>
      </c>
      <c r="M170" s="94">
        <v>0</v>
      </c>
      <c r="N170" s="94">
        <v>0</v>
      </c>
      <c r="O170" s="94">
        <v>0</v>
      </c>
      <c r="P170" s="94">
        <v>0</v>
      </c>
      <c r="Q170" s="94">
        <v>0</v>
      </c>
      <c r="R170" s="94">
        <v>0</v>
      </c>
      <c r="S170" s="94">
        <v>220</v>
      </c>
      <c r="T170" s="94">
        <v>0</v>
      </c>
      <c r="U170" s="94">
        <v>60000</v>
      </c>
      <c r="V170" s="94">
        <v>0</v>
      </c>
    </row>
    <row r="171" spans="1:22" ht="20.100000000000001" customHeight="1">
      <c r="A171" s="107"/>
      <c r="B171" s="107" t="s">
        <v>1551</v>
      </c>
      <c r="C171" s="108"/>
      <c r="D171" s="109"/>
      <c r="E171" s="110" t="s">
        <v>1302</v>
      </c>
      <c r="F171" s="94">
        <v>60220</v>
      </c>
      <c r="G171" s="94">
        <v>0</v>
      </c>
      <c r="H171" s="94">
        <v>0</v>
      </c>
      <c r="I171" s="94">
        <v>0</v>
      </c>
      <c r="J171" s="94">
        <v>0</v>
      </c>
      <c r="K171" s="94">
        <v>0</v>
      </c>
      <c r="L171" s="94">
        <v>0</v>
      </c>
      <c r="M171" s="94">
        <v>0</v>
      </c>
      <c r="N171" s="94">
        <v>0</v>
      </c>
      <c r="O171" s="94">
        <v>0</v>
      </c>
      <c r="P171" s="94">
        <v>0</v>
      </c>
      <c r="Q171" s="94">
        <v>0</v>
      </c>
      <c r="R171" s="94">
        <v>0</v>
      </c>
      <c r="S171" s="94">
        <v>220</v>
      </c>
      <c r="T171" s="94">
        <v>0</v>
      </c>
      <c r="U171" s="94">
        <v>60000</v>
      </c>
      <c r="V171" s="94">
        <v>0</v>
      </c>
    </row>
    <row r="172" spans="1:22" ht="20.100000000000001" customHeight="1">
      <c r="A172" s="107"/>
      <c r="B172" s="107"/>
      <c r="C172" s="108" t="s">
        <v>1550</v>
      </c>
      <c r="D172" s="109"/>
      <c r="E172" s="110" t="s">
        <v>251</v>
      </c>
      <c r="F172" s="94">
        <v>60220</v>
      </c>
      <c r="G172" s="94">
        <v>0</v>
      </c>
      <c r="H172" s="94">
        <v>0</v>
      </c>
      <c r="I172" s="94">
        <v>0</v>
      </c>
      <c r="J172" s="94">
        <v>0</v>
      </c>
      <c r="K172" s="94">
        <v>0</v>
      </c>
      <c r="L172" s="94">
        <v>0</v>
      </c>
      <c r="M172" s="94">
        <v>0</v>
      </c>
      <c r="N172" s="94">
        <v>0</v>
      </c>
      <c r="O172" s="94">
        <v>0</v>
      </c>
      <c r="P172" s="94">
        <v>0</v>
      </c>
      <c r="Q172" s="94">
        <v>0</v>
      </c>
      <c r="R172" s="94">
        <v>0</v>
      </c>
      <c r="S172" s="94">
        <v>220</v>
      </c>
      <c r="T172" s="94">
        <v>0</v>
      </c>
      <c r="U172" s="94">
        <v>60000</v>
      </c>
      <c r="V172" s="94">
        <v>0</v>
      </c>
    </row>
    <row r="173" spans="1:22" ht="20.100000000000001" customHeight="1">
      <c r="A173" s="107" t="s">
        <v>1613</v>
      </c>
      <c r="B173" s="107"/>
      <c r="C173" s="108"/>
      <c r="D173" s="109"/>
      <c r="E173" s="110" t="s">
        <v>1614</v>
      </c>
      <c r="F173" s="94">
        <v>2460</v>
      </c>
      <c r="G173" s="94">
        <v>0</v>
      </c>
      <c r="H173" s="94">
        <v>0</v>
      </c>
      <c r="I173" s="94">
        <v>0</v>
      </c>
      <c r="J173" s="94">
        <v>0</v>
      </c>
      <c r="K173" s="94">
        <v>0</v>
      </c>
      <c r="L173" s="94">
        <v>0</v>
      </c>
      <c r="M173" s="94">
        <v>0</v>
      </c>
      <c r="N173" s="94">
        <v>0</v>
      </c>
      <c r="O173" s="94">
        <v>660</v>
      </c>
      <c r="P173" s="94">
        <v>0</v>
      </c>
      <c r="Q173" s="94">
        <v>0</v>
      </c>
      <c r="R173" s="94">
        <v>0</v>
      </c>
      <c r="S173" s="94">
        <v>1800</v>
      </c>
      <c r="T173" s="94">
        <v>0</v>
      </c>
      <c r="U173" s="94">
        <v>0</v>
      </c>
      <c r="V173" s="94">
        <v>0</v>
      </c>
    </row>
    <row r="174" spans="1:22" ht="20.100000000000001" customHeight="1">
      <c r="A174" s="107"/>
      <c r="B174" s="107" t="s">
        <v>1550</v>
      </c>
      <c r="C174" s="108"/>
      <c r="D174" s="109"/>
      <c r="E174" s="110" t="s">
        <v>1615</v>
      </c>
      <c r="F174" s="94">
        <v>2380</v>
      </c>
      <c r="G174" s="94">
        <v>0</v>
      </c>
      <c r="H174" s="94">
        <v>0</v>
      </c>
      <c r="I174" s="94">
        <v>0</v>
      </c>
      <c r="J174" s="94">
        <v>0</v>
      </c>
      <c r="K174" s="94">
        <v>0</v>
      </c>
      <c r="L174" s="94">
        <v>0</v>
      </c>
      <c r="M174" s="94">
        <v>0</v>
      </c>
      <c r="N174" s="94">
        <v>0</v>
      </c>
      <c r="O174" s="94">
        <v>660</v>
      </c>
      <c r="P174" s="94">
        <v>0</v>
      </c>
      <c r="Q174" s="94">
        <v>0</v>
      </c>
      <c r="R174" s="94">
        <v>0</v>
      </c>
      <c r="S174" s="94">
        <v>1720</v>
      </c>
      <c r="T174" s="94">
        <v>0</v>
      </c>
      <c r="U174" s="94">
        <v>0</v>
      </c>
      <c r="V174" s="94">
        <v>0</v>
      </c>
    </row>
    <row r="175" spans="1:22" ht="20.100000000000001" customHeight="1">
      <c r="A175" s="107"/>
      <c r="B175" s="107"/>
      <c r="C175" s="108" t="s">
        <v>1550</v>
      </c>
      <c r="D175" s="109"/>
      <c r="E175" s="110" t="s">
        <v>251</v>
      </c>
      <c r="F175" s="94">
        <v>920</v>
      </c>
      <c r="G175" s="94">
        <v>0</v>
      </c>
      <c r="H175" s="94">
        <v>0</v>
      </c>
      <c r="I175" s="94">
        <v>0</v>
      </c>
      <c r="J175" s="94">
        <v>0</v>
      </c>
      <c r="K175" s="94">
        <v>0</v>
      </c>
      <c r="L175" s="94">
        <v>0</v>
      </c>
      <c r="M175" s="94">
        <v>0</v>
      </c>
      <c r="N175" s="94">
        <v>0</v>
      </c>
      <c r="O175" s="94">
        <v>300</v>
      </c>
      <c r="P175" s="94">
        <v>0</v>
      </c>
      <c r="Q175" s="94">
        <v>0</v>
      </c>
      <c r="R175" s="94">
        <v>0</v>
      </c>
      <c r="S175" s="94">
        <v>620</v>
      </c>
      <c r="T175" s="94">
        <v>0</v>
      </c>
      <c r="U175" s="94">
        <v>0</v>
      </c>
      <c r="V175" s="94">
        <v>0</v>
      </c>
    </row>
    <row r="176" spans="1:22" ht="20.100000000000001" customHeight="1">
      <c r="A176" s="107"/>
      <c r="B176" s="107"/>
      <c r="C176" s="108" t="s">
        <v>1556</v>
      </c>
      <c r="D176" s="109"/>
      <c r="E176" s="110" t="s">
        <v>260</v>
      </c>
      <c r="F176" s="94">
        <v>1460</v>
      </c>
      <c r="G176" s="94">
        <v>0</v>
      </c>
      <c r="H176" s="94">
        <v>0</v>
      </c>
      <c r="I176" s="94">
        <v>0</v>
      </c>
      <c r="J176" s="94">
        <v>0</v>
      </c>
      <c r="K176" s="94">
        <v>0</v>
      </c>
      <c r="L176" s="94">
        <v>0</v>
      </c>
      <c r="M176" s="94">
        <v>0</v>
      </c>
      <c r="N176" s="94">
        <v>0</v>
      </c>
      <c r="O176" s="94">
        <v>360</v>
      </c>
      <c r="P176" s="94">
        <v>0</v>
      </c>
      <c r="Q176" s="94">
        <v>0</v>
      </c>
      <c r="R176" s="94">
        <v>0</v>
      </c>
      <c r="S176" s="94">
        <v>1100</v>
      </c>
      <c r="T176" s="94">
        <v>0</v>
      </c>
      <c r="U176" s="94">
        <v>0</v>
      </c>
      <c r="V176" s="94">
        <v>0</v>
      </c>
    </row>
    <row r="177" spans="1:22" ht="20.100000000000001" customHeight="1">
      <c r="A177" s="107"/>
      <c r="B177" s="107" t="s">
        <v>1558</v>
      </c>
      <c r="C177" s="108"/>
      <c r="D177" s="109"/>
      <c r="E177" s="110" t="s">
        <v>1400</v>
      </c>
      <c r="F177" s="94">
        <v>80</v>
      </c>
      <c r="G177" s="94">
        <v>0</v>
      </c>
      <c r="H177" s="94">
        <v>0</v>
      </c>
      <c r="I177" s="94">
        <v>0</v>
      </c>
      <c r="J177" s="94">
        <v>0</v>
      </c>
      <c r="K177" s="94">
        <v>0</v>
      </c>
      <c r="L177" s="94">
        <v>0</v>
      </c>
      <c r="M177" s="94">
        <v>0</v>
      </c>
      <c r="N177" s="94">
        <v>0</v>
      </c>
      <c r="O177" s="94">
        <v>0</v>
      </c>
      <c r="P177" s="94">
        <v>0</v>
      </c>
      <c r="Q177" s="94">
        <v>0</v>
      </c>
      <c r="R177" s="94">
        <v>0</v>
      </c>
      <c r="S177" s="94">
        <v>80</v>
      </c>
      <c r="T177" s="94">
        <v>0</v>
      </c>
      <c r="U177" s="94">
        <v>0</v>
      </c>
      <c r="V177" s="94">
        <v>0</v>
      </c>
    </row>
    <row r="178" spans="1:22" ht="20.100000000000001" customHeight="1">
      <c r="A178" s="107"/>
      <c r="B178" s="107"/>
      <c r="C178" s="108" t="s">
        <v>1557</v>
      </c>
      <c r="D178" s="109"/>
      <c r="E178" s="110" t="s">
        <v>1401</v>
      </c>
      <c r="F178" s="94">
        <v>80</v>
      </c>
      <c r="G178" s="94">
        <v>0</v>
      </c>
      <c r="H178" s="94">
        <v>0</v>
      </c>
      <c r="I178" s="94">
        <v>0</v>
      </c>
      <c r="J178" s="94">
        <v>0</v>
      </c>
      <c r="K178" s="94">
        <v>0</v>
      </c>
      <c r="L178" s="94">
        <v>0</v>
      </c>
      <c r="M178" s="94">
        <v>0</v>
      </c>
      <c r="N178" s="94">
        <v>0</v>
      </c>
      <c r="O178" s="94">
        <v>0</v>
      </c>
      <c r="P178" s="94">
        <v>0</v>
      </c>
      <c r="Q178" s="94">
        <v>0</v>
      </c>
      <c r="R178" s="94">
        <v>0</v>
      </c>
      <c r="S178" s="94">
        <v>80</v>
      </c>
      <c r="T178" s="94">
        <v>0</v>
      </c>
      <c r="U178" s="94">
        <v>0</v>
      </c>
      <c r="V178" s="94">
        <v>0</v>
      </c>
    </row>
    <row r="179" spans="1:22" ht="20.100000000000001" customHeight="1">
      <c r="A179" s="107" t="s">
        <v>1616</v>
      </c>
      <c r="B179" s="107"/>
      <c r="C179" s="108"/>
      <c r="D179" s="109"/>
      <c r="E179" s="110" t="s">
        <v>1414</v>
      </c>
      <c r="F179" s="94">
        <v>160</v>
      </c>
      <c r="G179" s="94">
        <v>0</v>
      </c>
      <c r="H179" s="94">
        <v>0</v>
      </c>
      <c r="I179" s="94">
        <v>0</v>
      </c>
      <c r="J179" s="94">
        <v>0</v>
      </c>
      <c r="K179" s="94">
        <v>0</v>
      </c>
      <c r="L179" s="94">
        <v>0</v>
      </c>
      <c r="M179" s="94">
        <v>0</v>
      </c>
      <c r="N179" s="94">
        <v>0</v>
      </c>
      <c r="O179" s="94">
        <v>60</v>
      </c>
      <c r="P179" s="94">
        <v>0</v>
      </c>
      <c r="Q179" s="94">
        <v>0</v>
      </c>
      <c r="R179" s="94">
        <v>0</v>
      </c>
      <c r="S179" s="94">
        <v>100</v>
      </c>
      <c r="T179" s="94">
        <v>0</v>
      </c>
      <c r="U179" s="94">
        <v>0</v>
      </c>
      <c r="V179" s="94">
        <v>0</v>
      </c>
    </row>
    <row r="180" spans="1:22" ht="20.100000000000001" customHeight="1">
      <c r="A180" s="107"/>
      <c r="B180" s="107" t="s">
        <v>1552</v>
      </c>
      <c r="C180" s="108"/>
      <c r="D180" s="109"/>
      <c r="E180" s="110" t="s">
        <v>1428</v>
      </c>
      <c r="F180" s="94">
        <v>160</v>
      </c>
      <c r="G180" s="94">
        <v>0</v>
      </c>
      <c r="H180" s="94">
        <v>0</v>
      </c>
      <c r="I180" s="94">
        <v>0</v>
      </c>
      <c r="J180" s="94">
        <v>0</v>
      </c>
      <c r="K180" s="94">
        <v>0</v>
      </c>
      <c r="L180" s="94">
        <v>0</v>
      </c>
      <c r="M180" s="94">
        <v>0</v>
      </c>
      <c r="N180" s="94">
        <v>0</v>
      </c>
      <c r="O180" s="94">
        <v>60</v>
      </c>
      <c r="P180" s="94">
        <v>0</v>
      </c>
      <c r="Q180" s="94">
        <v>0</v>
      </c>
      <c r="R180" s="94">
        <v>0</v>
      </c>
      <c r="S180" s="94">
        <v>100</v>
      </c>
      <c r="T180" s="94">
        <v>0</v>
      </c>
      <c r="U180" s="94">
        <v>0</v>
      </c>
      <c r="V180" s="94">
        <v>0</v>
      </c>
    </row>
    <row r="181" spans="1:22" ht="20.100000000000001" customHeight="1">
      <c r="A181" s="107"/>
      <c r="B181" s="107"/>
      <c r="C181" s="108" t="s">
        <v>1572</v>
      </c>
      <c r="D181" s="109"/>
      <c r="E181" s="110" t="s">
        <v>1431</v>
      </c>
      <c r="F181" s="94">
        <v>160</v>
      </c>
      <c r="G181" s="94">
        <v>0</v>
      </c>
      <c r="H181" s="94">
        <v>0</v>
      </c>
      <c r="I181" s="94">
        <v>0</v>
      </c>
      <c r="J181" s="94">
        <v>0</v>
      </c>
      <c r="K181" s="94">
        <v>0</v>
      </c>
      <c r="L181" s="94">
        <v>0</v>
      </c>
      <c r="M181" s="94">
        <v>0</v>
      </c>
      <c r="N181" s="94">
        <v>0</v>
      </c>
      <c r="O181" s="94">
        <v>60</v>
      </c>
      <c r="P181" s="94">
        <v>0</v>
      </c>
      <c r="Q181" s="94">
        <v>0</v>
      </c>
      <c r="R181" s="94">
        <v>0</v>
      </c>
      <c r="S181" s="94">
        <v>100</v>
      </c>
      <c r="T181" s="94">
        <v>0</v>
      </c>
      <c r="U181" s="94">
        <v>0</v>
      </c>
      <c r="V181" s="94">
        <v>0</v>
      </c>
    </row>
    <row r="182" spans="1:22" ht="20.100000000000001" customHeight="1">
      <c r="A182" s="107" t="s">
        <v>1617</v>
      </c>
      <c r="B182" s="107"/>
      <c r="C182" s="108"/>
      <c r="D182" s="109"/>
      <c r="E182" s="110" t="s">
        <v>1432</v>
      </c>
      <c r="F182" s="94">
        <v>920</v>
      </c>
      <c r="G182" s="94">
        <v>0</v>
      </c>
      <c r="H182" s="94">
        <v>0</v>
      </c>
      <c r="I182" s="94">
        <v>0</v>
      </c>
      <c r="J182" s="94">
        <v>0</v>
      </c>
      <c r="K182" s="94">
        <v>0</v>
      </c>
      <c r="L182" s="94">
        <v>0</v>
      </c>
      <c r="M182" s="94">
        <v>0</v>
      </c>
      <c r="N182" s="94">
        <v>0</v>
      </c>
      <c r="O182" s="94">
        <v>180</v>
      </c>
      <c r="P182" s="94">
        <v>0</v>
      </c>
      <c r="Q182" s="94">
        <v>0</v>
      </c>
      <c r="R182" s="94">
        <v>0</v>
      </c>
      <c r="S182" s="94">
        <v>740</v>
      </c>
      <c r="T182" s="94">
        <v>0</v>
      </c>
      <c r="U182" s="94">
        <v>0</v>
      </c>
      <c r="V182" s="94">
        <v>0</v>
      </c>
    </row>
    <row r="183" spans="1:22" ht="20.100000000000001" customHeight="1">
      <c r="A183" s="107"/>
      <c r="B183" s="107" t="s">
        <v>1550</v>
      </c>
      <c r="C183" s="108"/>
      <c r="D183" s="109"/>
      <c r="E183" s="110" t="s">
        <v>1433</v>
      </c>
      <c r="F183" s="94">
        <v>920</v>
      </c>
      <c r="G183" s="94">
        <v>0</v>
      </c>
      <c r="H183" s="94">
        <v>0</v>
      </c>
      <c r="I183" s="94">
        <v>0</v>
      </c>
      <c r="J183" s="94">
        <v>0</v>
      </c>
      <c r="K183" s="94">
        <v>0</v>
      </c>
      <c r="L183" s="94">
        <v>0</v>
      </c>
      <c r="M183" s="94">
        <v>0</v>
      </c>
      <c r="N183" s="94">
        <v>0</v>
      </c>
      <c r="O183" s="94">
        <v>180</v>
      </c>
      <c r="P183" s="94">
        <v>0</v>
      </c>
      <c r="Q183" s="94">
        <v>0</v>
      </c>
      <c r="R183" s="94">
        <v>0</v>
      </c>
      <c r="S183" s="94">
        <v>740</v>
      </c>
      <c r="T183" s="94">
        <v>0</v>
      </c>
      <c r="U183" s="94">
        <v>0</v>
      </c>
      <c r="V183" s="94">
        <v>0</v>
      </c>
    </row>
    <row r="184" spans="1:22" ht="20.100000000000001" customHeight="1">
      <c r="A184" s="107"/>
      <c r="B184" s="107"/>
      <c r="C184" s="108" t="s">
        <v>1556</v>
      </c>
      <c r="D184" s="109"/>
      <c r="E184" s="110" t="s">
        <v>260</v>
      </c>
      <c r="F184" s="94">
        <v>920</v>
      </c>
      <c r="G184" s="94">
        <v>0</v>
      </c>
      <c r="H184" s="94">
        <v>0</v>
      </c>
      <c r="I184" s="94">
        <v>0</v>
      </c>
      <c r="J184" s="94">
        <v>0</v>
      </c>
      <c r="K184" s="94">
        <v>0</v>
      </c>
      <c r="L184" s="94">
        <v>0</v>
      </c>
      <c r="M184" s="94">
        <v>0</v>
      </c>
      <c r="N184" s="94">
        <v>0</v>
      </c>
      <c r="O184" s="94">
        <v>180</v>
      </c>
      <c r="P184" s="94">
        <v>0</v>
      </c>
      <c r="Q184" s="94">
        <v>0</v>
      </c>
      <c r="R184" s="94">
        <v>0</v>
      </c>
      <c r="S184" s="94">
        <v>740</v>
      </c>
      <c r="T184" s="94">
        <v>0</v>
      </c>
      <c r="U184" s="94">
        <v>0</v>
      </c>
      <c r="V184" s="94">
        <v>0</v>
      </c>
    </row>
    <row r="185" spans="1:22" ht="20.100000000000001" customHeight="1">
      <c r="A185" s="107" t="s">
        <v>1618</v>
      </c>
      <c r="B185" s="107"/>
      <c r="C185" s="108"/>
      <c r="D185" s="109"/>
      <c r="E185" s="110" t="s">
        <v>1478</v>
      </c>
      <c r="F185" s="94">
        <v>31360</v>
      </c>
      <c r="G185" s="94">
        <v>0</v>
      </c>
      <c r="H185" s="94">
        <v>0</v>
      </c>
      <c r="I185" s="94">
        <v>0</v>
      </c>
      <c r="J185" s="94">
        <v>0</v>
      </c>
      <c r="K185" s="94">
        <v>0</v>
      </c>
      <c r="L185" s="94">
        <v>0</v>
      </c>
      <c r="M185" s="94">
        <v>0</v>
      </c>
      <c r="N185" s="94">
        <v>0</v>
      </c>
      <c r="O185" s="94">
        <v>540</v>
      </c>
      <c r="P185" s="94">
        <v>0</v>
      </c>
      <c r="Q185" s="94">
        <v>0</v>
      </c>
      <c r="R185" s="94">
        <v>0</v>
      </c>
      <c r="S185" s="94">
        <v>820</v>
      </c>
      <c r="T185" s="94">
        <v>0</v>
      </c>
      <c r="U185" s="94">
        <v>30000</v>
      </c>
      <c r="V185" s="94">
        <v>0</v>
      </c>
    </row>
    <row r="186" spans="1:22" ht="20.100000000000001" customHeight="1">
      <c r="A186" s="107"/>
      <c r="B186" s="107" t="s">
        <v>1550</v>
      </c>
      <c r="C186" s="108"/>
      <c r="D186" s="109"/>
      <c r="E186" s="110" t="s">
        <v>1479</v>
      </c>
      <c r="F186" s="94">
        <v>31360</v>
      </c>
      <c r="G186" s="94">
        <v>0</v>
      </c>
      <c r="H186" s="94">
        <v>0</v>
      </c>
      <c r="I186" s="94">
        <v>0</v>
      </c>
      <c r="J186" s="94">
        <v>0</v>
      </c>
      <c r="K186" s="94">
        <v>0</v>
      </c>
      <c r="L186" s="94">
        <v>0</v>
      </c>
      <c r="M186" s="94">
        <v>0</v>
      </c>
      <c r="N186" s="94">
        <v>0</v>
      </c>
      <c r="O186" s="94">
        <v>540</v>
      </c>
      <c r="P186" s="94">
        <v>0</v>
      </c>
      <c r="Q186" s="94">
        <v>0</v>
      </c>
      <c r="R186" s="94">
        <v>0</v>
      </c>
      <c r="S186" s="94">
        <v>820</v>
      </c>
      <c r="T186" s="94">
        <v>0</v>
      </c>
      <c r="U186" s="94">
        <v>30000</v>
      </c>
      <c r="V186" s="94">
        <v>0</v>
      </c>
    </row>
    <row r="187" spans="1:22" ht="20.100000000000001" customHeight="1">
      <c r="A187" s="107"/>
      <c r="B187" s="107"/>
      <c r="C187" s="108" t="s">
        <v>1550</v>
      </c>
      <c r="D187" s="109"/>
      <c r="E187" s="110" t="s">
        <v>251</v>
      </c>
      <c r="F187" s="94">
        <v>31360</v>
      </c>
      <c r="G187" s="94">
        <v>0</v>
      </c>
      <c r="H187" s="94">
        <v>0</v>
      </c>
      <c r="I187" s="94">
        <v>0</v>
      </c>
      <c r="J187" s="94">
        <v>0</v>
      </c>
      <c r="K187" s="94">
        <v>0</v>
      </c>
      <c r="L187" s="94">
        <v>0</v>
      </c>
      <c r="M187" s="94">
        <v>0</v>
      </c>
      <c r="N187" s="94">
        <v>0</v>
      </c>
      <c r="O187" s="94">
        <v>540</v>
      </c>
      <c r="P187" s="94">
        <v>0</v>
      </c>
      <c r="Q187" s="94">
        <v>0</v>
      </c>
      <c r="R187" s="94">
        <v>0</v>
      </c>
      <c r="S187" s="94">
        <v>820</v>
      </c>
      <c r="T187" s="94">
        <v>0</v>
      </c>
      <c r="U187" s="94">
        <v>30000</v>
      </c>
      <c r="V187" s="94">
        <v>0</v>
      </c>
    </row>
    <row r="188" spans="1:22" ht="20.100000000000001" customHeight="1">
      <c r="A188" s="107"/>
      <c r="B188" s="107"/>
      <c r="C188" s="108"/>
      <c r="D188" s="109" t="s">
        <v>1619</v>
      </c>
      <c r="E188" s="110" t="s">
        <v>1620</v>
      </c>
      <c r="F188" s="94">
        <v>1466777</v>
      </c>
      <c r="G188" s="94">
        <v>821232</v>
      </c>
      <c r="H188" s="94">
        <v>0</v>
      </c>
      <c r="I188" s="94">
        <v>0</v>
      </c>
      <c r="J188" s="94">
        <v>0</v>
      </c>
      <c r="K188" s="94">
        <v>0</v>
      </c>
      <c r="L188" s="94">
        <v>0</v>
      </c>
      <c r="M188" s="94">
        <v>0</v>
      </c>
      <c r="N188" s="94">
        <v>0</v>
      </c>
      <c r="O188" s="94">
        <v>1800</v>
      </c>
      <c r="P188" s="94">
        <v>0</v>
      </c>
      <c r="Q188" s="94">
        <v>0</v>
      </c>
      <c r="R188" s="94">
        <v>0</v>
      </c>
      <c r="S188" s="94">
        <v>2960</v>
      </c>
      <c r="T188" s="94">
        <v>28836</v>
      </c>
      <c r="U188" s="94">
        <v>350000</v>
      </c>
      <c r="V188" s="94">
        <v>261949</v>
      </c>
    </row>
    <row r="189" spans="1:22" ht="20.100000000000001" customHeight="1">
      <c r="A189" s="107"/>
      <c r="B189" s="107"/>
      <c r="C189" s="108"/>
      <c r="D189" s="109" t="s">
        <v>1621</v>
      </c>
      <c r="E189" s="110" t="s">
        <v>1622</v>
      </c>
      <c r="F189" s="94">
        <v>104232</v>
      </c>
      <c r="G189" s="94">
        <v>0</v>
      </c>
      <c r="H189" s="94">
        <v>0</v>
      </c>
      <c r="I189" s="94">
        <v>0</v>
      </c>
      <c r="J189" s="94">
        <v>0</v>
      </c>
      <c r="K189" s="94">
        <v>0</v>
      </c>
      <c r="L189" s="94">
        <v>0</v>
      </c>
      <c r="M189" s="94">
        <v>0</v>
      </c>
      <c r="N189" s="94">
        <v>0</v>
      </c>
      <c r="O189" s="94">
        <v>300</v>
      </c>
      <c r="P189" s="94">
        <v>0</v>
      </c>
      <c r="Q189" s="94">
        <v>0</v>
      </c>
      <c r="R189" s="94">
        <v>0</v>
      </c>
      <c r="S189" s="94">
        <v>820</v>
      </c>
      <c r="T189" s="94">
        <v>0</v>
      </c>
      <c r="U189" s="94">
        <v>96000</v>
      </c>
      <c r="V189" s="94">
        <v>7112</v>
      </c>
    </row>
    <row r="190" spans="1:22" ht="20.100000000000001" customHeight="1">
      <c r="A190" s="107" t="s">
        <v>1549</v>
      </c>
      <c r="B190" s="107" t="s">
        <v>1564</v>
      </c>
      <c r="C190" s="108" t="s">
        <v>1550</v>
      </c>
      <c r="D190" s="109" t="s">
        <v>1623</v>
      </c>
      <c r="E190" s="110" t="s">
        <v>251</v>
      </c>
      <c r="F190" s="94">
        <v>1120</v>
      </c>
      <c r="G190" s="94">
        <v>0</v>
      </c>
      <c r="H190" s="94">
        <v>0</v>
      </c>
      <c r="I190" s="94">
        <v>0</v>
      </c>
      <c r="J190" s="94">
        <v>0</v>
      </c>
      <c r="K190" s="94">
        <v>0</v>
      </c>
      <c r="L190" s="94">
        <v>0</v>
      </c>
      <c r="M190" s="94">
        <v>0</v>
      </c>
      <c r="N190" s="94">
        <v>0</v>
      </c>
      <c r="O190" s="94">
        <v>300</v>
      </c>
      <c r="P190" s="94">
        <v>0</v>
      </c>
      <c r="Q190" s="94">
        <v>0</v>
      </c>
      <c r="R190" s="94">
        <v>0</v>
      </c>
      <c r="S190" s="94">
        <v>820</v>
      </c>
      <c r="T190" s="94">
        <v>0</v>
      </c>
      <c r="U190" s="94">
        <v>0</v>
      </c>
      <c r="V190" s="94">
        <v>0</v>
      </c>
    </row>
    <row r="191" spans="1:22" ht="20.100000000000001" customHeight="1">
      <c r="A191" s="107" t="s">
        <v>1589</v>
      </c>
      <c r="B191" s="107" t="s">
        <v>1558</v>
      </c>
      <c r="C191" s="108" t="s">
        <v>1572</v>
      </c>
      <c r="D191" s="109" t="s">
        <v>1623</v>
      </c>
      <c r="E191" s="110" t="s">
        <v>832</v>
      </c>
      <c r="F191" s="94">
        <v>103112</v>
      </c>
      <c r="G191" s="94">
        <v>0</v>
      </c>
      <c r="H191" s="94">
        <v>0</v>
      </c>
      <c r="I191" s="94">
        <v>0</v>
      </c>
      <c r="J191" s="94">
        <v>0</v>
      </c>
      <c r="K191" s="94">
        <v>0</v>
      </c>
      <c r="L191" s="94">
        <v>0</v>
      </c>
      <c r="M191" s="94">
        <v>0</v>
      </c>
      <c r="N191" s="94">
        <v>0</v>
      </c>
      <c r="O191" s="94">
        <v>0</v>
      </c>
      <c r="P191" s="94">
        <v>0</v>
      </c>
      <c r="Q191" s="94">
        <v>0</v>
      </c>
      <c r="R191" s="94">
        <v>0</v>
      </c>
      <c r="S191" s="94">
        <v>0</v>
      </c>
      <c r="T191" s="94">
        <v>0</v>
      </c>
      <c r="U191" s="94">
        <v>96000</v>
      </c>
      <c r="V191" s="94">
        <v>7112</v>
      </c>
    </row>
    <row r="192" spans="1:22" ht="20.100000000000001" customHeight="1">
      <c r="A192" s="107"/>
      <c r="B192" s="107"/>
      <c r="C192" s="108"/>
      <c r="D192" s="109" t="s">
        <v>1624</v>
      </c>
      <c r="E192" s="110" t="s">
        <v>1625</v>
      </c>
      <c r="F192" s="94">
        <v>1078229</v>
      </c>
      <c r="G192" s="94">
        <v>821232</v>
      </c>
      <c r="H192" s="94">
        <v>0</v>
      </c>
      <c r="I192" s="94">
        <v>0</v>
      </c>
      <c r="J192" s="94">
        <v>0</v>
      </c>
      <c r="K192" s="94">
        <v>0</v>
      </c>
      <c r="L192" s="94">
        <v>0</v>
      </c>
      <c r="M192" s="94">
        <v>0</v>
      </c>
      <c r="N192" s="94">
        <v>0</v>
      </c>
      <c r="O192" s="94">
        <v>480</v>
      </c>
      <c r="P192" s="94">
        <v>0</v>
      </c>
      <c r="Q192" s="94">
        <v>0</v>
      </c>
      <c r="R192" s="94">
        <v>0</v>
      </c>
      <c r="S192" s="94">
        <v>740</v>
      </c>
      <c r="T192" s="94">
        <v>16476</v>
      </c>
      <c r="U192" s="94">
        <v>0</v>
      </c>
      <c r="V192" s="94">
        <v>239301</v>
      </c>
    </row>
    <row r="193" spans="1:22" ht="20.100000000000001" customHeight="1">
      <c r="A193" s="107" t="s">
        <v>1549</v>
      </c>
      <c r="B193" s="107" t="s">
        <v>1566</v>
      </c>
      <c r="C193" s="108" t="s">
        <v>1550</v>
      </c>
      <c r="D193" s="109" t="s">
        <v>1623</v>
      </c>
      <c r="E193" s="110" t="s">
        <v>251</v>
      </c>
      <c r="F193" s="94">
        <v>17696</v>
      </c>
      <c r="G193" s="94">
        <v>0</v>
      </c>
      <c r="H193" s="94">
        <v>0</v>
      </c>
      <c r="I193" s="94">
        <v>0</v>
      </c>
      <c r="J193" s="94">
        <v>0</v>
      </c>
      <c r="K193" s="94">
        <v>0</v>
      </c>
      <c r="L193" s="94">
        <v>0</v>
      </c>
      <c r="M193" s="94">
        <v>0</v>
      </c>
      <c r="N193" s="94">
        <v>0</v>
      </c>
      <c r="O193" s="94">
        <v>480</v>
      </c>
      <c r="P193" s="94">
        <v>0</v>
      </c>
      <c r="Q193" s="94">
        <v>0</v>
      </c>
      <c r="R193" s="94">
        <v>0</v>
      </c>
      <c r="S193" s="94">
        <v>740</v>
      </c>
      <c r="T193" s="94">
        <v>16476</v>
      </c>
      <c r="U193" s="94">
        <v>0</v>
      </c>
      <c r="V193" s="94">
        <v>0</v>
      </c>
    </row>
    <row r="194" spans="1:22" ht="20.100000000000001" customHeight="1">
      <c r="A194" s="107" t="s">
        <v>1589</v>
      </c>
      <c r="B194" s="107" t="s">
        <v>1558</v>
      </c>
      <c r="C194" s="108" t="s">
        <v>1550</v>
      </c>
      <c r="D194" s="109" t="s">
        <v>1623</v>
      </c>
      <c r="E194" s="110" t="s">
        <v>825</v>
      </c>
      <c r="F194" s="94">
        <v>1060533</v>
      </c>
      <c r="G194" s="94">
        <v>821232</v>
      </c>
      <c r="H194" s="94">
        <v>0</v>
      </c>
      <c r="I194" s="94">
        <v>0</v>
      </c>
      <c r="J194" s="94">
        <v>0</v>
      </c>
      <c r="K194" s="94">
        <v>0</v>
      </c>
      <c r="L194" s="94">
        <v>0</v>
      </c>
      <c r="M194" s="94">
        <v>0</v>
      </c>
      <c r="N194" s="94">
        <v>0</v>
      </c>
      <c r="O194" s="94">
        <v>0</v>
      </c>
      <c r="P194" s="94">
        <v>0</v>
      </c>
      <c r="Q194" s="94">
        <v>0</v>
      </c>
      <c r="R194" s="94">
        <v>0</v>
      </c>
      <c r="S194" s="94">
        <v>0</v>
      </c>
      <c r="T194" s="94">
        <v>0</v>
      </c>
      <c r="U194" s="94">
        <v>0</v>
      </c>
      <c r="V194" s="94">
        <v>239301</v>
      </c>
    </row>
    <row r="195" spans="1:22" ht="20.100000000000001" customHeight="1">
      <c r="A195" s="107"/>
      <c r="B195" s="107"/>
      <c r="C195" s="108"/>
      <c r="D195" s="109" t="s">
        <v>1626</v>
      </c>
      <c r="E195" s="110" t="s">
        <v>1627</v>
      </c>
      <c r="F195" s="94">
        <v>43280</v>
      </c>
      <c r="G195" s="94">
        <v>0</v>
      </c>
      <c r="H195" s="94">
        <v>0</v>
      </c>
      <c r="I195" s="94">
        <v>0</v>
      </c>
      <c r="J195" s="94">
        <v>0</v>
      </c>
      <c r="K195" s="94">
        <v>0</v>
      </c>
      <c r="L195" s="94">
        <v>0</v>
      </c>
      <c r="M195" s="94">
        <v>0</v>
      </c>
      <c r="N195" s="94">
        <v>0</v>
      </c>
      <c r="O195" s="94">
        <v>600</v>
      </c>
      <c r="P195" s="94">
        <v>0</v>
      </c>
      <c r="Q195" s="94">
        <v>0</v>
      </c>
      <c r="R195" s="94">
        <v>0</v>
      </c>
      <c r="S195" s="94">
        <v>540</v>
      </c>
      <c r="T195" s="94">
        <v>0</v>
      </c>
      <c r="U195" s="94">
        <v>42000</v>
      </c>
      <c r="V195" s="94">
        <v>140</v>
      </c>
    </row>
    <row r="196" spans="1:22" ht="20.100000000000001" customHeight="1">
      <c r="A196" s="107" t="s">
        <v>1549</v>
      </c>
      <c r="B196" s="107" t="s">
        <v>1567</v>
      </c>
      <c r="C196" s="108" t="s">
        <v>1550</v>
      </c>
      <c r="D196" s="109" t="s">
        <v>1623</v>
      </c>
      <c r="E196" s="110" t="s">
        <v>251</v>
      </c>
      <c r="F196" s="94">
        <v>1140</v>
      </c>
      <c r="G196" s="94">
        <v>0</v>
      </c>
      <c r="H196" s="94">
        <v>0</v>
      </c>
      <c r="I196" s="94">
        <v>0</v>
      </c>
      <c r="J196" s="94">
        <v>0</v>
      </c>
      <c r="K196" s="94">
        <v>0</v>
      </c>
      <c r="L196" s="94">
        <v>0</v>
      </c>
      <c r="M196" s="94">
        <v>0</v>
      </c>
      <c r="N196" s="94">
        <v>0</v>
      </c>
      <c r="O196" s="94">
        <v>600</v>
      </c>
      <c r="P196" s="94">
        <v>0</v>
      </c>
      <c r="Q196" s="94">
        <v>0</v>
      </c>
      <c r="R196" s="94">
        <v>0</v>
      </c>
      <c r="S196" s="94">
        <v>540</v>
      </c>
      <c r="T196" s="94">
        <v>0</v>
      </c>
      <c r="U196" s="94">
        <v>0</v>
      </c>
      <c r="V196" s="94">
        <v>0</v>
      </c>
    </row>
    <row r="197" spans="1:22" ht="20.100000000000001" customHeight="1">
      <c r="A197" s="107" t="s">
        <v>1589</v>
      </c>
      <c r="B197" s="107" t="s">
        <v>1558</v>
      </c>
      <c r="C197" s="108" t="s">
        <v>1572</v>
      </c>
      <c r="D197" s="109" t="s">
        <v>1623</v>
      </c>
      <c r="E197" s="110" t="s">
        <v>832</v>
      </c>
      <c r="F197" s="94">
        <v>42140</v>
      </c>
      <c r="G197" s="94">
        <v>0</v>
      </c>
      <c r="H197" s="94">
        <v>0</v>
      </c>
      <c r="I197" s="94">
        <v>0</v>
      </c>
      <c r="J197" s="94">
        <v>0</v>
      </c>
      <c r="K197" s="94">
        <v>0</v>
      </c>
      <c r="L197" s="94">
        <v>0</v>
      </c>
      <c r="M197" s="94">
        <v>0</v>
      </c>
      <c r="N197" s="94">
        <v>0</v>
      </c>
      <c r="O197" s="94">
        <v>0</v>
      </c>
      <c r="P197" s="94">
        <v>0</v>
      </c>
      <c r="Q197" s="94">
        <v>0</v>
      </c>
      <c r="R197" s="94">
        <v>0</v>
      </c>
      <c r="S197" s="94">
        <v>0</v>
      </c>
      <c r="T197" s="94">
        <v>0</v>
      </c>
      <c r="U197" s="94">
        <v>42000</v>
      </c>
      <c r="V197" s="94">
        <v>140</v>
      </c>
    </row>
    <row r="198" spans="1:22" ht="20.100000000000001" customHeight="1">
      <c r="A198" s="107"/>
      <c r="B198" s="107"/>
      <c r="C198" s="108"/>
      <c r="D198" s="109" t="s">
        <v>1628</v>
      </c>
      <c r="E198" s="110" t="s">
        <v>1629</v>
      </c>
      <c r="F198" s="94">
        <v>128708</v>
      </c>
      <c r="G198" s="94">
        <v>0</v>
      </c>
      <c r="H198" s="94">
        <v>0</v>
      </c>
      <c r="I198" s="94">
        <v>0</v>
      </c>
      <c r="J198" s="94">
        <v>0</v>
      </c>
      <c r="K198" s="94">
        <v>0</v>
      </c>
      <c r="L198" s="94">
        <v>0</v>
      </c>
      <c r="M198" s="94">
        <v>0</v>
      </c>
      <c r="N198" s="94">
        <v>0</v>
      </c>
      <c r="O198" s="94">
        <v>60</v>
      </c>
      <c r="P198" s="94">
        <v>0</v>
      </c>
      <c r="Q198" s="94">
        <v>0</v>
      </c>
      <c r="R198" s="94">
        <v>0</v>
      </c>
      <c r="S198" s="94">
        <v>500</v>
      </c>
      <c r="T198" s="94">
        <v>6180</v>
      </c>
      <c r="U198" s="94">
        <v>120000</v>
      </c>
      <c r="V198" s="94">
        <v>1968</v>
      </c>
    </row>
    <row r="199" spans="1:22" ht="20.100000000000001" customHeight="1">
      <c r="A199" s="107" t="s">
        <v>1549</v>
      </c>
      <c r="B199" s="107" t="s">
        <v>1568</v>
      </c>
      <c r="C199" s="108" t="s">
        <v>1550</v>
      </c>
      <c r="D199" s="109" t="s">
        <v>1623</v>
      </c>
      <c r="E199" s="110" t="s">
        <v>251</v>
      </c>
      <c r="F199" s="94">
        <v>6740</v>
      </c>
      <c r="G199" s="94">
        <v>0</v>
      </c>
      <c r="H199" s="94">
        <v>0</v>
      </c>
      <c r="I199" s="94">
        <v>0</v>
      </c>
      <c r="J199" s="94">
        <v>0</v>
      </c>
      <c r="K199" s="94">
        <v>0</v>
      </c>
      <c r="L199" s="94">
        <v>0</v>
      </c>
      <c r="M199" s="94">
        <v>0</v>
      </c>
      <c r="N199" s="94">
        <v>0</v>
      </c>
      <c r="O199" s="94">
        <v>60</v>
      </c>
      <c r="P199" s="94">
        <v>0</v>
      </c>
      <c r="Q199" s="94">
        <v>0</v>
      </c>
      <c r="R199" s="94">
        <v>0</v>
      </c>
      <c r="S199" s="94">
        <v>500</v>
      </c>
      <c r="T199" s="94">
        <v>6180</v>
      </c>
      <c r="U199" s="94">
        <v>0</v>
      </c>
      <c r="V199" s="94">
        <v>0</v>
      </c>
    </row>
    <row r="200" spans="1:22" ht="20.100000000000001" customHeight="1">
      <c r="A200" s="107" t="s">
        <v>1589</v>
      </c>
      <c r="B200" s="107" t="s">
        <v>1558</v>
      </c>
      <c r="C200" s="108" t="s">
        <v>1572</v>
      </c>
      <c r="D200" s="109" t="s">
        <v>1623</v>
      </c>
      <c r="E200" s="110" t="s">
        <v>832</v>
      </c>
      <c r="F200" s="94">
        <v>121968</v>
      </c>
      <c r="G200" s="94">
        <v>0</v>
      </c>
      <c r="H200" s="94">
        <v>0</v>
      </c>
      <c r="I200" s="94">
        <v>0</v>
      </c>
      <c r="J200" s="94">
        <v>0</v>
      </c>
      <c r="K200" s="94">
        <v>0</v>
      </c>
      <c r="L200" s="94">
        <v>0</v>
      </c>
      <c r="M200" s="94">
        <v>0</v>
      </c>
      <c r="N200" s="94">
        <v>0</v>
      </c>
      <c r="O200" s="94">
        <v>0</v>
      </c>
      <c r="P200" s="94">
        <v>0</v>
      </c>
      <c r="Q200" s="94">
        <v>0</v>
      </c>
      <c r="R200" s="94">
        <v>0</v>
      </c>
      <c r="S200" s="94">
        <v>0</v>
      </c>
      <c r="T200" s="94">
        <v>0</v>
      </c>
      <c r="U200" s="94">
        <v>120000</v>
      </c>
      <c r="V200" s="94">
        <v>1968</v>
      </c>
    </row>
    <row r="201" spans="1:22" ht="20.100000000000001" customHeight="1">
      <c r="A201" s="107"/>
      <c r="B201" s="107"/>
      <c r="C201" s="108"/>
      <c r="D201" s="109" t="s">
        <v>1630</v>
      </c>
      <c r="E201" s="110" t="s">
        <v>1631</v>
      </c>
      <c r="F201" s="94">
        <v>65548</v>
      </c>
      <c r="G201" s="94">
        <v>0</v>
      </c>
      <c r="H201" s="94">
        <v>0</v>
      </c>
      <c r="I201" s="94">
        <v>0</v>
      </c>
      <c r="J201" s="94">
        <v>0</v>
      </c>
      <c r="K201" s="94">
        <v>0</v>
      </c>
      <c r="L201" s="94">
        <v>0</v>
      </c>
      <c r="M201" s="94">
        <v>0</v>
      </c>
      <c r="N201" s="94">
        <v>0</v>
      </c>
      <c r="O201" s="94">
        <v>240</v>
      </c>
      <c r="P201" s="94">
        <v>0</v>
      </c>
      <c r="Q201" s="94">
        <v>0</v>
      </c>
      <c r="R201" s="94">
        <v>0</v>
      </c>
      <c r="S201" s="94">
        <v>220</v>
      </c>
      <c r="T201" s="94">
        <v>6180</v>
      </c>
      <c r="U201" s="94">
        <v>48000</v>
      </c>
      <c r="V201" s="94">
        <v>10908</v>
      </c>
    </row>
    <row r="202" spans="1:22" ht="20.100000000000001" customHeight="1">
      <c r="A202" s="107" t="s">
        <v>1549</v>
      </c>
      <c r="B202" s="107" t="s">
        <v>1569</v>
      </c>
      <c r="C202" s="108" t="s">
        <v>1550</v>
      </c>
      <c r="D202" s="109" t="s">
        <v>1623</v>
      </c>
      <c r="E202" s="110" t="s">
        <v>251</v>
      </c>
      <c r="F202" s="94">
        <v>6640</v>
      </c>
      <c r="G202" s="94">
        <v>0</v>
      </c>
      <c r="H202" s="94">
        <v>0</v>
      </c>
      <c r="I202" s="94">
        <v>0</v>
      </c>
      <c r="J202" s="94">
        <v>0</v>
      </c>
      <c r="K202" s="94">
        <v>0</v>
      </c>
      <c r="L202" s="94">
        <v>0</v>
      </c>
      <c r="M202" s="94">
        <v>0</v>
      </c>
      <c r="N202" s="94">
        <v>0</v>
      </c>
      <c r="O202" s="94">
        <v>240</v>
      </c>
      <c r="P202" s="94">
        <v>0</v>
      </c>
      <c r="Q202" s="94">
        <v>0</v>
      </c>
      <c r="R202" s="94">
        <v>0</v>
      </c>
      <c r="S202" s="94">
        <v>220</v>
      </c>
      <c r="T202" s="94">
        <v>6180</v>
      </c>
      <c r="U202" s="94">
        <v>0</v>
      </c>
      <c r="V202" s="94">
        <v>0</v>
      </c>
    </row>
    <row r="203" spans="1:22" ht="20.100000000000001" customHeight="1">
      <c r="A203" s="107" t="s">
        <v>1589</v>
      </c>
      <c r="B203" s="107" t="s">
        <v>1558</v>
      </c>
      <c r="C203" s="108" t="s">
        <v>1572</v>
      </c>
      <c r="D203" s="109" t="s">
        <v>1623</v>
      </c>
      <c r="E203" s="110" t="s">
        <v>832</v>
      </c>
      <c r="F203" s="94">
        <v>58908</v>
      </c>
      <c r="G203" s="94">
        <v>0</v>
      </c>
      <c r="H203" s="94">
        <v>0</v>
      </c>
      <c r="I203" s="94">
        <v>0</v>
      </c>
      <c r="J203" s="94">
        <v>0</v>
      </c>
      <c r="K203" s="94">
        <v>0</v>
      </c>
      <c r="L203" s="94">
        <v>0</v>
      </c>
      <c r="M203" s="94">
        <v>0</v>
      </c>
      <c r="N203" s="94">
        <v>0</v>
      </c>
      <c r="O203" s="94">
        <v>0</v>
      </c>
      <c r="P203" s="94">
        <v>0</v>
      </c>
      <c r="Q203" s="94">
        <v>0</v>
      </c>
      <c r="R203" s="94">
        <v>0</v>
      </c>
      <c r="S203" s="94">
        <v>0</v>
      </c>
      <c r="T203" s="94">
        <v>0</v>
      </c>
      <c r="U203" s="94">
        <v>48000</v>
      </c>
      <c r="V203" s="94">
        <v>10908</v>
      </c>
    </row>
    <row r="204" spans="1:22" ht="20.100000000000001" customHeight="1">
      <c r="A204" s="107"/>
      <c r="B204" s="107"/>
      <c r="C204" s="108"/>
      <c r="D204" s="109" t="s">
        <v>1632</v>
      </c>
      <c r="E204" s="110" t="s">
        <v>1633</v>
      </c>
      <c r="F204" s="94">
        <v>46780</v>
      </c>
      <c r="G204" s="94">
        <v>0</v>
      </c>
      <c r="H204" s="94">
        <v>0</v>
      </c>
      <c r="I204" s="94">
        <v>0</v>
      </c>
      <c r="J204" s="94">
        <v>0</v>
      </c>
      <c r="K204" s="94">
        <v>0</v>
      </c>
      <c r="L204" s="94">
        <v>0</v>
      </c>
      <c r="M204" s="94">
        <v>0</v>
      </c>
      <c r="N204" s="94">
        <v>0</v>
      </c>
      <c r="O204" s="94">
        <v>120</v>
      </c>
      <c r="P204" s="94">
        <v>0</v>
      </c>
      <c r="Q204" s="94">
        <v>0</v>
      </c>
      <c r="R204" s="94">
        <v>0</v>
      </c>
      <c r="S204" s="94">
        <v>140</v>
      </c>
      <c r="T204" s="94">
        <v>0</v>
      </c>
      <c r="U204" s="94">
        <v>44000</v>
      </c>
      <c r="V204" s="94">
        <v>2520</v>
      </c>
    </row>
    <row r="205" spans="1:22" ht="20.100000000000001" customHeight="1">
      <c r="A205" s="107" t="s">
        <v>1549</v>
      </c>
      <c r="B205" s="107" t="s">
        <v>1569</v>
      </c>
      <c r="C205" s="108" t="s">
        <v>1550</v>
      </c>
      <c r="D205" s="109" t="s">
        <v>1623</v>
      </c>
      <c r="E205" s="110" t="s">
        <v>251</v>
      </c>
      <c r="F205" s="94">
        <v>260</v>
      </c>
      <c r="G205" s="94">
        <v>0</v>
      </c>
      <c r="H205" s="94">
        <v>0</v>
      </c>
      <c r="I205" s="94">
        <v>0</v>
      </c>
      <c r="J205" s="94">
        <v>0</v>
      </c>
      <c r="K205" s="94">
        <v>0</v>
      </c>
      <c r="L205" s="94">
        <v>0</v>
      </c>
      <c r="M205" s="94">
        <v>0</v>
      </c>
      <c r="N205" s="94">
        <v>0</v>
      </c>
      <c r="O205" s="94">
        <v>120</v>
      </c>
      <c r="P205" s="94">
        <v>0</v>
      </c>
      <c r="Q205" s="94">
        <v>0</v>
      </c>
      <c r="R205" s="94">
        <v>0</v>
      </c>
      <c r="S205" s="94">
        <v>140</v>
      </c>
      <c r="T205" s="94">
        <v>0</v>
      </c>
      <c r="U205" s="94">
        <v>0</v>
      </c>
      <c r="V205" s="94">
        <v>0</v>
      </c>
    </row>
    <row r="206" spans="1:22" ht="20.100000000000001" customHeight="1">
      <c r="A206" s="107" t="s">
        <v>1589</v>
      </c>
      <c r="B206" s="107" t="s">
        <v>1558</v>
      </c>
      <c r="C206" s="108" t="s">
        <v>1572</v>
      </c>
      <c r="D206" s="109" t="s">
        <v>1623</v>
      </c>
      <c r="E206" s="110" t="s">
        <v>832</v>
      </c>
      <c r="F206" s="94">
        <v>46520</v>
      </c>
      <c r="G206" s="94">
        <v>0</v>
      </c>
      <c r="H206" s="94">
        <v>0</v>
      </c>
      <c r="I206" s="94">
        <v>0</v>
      </c>
      <c r="J206" s="94">
        <v>0</v>
      </c>
      <c r="K206" s="94">
        <v>0</v>
      </c>
      <c r="L206" s="94">
        <v>0</v>
      </c>
      <c r="M206" s="94">
        <v>0</v>
      </c>
      <c r="N206" s="94">
        <v>0</v>
      </c>
      <c r="O206" s="94">
        <v>0</v>
      </c>
      <c r="P206" s="94">
        <v>0</v>
      </c>
      <c r="Q206" s="94">
        <v>0</v>
      </c>
      <c r="R206" s="94">
        <v>0</v>
      </c>
      <c r="S206" s="94">
        <v>0</v>
      </c>
      <c r="T206" s="94">
        <v>0</v>
      </c>
      <c r="U206" s="94">
        <v>44000</v>
      </c>
      <c r="V206" s="94">
        <v>2520</v>
      </c>
    </row>
    <row r="207" spans="1:22" ht="20.100000000000001" customHeight="1">
      <c r="A207" s="107"/>
      <c r="B207" s="107"/>
      <c r="C207" s="108"/>
      <c r="D207" s="109" t="s">
        <v>1634</v>
      </c>
      <c r="E207" s="110" t="s">
        <v>1635</v>
      </c>
      <c r="F207" s="94">
        <v>264724</v>
      </c>
      <c r="G207" s="94">
        <v>0</v>
      </c>
      <c r="H207" s="94">
        <v>0</v>
      </c>
      <c r="I207" s="94">
        <v>0</v>
      </c>
      <c r="J207" s="94">
        <v>0</v>
      </c>
      <c r="K207" s="94">
        <v>0</v>
      </c>
      <c r="L207" s="94">
        <v>0</v>
      </c>
      <c r="M207" s="94">
        <v>0</v>
      </c>
      <c r="N207" s="94">
        <v>0</v>
      </c>
      <c r="O207" s="94">
        <v>960</v>
      </c>
      <c r="P207" s="94">
        <v>0</v>
      </c>
      <c r="Q207" s="94">
        <v>0</v>
      </c>
      <c r="R207" s="94">
        <v>0</v>
      </c>
      <c r="S207" s="94">
        <v>1900</v>
      </c>
      <c r="T207" s="94">
        <v>16488</v>
      </c>
      <c r="U207" s="94">
        <v>234000</v>
      </c>
      <c r="V207" s="94">
        <v>11376</v>
      </c>
    </row>
    <row r="208" spans="1:22" ht="20.100000000000001" customHeight="1">
      <c r="A208" s="107"/>
      <c r="B208" s="107"/>
      <c r="C208" s="108"/>
      <c r="D208" s="109" t="s">
        <v>1636</v>
      </c>
      <c r="E208" s="110" t="s">
        <v>1637</v>
      </c>
      <c r="F208" s="94">
        <v>252436</v>
      </c>
      <c r="G208" s="94">
        <v>0</v>
      </c>
      <c r="H208" s="94">
        <v>0</v>
      </c>
      <c r="I208" s="94">
        <v>0</v>
      </c>
      <c r="J208" s="94">
        <v>0</v>
      </c>
      <c r="K208" s="94">
        <v>0</v>
      </c>
      <c r="L208" s="94">
        <v>0</v>
      </c>
      <c r="M208" s="94">
        <v>0</v>
      </c>
      <c r="N208" s="94">
        <v>0</v>
      </c>
      <c r="O208" s="94">
        <v>0</v>
      </c>
      <c r="P208" s="94">
        <v>0</v>
      </c>
      <c r="Q208" s="94">
        <v>0</v>
      </c>
      <c r="R208" s="94">
        <v>0</v>
      </c>
      <c r="S208" s="94">
        <v>880</v>
      </c>
      <c r="T208" s="94">
        <v>6180</v>
      </c>
      <c r="U208" s="94">
        <v>234000</v>
      </c>
      <c r="V208" s="94">
        <v>11376</v>
      </c>
    </row>
    <row r="209" spans="1:22" ht="20.100000000000001" customHeight="1">
      <c r="A209" s="107" t="s">
        <v>1549</v>
      </c>
      <c r="B209" s="107" t="s">
        <v>1552</v>
      </c>
      <c r="C209" s="108" t="s">
        <v>1550</v>
      </c>
      <c r="D209" s="109" t="s">
        <v>1623</v>
      </c>
      <c r="E209" s="110" t="s">
        <v>251</v>
      </c>
      <c r="F209" s="94">
        <v>7060</v>
      </c>
      <c r="G209" s="94">
        <v>0</v>
      </c>
      <c r="H209" s="94">
        <v>0</v>
      </c>
      <c r="I209" s="94">
        <v>0</v>
      </c>
      <c r="J209" s="94">
        <v>0</v>
      </c>
      <c r="K209" s="94">
        <v>0</v>
      </c>
      <c r="L209" s="94">
        <v>0</v>
      </c>
      <c r="M209" s="94">
        <v>0</v>
      </c>
      <c r="N209" s="94">
        <v>0</v>
      </c>
      <c r="O209" s="94">
        <v>0</v>
      </c>
      <c r="P209" s="94">
        <v>0</v>
      </c>
      <c r="Q209" s="94">
        <v>0</v>
      </c>
      <c r="R209" s="94">
        <v>0</v>
      </c>
      <c r="S209" s="94">
        <v>880</v>
      </c>
      <c r="T209" s="94">
        <v>6180</v>
      </c>
      <c r="U209" s="94">
        <v>0</v>
      </c>
      <c r="V209" s="94">
        <v>0</v>
      </c>
    </row>
    <row r="210" spans="1:22" ht="20.100000000000001" customHeight="1">
      <c r="A210" s="107" t="s">
        <v>1589</v>
      </c>
      <c r="B210" s="107" t="s">
        <v>1558</v>
      </c>
      <c r="C210" s="108" t="s">
        <v>1572</v>
      </c>
      <c r="D210" s="109" t="s">
        <v>1623</v>
      </c>
      <c r="E210" s="110" t="s">
        <v>832</v>
      </c>
      <c r="F210" s="94">
        <v>245376</v>
      </c>
      <c r="G210" s="94">
        <v>0</v>
      </c>
      <c r="H210" s="94">
        <v>0</v>
      </c>
      <c r="I210" s="94">
        <v>0</v>
      </c>
      <c r="J210" s="94">
        <v>0</v>
      </c>
      <c r="K210" s="94">
        <v>0</v>
      </c>
      <c r="L210" s="94">
        <v>0</v>
      </c>
      <c r="M210" s="94">
        <v>0</v>
      </c>
      <c r="N210" s="94">
        <v>0</v>
      </c>
      <c r="O210" s="94">
        <v>0</v>
      </c>
      <c r="P210" s="94">
        <v>0</v>
      </c>
      <c r="Q210" s="94">
        <v>0</v>
      </c>
      <c r="R210" s="94">
        <v>0</v>
      </c>
      <c r="S210" s="94">
        <v>0</v>
      </c>
      <c r="T210" s="94">
        <v>0</v>
      </c>
      <c r="U210" s="94">
        <v>234000</v>
      </c>
      <c r="V210" s="94">
        <v>11376</v>
      </c>
    </row>
    <row r="211" spans="1:22" ht="20.100000000000001" customHeight="1">
      <c r="A211" s="107"/>
      <c r="B211" s="107"/>
      <c r="C211" s="108"/>
      <c r="D211" s="109" t="s">
        <v>1638</v>
      </c>
      <c r="E211" s="110" t="s">
        <v>1639</v>
      </c>
      <c r="F211" s="94">
        <v>1460</v>
      </c>
      <c r="G211" s="94">
        <v>0</v>
      </c>
      <c r="H211" s="94">
        <v>0</v>
      </c>
      <c r="I211" s="94">
        <v>0</v>
      </c>
      <c r="J211" s="94">
        <v>0</v>
      </c>
      <c r="K211" s="94">
        <v>0</v>
      </c>
      <c r="L211" s="94">
        <v>0</v>
      </c>
      <c r="M211" s="94">
        <v>0</v>
      </c>
      <c r="N211" s="94">
        <v>0</v>
      </c>
      <c r="O211" s="94">
        <v>660</v>
      </c>
      <c r="P211" s="94">
        <v>0</v>
      </c>
      <c r="Q211" s="94">
        <v>0</v>
      </c>
      <c r="R211" s="94">
        <v>0</v>
      </c>
      <c r="S211" s="94">
        <v>800</v>
      </c>
      <c r="T211" s="94">
        <v>0</v>
      </c>
      <c r="U211" s="94">
        <v>0</v>
      </c>
      <c r="V211" s="94">
        <v>0</v>
      </c>
    </row>
    <row r="212" spans="1:22" ht="20.100000000000001" customHeight="1">
      <c r="A212" s="107" t="s">
        <v>1549</v>
      </c>
      <c r="B212" s="107" t="s">
        <v>1552</v>
      </c>
      <c r="C212" s="108" t="s">
        <v>1554</v>
      </c>
      <c r="D212" s="109" t="s">
        <v>1623</v>
      </c>
      <c r="E212" s="110" t="s">
        <v>270</v>
      </c>
      <c r="F212" s="94">
        <v>1460</v>
      </c>
      <c r="G212" s="94">
        <v>0</v>
      </c>
      <c r="H212" s="94">
        <v>0</v>
      </c>
      <c r="I212" s="94">
        <v>0</v>
      </c>
      <c r="J212" s="94">
        <v>0</v>
      </c>
      <c r="K212" s="94">
        <v>0</v>
      </c>
      <c r="L212" s="94">
        <v>0</v>
      </c>
      <c r="M212" s="94">
        <v>0</v>
      </c>
      <c r="N212" s="94">
        <v>0</v>
      </c>
      <c r="O212" s="94">
        <v>660</v>
      </c>
      <c r="P212" s="94">
        <v>0</v>
      </c>
      <c r="Q212" s="94">
        <v>0</v>
      </c>
      <c r="R212" s="94">
        <v>0</v>
      </c>
      <c r="S212" s="94">
        <v>800</v>
      </c>
      <c r="T212" s="94">
        <v>0</v>
      </c>
      <c r="U212" s="94">
        <v>0</v>
      </c>
      <c r="V212" s="94">
        <v>0</v>
      </c>
    </row>
    <row r="213" spans="1:22" ht="20.100000000000001" customHeight="1">
      <c r="A213" s="107"/>
      <c r="B213" s="107"/>
      <c r="C213" s="108"/>
      <c r="D213" s="109" t="s">
        <v>1640</v>
      </c>
      <c r="E213" s="110" t="s">
        <v>1641</v>
      </c>
      <c r="F213" s="94">
        <v>10828</v>
      </c>
      <c r="G213" s="94">
        <v>0</v>
      </c>
      <c r="H213" s="94">
        <v>0</v>
      </c>
      <c r="I213" s="94">
        <v>0</v>
      </c>
      <c r="J213" s="94">
        <v>0</v>
      </c>
      <c r="K213" s="94">
        <v>0</v>
      </c>
      <c r="L213" s="94">
        <v>0</v>
      </c>
      <c r="M213" s="94">
        <v>0</v>
      </c>
      <c r="N213" s="94">
        <v>0</v>
      </c>
      <c r="O213" s="94">
        <v>300</v>
      </c>
      <c r="P213" s="94">
        <v>0</v>
      </c>
      <c r="Q213" s="94">
        <v>0</v>
      </c>
      <c r="R213" s="94">
        <v>0</v>
      </c>
      <c r="S213" s="94">
        <v>220</v>
      </c>
      <c r="T213" s="94">
        <v>10308</v>
      </c>
      <c r="U213" s="94">
        <v>0</v>
      </c>
      <c r="V213" s="94">
        <v>0</v>
      </c>
    </row>
    <row r="214" spans="1:22" ht="20.100000000000001" customHeight="1">
      <c r="A214" s="107" t="s">
        <v>1549</v>
      </c>
      <c r="B214" s="107" t="s">
        <v>1552</v>
      </c>
      <c r="C214" s="108" t="s">
        <v>1552</v>
      </c>
      <c r="D214" s="109" t="s">
        <v>1623</v>
      </c>
      <c r="E214" s="110" t="s">
        <v>253</v>
      </c>
      <c r="F214" s="94">
        <v>10828</v>
      </c>
      <c r="G214" s="94">
        <v>0</v>
      </c>
      <c r="H214" s="94">
        <v>0</v>
      </c>
      <c r="I214" s="94">
        <v>0</v>
      </c>
      <c r="J214" s="94">
        <v>0</v>
      </c>
      <c r="K214" s="94">
        <v>0</v>
      </c>
      <c r="L214" s="94">
        <v>0</v>
      </c>
      <c r="M214" s="94">
        <v>0</v>
      </c>
      <c r="N214" s="94">
        <v>0</v>
      </c>
      <c r="O214" s="94">
        <v>300</v>
      </c>
      <c r="P214" s="94">
        <v>0</v>
      </c>
      <c r="Q214" s="94">
        <v>0</v>
      </c>
      <c r="R214" s="94">
        <v>0</v>
      </c>
      <c r="S214" s="94">
        <v>220</v>
      </c>
      <c r="T214" s="94">
        <v>10308</v>
      </c>
      <c r="U214" s="94">
        <v>0</v>
      </c>
      <c r="V214" s="94">
        <v>0</v>
      </c>
    </row>
    <row r="215" spans="1:22" ht="20.100000000000001" customHeight="1">
      <c r="A215" s="107"/>
      <c r="B215" s="107"/>
      <c r="C215" s="108"/>
      <c r="D215" s="109" t="s">
        <v>1642</v>
      </c>
      <c r="E215" s="110" t="s">
        <v>1643</v>
      </c>
      <c r="F215" s="94">
        <v>145568</v>
      </c>
      <c r="G215" s="94">
        <v>0</v>
      </c>
      <c r="H215" s="94">
        <v>0</v>
      </c>
      <c r="I215" s="94">
        <v>0</v>
      </c>
      <c r="J215" s="94">
        <v>0</v>
      </c>
      <c r="K215" s="94">
        <v>0</v>
      </c>
      <c r="L215" s="94">
        <v>0</v>
      </c>
      <c r="M215" s="94">
        <v>0</v>
      </c>
      <c r="N215" s="94">
        <v>0</v>
      </c>
      <c r="O215" s="94">
        <v>480</v>
      </c>
      <c r="P215" s="94">
        <v>0</v>
      </c>
      <c r="Q215" s="94">
        <v>0</v>
      </c>
      <c r="R215" s="94">
        <v>0</v>
      </c>
      <c r="S215" s="94">
        <v>620</v>
      </c>
      <c r="T215" s="94">
        <v>8244</v>
      </c>
      <c r="U215" s="94">
        <v>126000</v>
      </c>
      <c r="V215" s="94">
        <v>10224</v>
      </c>
    </row>
    <row r="216" spans="1:22" ht="20.100000000000001" customHeight="1">
      <c r="A216" s="107"/>
      <c r="B216" s="107"/>
      <c r="C216" s="108"/>
      <c r="D216" s="109" t="s">
        <v>1644</v>
      </c>
      <c r="E216" s="110" t="s">
        <v>1645</v>
      </c>
      <c r="F216" s="94">
        <v>145568</v>
      </c>
      <c r="G216" s="94">
        <v>0</v>
      </c>
      <c r="H216" s="94">
        <v>0</v>
      </c>
      <c r="I216" s="94">
        <v>0</v>
      </c>
      <c r="J216" s="94">
        <v>0</v>
      </c>
      <c r="K216" s="94">
        <v>0</v>
      </c>
      <c r="L216" s="94">
        <v>0</v>
      </c>
      <c r="M216" s="94">
        <v>0</v>
      </c>
      <c r="N216" s="94">
        <v>0</v>
      </c>
      <c r="O216" s="94">
        <v>480</v>
      </c>
      <c r="P216" s="94">
        <v>0</v>
      </c>
      <c r="Q216" s="94">
        <v>0</v>
      </c>
      <c r="R216" s="94">
        <v>0</v>
      </c>
      <c r="S216" s="94">
        <v>620</v>
      </c>
      <c r="T216" s="94">
        <v>8244</v>
      </c>
      <c r="U216" s="94">
        <v>126000</v>
      </c>
      <c r="V216" s="94">
        <v>10224</v>
      </c>
    </row>
    <row r="217" spans="1:22" ht="20.100000000000001" customHeight="1">
      <c r="A217" s="107" t="s">
        <v>1549</v>
      </c>
      <c r="B217" s="107" t="s">
        <v>1550</v>
      </c>
      <c r="C217" s="108" t="s">
        <v>1550</v>
      </c>
      <c r="D217" s="109" t="s">
        <v>1623</v>
      </c>
      <c r="E217" s="110" t="s">
        <v>251</v>
      </c>
      <c r="F217" s="94">
        <v>9344</v>
      </c>
      <c r="G217" s="94">
        <v>0</v>
      </c>
      <c r="H217" s="94">
        <v>0</v>
      </c>
      <c r="I217" s="94">
        <v>0</v>
      </c>
      <c r="J217" s="94">
        <v>0</v>
      </c>
      <c r="K217" s="94">
        <v>0</v>
      </c>
      <c r="L217" s="94">
        <v>0</v>
      </c>
      <c r="M217" s="94">
        <v>0</v>
      </c>
      <c r="N217" s="94">
        <v>0</v>
      </c>
      <c r="O217" s="94">
        <v>480</v>
      </c>
      <c r="P217" s="94">
        <v>0</v>
      </c>
      <c r="Q217" s="94">
        <v>0</v>
      </c>
      <c r="R217" s="94">
        <v>0</v>
      </c>
      <c r="S217" s="94">
        <v>620</v>
      </c>
      <c r="T217" s="94">
        <v>8244</v>
      </c>
      <c r="U217" s="94">
        <v>0</v>
      </c>
      <c r="V217" s="94">
        <v>0</v>
      </c>
    </row>
    <row r="218" spans="1:22" ht="20.100000000000001" customHeight="1">
      <c r="A218" s="107" t="s">
        <v>1589</v>
      </c>
      <c r="B218" s="107" t="s">
        <v>1558</v>
      </c>
      <c r="C218" s="108" t="s">
        <v>1550</v>
      </c>
      <c r="D218" s="109" t="s">
        <v>1623</v>
      </c>
      <c r="E218" s="110" t="s">
        <v>825</v>
      </c>
      <c r="F218" s="94">
        <v>126000</v>
      </c>
      <c r="G218" s="94">
        <v>0</v>
      </c>
      <c r="H218" s="94">
        <v>0</v>
      </c>
      <c r="I218" s="94">
        <v>0</v>
      </c>
      <c r="J218" s="94">
        <v>0</v>
      </c>
      <c r="K218" s="94">
        <v>0</v>
      </c>
      <c r="L218" s="94">
        <v>0</v>
      </c>
      <c r="M218" s="94">
        <v>0</v>
      </c>
      <c r="N218" s="94">
        <v>0</v>
      </c>
      <c r="O218" s="94">
        <v>0</v>
      </c>
      <c r="P218" s="94">
        <v>0</v>
      </c>
      <c r="Q218" s="94">
        <v>0</v>
      </c>
      <c r="R218" s="94">
        <v>0</v>
      </c>
      <c r="S218" s="94">
        <v>0</v>
      </c>
      <c r="T218" s="94">
        <v>0</v>
      </c>
      <c r="U218" s="94">
        <v>126000</v>
      </c>
      <c r="V218" s="94">
        <v>0</v>
      </c>
    </row>
    <row r="219" spans="1:22" ht="20.100000000000001" customHeight="1">
      <c r="A219" s="107" t="s">
        <v>1589</v>
      </c>
      <c r="B219" s="107" t="s">
        <v>1558</v>
      </c>
      <c r="C219" s="108" t="s">
        <v>1572</v>
      </c>
      <c r="D219" s="109" t="s">
        <v>1623</v>
      </c>
      <c r="E219" s="110" t="s">
        <v>832</v>
      </c>
      <c r="F219" s="94">
        <v>10224</v>
      </c>
      <c r="G219" s="94">
        <v>0</v>
      </c>
      <c r="H219" s="94">
        <v>0</v>
      </c>
      <c r="I219" s="94">
        <v>0</v>
      </c>
      <c r="J219" s="94">
        <v>0</v>
      </c>
      <c r="K219" s="94">
        <v>0</v>
      </c>
      <c r="L219" s="94">
        <v>0</v>
      </c>
      <c r="M219" s="94">
        <v>0</v>
      </c>
      <c r="N219" s="94">
        <v>0</v>
      </c>
      <c r="O219" s="94">
        <v>0</v>
      </c>
      <c r="P219" s="94">
        <v>0</v>
      </c>
      <c r="Q219" s="94">
        <v>0</v>
      </c>
      <c r="R219" s="94">
        <v>0</v>
      </c>
      <c r="S219" s="94">
        <v>0</v>
      </c>
      <c r="T219" s="94">
        <v>0</v>
      </c>
      <c r="U219" s="94">
        <v>0</v>
      </c>
      <c r="V219" s="94">
        <v>10224</v>
      </c>
    </row>
    <row r="220" spans="1:22" ht="20.100000000000001" customHeight="1">
      <c r="A220" s="107"/>
      <c r="B220" s="107"/>
      <c r="C220" s="108"/>
      <c r="D220" s="109" t="s">
        <v>1646</v>
      </c>
      <c r="E220" s="110" t="s">
        <v>1647</v>
      </c>
      <c r="F220" s="94">
        <v>129496</v>
      </c>
      <c r="G220" s="94">
        <v>0</v>
      </c>
      <c r="H220" s="94">
        <v>0</v>
      </c>
      <c r="I220" s="94">
        <v>0</v>
      </c>
      <c r="J220" s="94">
        <v>0</v>
      </c>
      <c r="K220" s="94">
        <v>0</v>
      </c>
      <c r="L220" s="94">
        <v>0</v>
      </c>
      <c r="M220" s="94">
        <v>0</v>
      </c>
      <c r="N220" s="94">
        <v>0</v>
      </c>
      <c r="O220" s="94">
        <v>420</v>
      </c>
      <c r="P220" s="94">
        <v>0</v>
      </c>
      <c r="Q220" s="94">
        <v>0</v>
      </c>
      <c r="R220" s="94">
        <v>0</v>
      </c>
      <c r="S220" s="94">
        <v>400</v>
      </c>
      <c r="T220" s="94">
        <v>0</v>
      </c>
      <c r="U220" s="94">
        <v>122400</v>
      </c>
      <c r="V220" s="94">
        <v>6276</v>
      </c>
    </row>
    <row r="221" spans="1:22" ht="20.100000000000001" customHeight="1">
      <c r="A221" s="107"/>
      <c r="B221" s="107"/>
      <c r="C221" s="108"/>
      <c r="D221" s="109" t="s">
        <v>1648</v>
      </c>
      <c r="E221" s="110" t="s">
        <v>1649</v>
      </c>
      <c r="F221" s="94">
        <v>129496</v>
      </c>
      <c r="G221" s="94">
        <v>0</v>
      </c>
      <c r="H221" s="94">
        <v>0</v>
      </c>
      <c r="I221" s="94">
        <v>0</v>
      </c>
      <c r="J221" s="94">
        <v>0</v>
      </c>
      <c r="K221" s="94">
        <v>0</v>
      </c>
      <c r="L221" s="94">
        <v>0</v>
      </c>
      <c r="M221" s="94">
        <v>0</v>
      </c>
      <c r="N221" s="94">
        <v>0</v>
      </c>
      <c r="O221" s="94">
        <v>420</v>
      </c>
      <c r="P221" s="94">
        <v>0</v>
      </c>
      <c r="Q221" s="94">
        <v>0</v>
      </c>
      <c r="R221" s="94">
        <v>0</v>
      </c>
      <c r="S221" s="94">
        <v>400</v>
      </c>
      <c r="T221" s="94">
        <v>0</v>
      </c>
      <c r="U221" s="94">
        <v>122400</v>
      </c>
      <c r="V221" s="94">
        <v>6276</v>
      </c>
    </row>
    <row r="222" spans="1:22" ht="20.100000000000001" customHeight="1">
      <c r="A222" s="107" t="s">
        <v>1549</v>
      </c>
      <c r="B222" s="107" t="s">
        <v>1551</v>
      </c>
      <c r="C222" s="108" t="s">
        <v>1550</v>
      </c>
      <c r="D222" s="109" t="s">
        <v>1623</v>
      </c>
      <c r="E222" s="110" t="s">
        <v>251</v>
      </c>
      <c r="F222" s="94">
        <v>820</v>
      </c>
      <c r="G222" s="94">
        <v>0</v>
      </c>
      <c r="H222" s="94">
        <v>0</v>
      </c>
      <c r="I222" s="94">
        <v>0</v>
      </c>
      <c r="J222" s="94">
        <v>0</v>
      </c>
      <c r="K222" s="94">
        <v>0</v>
      </c>
      <c r="L222" s="94">
        <v>0</v>
      </c>
      <c r="M222" s="94">
        <v>0</v>
      </c>
      <c r="N222" s="94">
        <v>0</v>
      </c>
      <c r="O222" s="94">
        <v>420</v>
      </c>
      <c r="P222" s="94">
        <v>0</v>
      </c>
      <c r="Q222" s="94">
        <v>0</v>
      </c>
      <c r="R222" s="94">
        <v>0</v>
      </c>
      <c r="S222" s="94">
        <v>400</v>
      </c>
      <c r="T222" s="94">
        <v>0</v>
      </c>
      <c r="U222" s="94">
        <v>0</v>
      </c>
      <c r="V222" s="94">
        <v>0</v>
      </c>
    </row>
    <row r="223" spans="1:22" ht="20.100000000000001" customHeight="1">
      <c r="A223" s="107" t="s">
        <v>1589</v>
      </c>
      <c r="B223" s="107" t="s">
        <v>1558</v>
      </c>
      <c r="C223" s="108" t="s">
        <v>1572</v>
      </c>
      <c r="D223" s="109" t="s">
        <v>1623</v>
      </c>
      <c r="E223" s="110" t="s">
        <v>832</v>
      </c>
      <c r="F223" s="94">
        <v>128676</v>
      </c>
      <c r="G223" s="94">
        <v>0</v>
      </c>
      <c r="H223" s="94">
        <v>0</v>
      </c>
      <c r="I223" s="94">
        <v>0</v>
      </c>
      <c r="J223" s="94">
        <v>0</v>
      </c>
      <c r="K223" s="94">
        <v>0</v>
      </c>
      <c r="L223" s="94">
        <v>0</v>
      </c>
      <c r="M223" s="94">
        <v>0</v>
      </c>
      <c r="N223" s="94">
        <v>0</v>
      </c>
      <c r="O223" s="94">
        <v>0</v>
      </c>
      <c r="P223" s="94">
        <v>0</v>
      </c>
      <c r="Q223" s="94">
        <v>0</v>
      </c>
      <c r="R223" s="94">
        <v>0</v>
      </c>
      <c r="S223" s="94">
        <v>0</v>
      </c>
      <c r="T223" s="94">
        <v>0</v>
      </c>
      <c r="U223" s="94">
        <v>122400</v>
      </c>
      <c r="V223" s="94">
        <v>6276</v>
      </c>
    </row>
    <row r="224" spans="1:22" ht="20.100000000000001" customHeight="1">
      <c r="A224" s="107"/>
      <c r="B224" s="107"/>
      <c r="C224" s="108"/>
      <c r="D224" s="109" t="s">
        <v>1650</v>
      </c>
      <c r="E224" s="110" t="s">
        <v>1651</v>
      </c>
      <c r="F224" s="94">
        <v>12240</v>
      </c>
      <c r="G224" s="94">
        <v>0</v>
      </c>
      <c r="H224" s="94">
        <v>0</v>
      </c>
      <c r="I224" s="94">
        <v>0</v>
      </c>
      <c r="J224" s="94">
        <v>0</v>
      </c>
      <c r="K224" s="94">
        <v>0</v>
      </c>
      <c r="L224" s="94">
        <v>0</v>
      </c>
      <c r="M224" s="94">
        <v>0</v>
      </c>
      <c r="N224" s="94">
        <v>0</v>
      </c>
      <c r="O224" s="94">
        <v>60</v>
      </c>
      <c r="P224" s="94">
        <v>0</v>
      </c>
      <c r="Q224" s="94">
        <v>0</v>
      </c>
      <c r="R224" s="94">
        <v>0</v>
      </c>
      <c r="S224" s="94">
        <v>180</v>
      </c>
      <c r="T224" s="94">
        <v>0</v>
      </c>
      <c r="U224" s="94">
        <v>12000</v>
      </c>
      <c r="V224" s="94">
        <v>0</v>
      </c>
    </row>
    <row r="225" spans="1:22" ht="20.100000000000001" customHeight="1">
      <c r="A225" s="107"/>
      <c r="B225" s="107"/>
      <c r="C225" s="108"/>
      <c r="D225" s="109" t="s">
        <v>1652</v>
      </c>
      <c r="E225" s="110" t="s">
        <v>1653</v>
      </c>
      <c r="F225" s="94">
        <v>12240</v>
      </c>
      <c r="G225" s="94">
        <v>0</v>
      </c>
      <c r="H225" s="94">
        <v>0</v>
      </c>
      <c r="I225" s="94">
        <v>0</v>
      </c>
      <c r="J225" s="94">
        <v>0</v>
      </c>
      <c r="K225" s="94">
        <v>0</v>
      </c>
      <c r="L225" s="94">
        <v>0</v>
      </c>
      <c r="M225" s="94">
        <v>0</v>
      </c>
      <c r="N225" s="94">
        <v>0</v>
      </c>
      <c r="O225" s="94">
        <v>60</v>
      </c>
      <c r="P225" s="94">
        <v>0</v>
      </c>
      <c r="Q225" s="94">
        <v>0</v>
      </c>
      <c r="R225" s="94">
        <v>0</v>
      </c>
      <c r="S225" s="94">
        <v>180</v>
      </c>
      <c r="T225" s="94">
        <v>0</v>
      </c>
      <c r="U225" s="94">
        <v>12000</v>
      </c>
      <c r="V225" s="94">
        <v>0</v>
      </c>
    </row>
    <row r="226" spans="1:22" ht="20.100000000000001" customHeight="1">
      <c r="A226" s="107" t="s">
        <v>1549</v>
      </c>
      <c r="B226" s="107" t="s">
        <v>1552</v>
      </c>
      <c r="C226" s="108" t="s">
        <v>1550</v>
      </c>
      <c r="D226" s="109" t="s">
        <v>1623</v>
      </c>
      <c r="E226" s="110" t="s">
        <v>251</v>
      </c>
      <c r="F226" s="94">
        <v>240</v>
      </c>
      <c r="G226" s="94">
        <v>0</v>
      </c>
      <c r="H226" s="94">
        <v>0</v>
      </c>
      <c r="I226" s="94">
        <v>0</v>
      </c>
      <c r="J226" s="94">
        <v>0</v>
      </c>
      <c r="K226" s="94">
        <v>0</v>
      </c>
      <c r="L226" s="94">
        <v>0</v>
      </c>
      <c r="M226" s="94">
        <v>0</v>
      </c>
      <c r="N226" s="94">
        <v>0</v>
      </c>
      <c r="O226" s="94">
        <v>60</v>
      </c>
      <c r="P226" s="94">
        <v>0</v>
      </c>
      <c r="Q226" s="94">
        <v>0</v>
      </c>
      <c r="R226" s="94">
        <v>0</v>
      </c>
      <c r="S226" s="94">
        <v>180</v>
      </c>
      <c r="T226" s="94">
        <v>0</v>
      </c>
      <c r="U226" s="94">
        <v>0</v>
      </c>
      <c r="V226" s="94">
        <v>0</v>
      </c>
    </row>
    <row r="227" spans="1:22" ht="20.100000000000001" customHeight="1">
      <c r="A227" s="107" t="s">
        <v>1589</v>
      </c>
      <c r="B227" s="107" t="s">
        <v>1558</v>
      </c>
      <c r="C227" s="108" t="s">
        <v>1572</v>
      </c>
      <c r="D227" s="109" t="s">
        <v>1623</v>
      </c>
      <c r="E227" s="110" t="s">
        <v>832</v>
      </c>
      <c r="F227" s="94">
        <v>12000</v>
      </c>
      <c r="G227" s="94">
        <v>0</v>
      </c>
      <c r="H227" s="94">
        <v>0</v>
      </c>
      <c r="I227" s="94">
        <v>0</v>
      </c>
      <c r="J227" s="94">
        <v>0</v>
      </c>
      <c r="K227" s="94">
        <v>0</v>
      </c>
      <c r="L227" s="94">
        <v>0</v>
      </c>
      <c r="M227" s="94">
        <v>0</v>
      </c>
      <c r="N227" s="94">
        <v>0</v>
      </c>
      <c r="O227" s="94">
        <v>0</v>
      </c>
      <c r="P227" s="94">
        <v>0</v>
      </c>
      <c r="Q227" s="94">
        <v>0</v>
      </c>
      <c r="R227" s="94">
        <v>0</v>
      </c>
      <c r="S227" s="94">
        <v>0</v>
      </c>
      <c r="T227" s="94">
        <v>0</v>
      </c>
      <c r="U227" s="94">
        <v>12000</v>
      </c>
      <c r="V227" s="94">
        <v>0</v>
      </c>
    </row>
    <row r="228" spans="1:22" ht="20.100000000000001" customHeight="1">
      <c r="A228" s="107"/>
      <c r="B228" s="107"/>
      <c r="C228" s="108"/>
      <c r="D228" s="109" t="s">
        <v>1654</v>
      </c>
      <c r="E228" s="110" t="s">
        <v>1655</v>
      </c>
      <c r="F228" s="94">
        <v>30160</v>
      </c>
      <c r="G228" s="94">
        <v>0</v>
      </c>
      <c r="H228" s="94">
        <v>0</v>
      </c>
      <c r="I228" s="94">
        <v>0</v>
      </c>
      <c r="J228" s="94">
        <v>0</v>
      </c>
      <c r="K228" s="94">
        <v>0</v>
      </c>
      <c r="L228" s="94">
        <v>0</v>
      </c>
      <c r="M228" s="94">
        <v>0</v>
      </c>
      <c r="N228" s="94">
        <v>0</v>
      </c>
      <c r="O228" s="94">
        <v>0</v>
      </c>
      <c r="P228" s="94">
        <v>0</v>
      </c>
      <c r="Q228" s="94">
        <v>0</v>
      </c>
      <c r="R228" s="94">
        <v>0</v>
      </c>
      <c r="S228" s="94">
        <v>160</v>
      </c>
      <c r="T228" s="94">
        <v>0</v>
      </c>
      <c r="U228" s="94">
        <v>30000</v>
      </c>
      <c r="V228" s="94">
        <v>0</v>
      </c>
    </row>
    <row r="229" spans="1:22" ht="20.100000000000001" customHeight="1">
      <c r="A229" s="107"/>
      <c r="B229" s="107"/>
      <c r="C229" s="108"/>
      <c r="D229" s="109" t="s">
        <v>1656</v>
      </c>
      <c r="E229" s="110" t="s">
        <v>1657</v>
      </c>
      <c r="F229" s="94">
        <v>30160</v>
      </c>
      <c r="G229" s="94">
        <v>0</v>
      </c>
      <c r="H229" s="94">
        <v>0</v>
      </c>
      <c r="I229" s="94">
        <v>0</v>
      </c>
      <c r="J229" s="94">
        <v>0</v>
      </c>
      <c r="K229" s="94">
        <v>0</v>
      </c>
      <c r="L229" s="94">
        <v>0</v>
      </c>
      <c r="M229" s="94">
        <v>0</v>
      </c>
      <c r="N229" s="94">
        <v>0</v>
      </c>
      <c r="O229" s="94">
        <v>0</v>
      </c>
      <c r="P229" s="94">
        <v>0</v>
      </c>
      <c r="Q229" s="94">
        <v>0</v>
      </c>
      <c r="R229" s="94">
        <v>0</v>
      </c>
      <c r="S229" s="94">
        <v>160</v>
      </c>
      <c r="T229" s="94">
        <v>0</v>
      </c>
      <c r="U229" s="94">
        <v>30000</v>
      </c>
      <c r="V229" s="94">
        <v>0</v>
      </c>
    </row>
    <row r="230" spans="1:22" ht="20.100000000000001" customHeight="1">
      <c r="A230" s="107" t="s">
        <v>1549</v>
      </c>
      <c r="B230" s="107" t="s">
        <v>1552</v>
      </c>
      <c r="C230" s="108" t="s">
        <v>1555</v>
      </c>
      <c r="D230" s="109" t="s">
        <v>1623</v>
      </c>
      <c r="E230" s="110" t="s">
        <v>272</v>
      </c>
      <c r="F230" s="94">
        <v>160</v>
      </c>
      <c r="G230" s="94">
        <v>0</v>
      </c>
      <c r="H230" s="94">
        <v>0</v>
      </c>
      <c r="I230" s="94">
        <v>0</v>
      </c>
      <c r="J230" s="94">
        <v>0</v>
      </c>
      <c r="K230" s="94">
        <v>0</v>
      </c>
      <c r="L230" s="94">
        <v>0</v>
      </c>
      <c r="M230" s="94">
        <v>0</v>
      </c>
      <c r="N230" s="94">
        <v>0</v>
      </c>
      <c r="O230" s="94">
        <v>0</v>
      </c>
      <c r="P230" s="94">
        <v>0</v>
      </c>
      <c r="Q230" s="94">
        <v>0</v>
      </c>
      <c r="R230" s="94">
        <v>0</v>
      </c>
      <c r="S230" s="94">
        <v>160</v>
      </c>
      <c r="T230" s="94">
        <v>0</v>
      </c>
      <c r="U230" s="94">
        <v>0</v>
      </c>
      <c r="V230" s="94">
        <v>0</v>
      </c>
    </row>
    <row r="231" spans="1:22" ht="20.100000000000001" customHeight="1">
      <c r="A231" s="107" t="s">
        <v>1589</v>
      </c>
      <c r="B231" s="107" t="s">
        <v>1558</v>
      </c>
      <c r="C231" s="108" t="s">
        <v>1572</v>
      </c>
      <c r="D231" s="109" t="s">
        <v>1623</v>
      </c>
      <c r="E231" s="110" t="s">
        <v>832</v>
      </c>
      <c r="F231" s="94">
        <v>30000</v>
      </c>
      <c r="G231" s="94">
        <v>0</v>
      </c>
      <c r="H231" s="94">
        <v>0</v>
      </c>
      <c r="I231" s="94">
        <v>0</v>
      </c>
      <c r="J231" s="94">
        <v>0</v>
      </c>
      <c r="K231" s="94">
        <v>0</v>
      </c>
      <c r="L231" s="94">
        <v>0</v>
      </c>
      <c r="M231" s="94">
        <v>0</v>
      </c>
      <c r="N231" s="94">
        <v>0</v>
      </c>
      <c r="O231" s="94">
        <v>0</v>
      </c>
      <c r="P231" s="94">
        <v>0</v>
      </c>
      <c r="Q231" s="94">
        <v>0</v>
      </c>
      <c r="R231" s="94">
        <v>0</v>
      </c>
      <c r="S231" s="94">
        <v>0</v>
      </c>
      <c r="T231" s="94">
        <v>0</v>
      </c>
      <c r="U231" s="94">
        <v>30000</v>
      </c>
      <c r="V231" s="94">
        <v>0</v>
      </c>
    </row>
    <row r="232" spans="1:22" ht="20.100000000000001" customHeight="1">
      <c r="A232" s="107"/>
      <c r="B232" s="107"/>
      <c r="C232" s="108"/>
      <c r="D232" s="109" t="s">
        <v>1658</v>
      </c>
      <c r="E232" s="110" t="s">
        <v>1659</v>
      </c>
      <c r="F232" s="94">
        <v>354792</v>
      </c>
      <c r="G232" s="94">
        <v>0</v>
      </c>
      <c r="H232" s="94">
        <v>0</v>
      </c>
      <c r="I232" s="94">
        <v>0</v>
      </c>
      <c r="J232" s="94">
        <v>0</v>
      </c>
      <c r="K232" s="94">
        <v>0</v>
      </c>
      <c r="L232" s="94">
        <v>0</v>
      </c>
      <c r="M232" s="94">
        <v>0</v>
      </c>
      <c r="N232" s="94">
        <v>0</v>
      </c>
      <c r="O232" s="94">
        <v>180</v>
      </c>
      <c r="P232" s="94">
        <v>0</v>
      </c>
      <c r="Q232" s="94">
        <v>0</v>
      </c>
      <c r="R232" s="94">
        <v>0</v>
      </c>
      <c r="S232" s="94">
        <v>600</v>
      </c>
      <c r="T232" s="94">
        <v>75036</v>
      </c>
      <c r="U232" s="94">
        <v>270000</v>
      </c>
      <c r="V232" s="94">
        <v>8976</v>
      </c>
    </row>
    <row r="233" spans="1:22" ht="20.100000000000001" customHeight="1">
      <c r="A233" s="107"/>
      <c r="B233" s="107"/>
      <c r="C233" s="108"/>
      <c r="D233" s="109" t="s">
        <v>1660</v>
      </c>
      <c r="E233" s="110" t="s">
        <v>1661</v>
      </c>
      <c r="F233" s="94">
        <v>354792</v>
      </c>
      <c r="G233" s="94">
        <v>0</v>
      </c>
      <c r="H233" s="94">
        <v>0</v>
      </c>
      <c r="I233" s="94">
        <v>0</v>
      </c>
      <c r="J233" s="94">
        <v>0</v>
      </c>
      <c r="K233" s="94">
        <v>0</v>
      </c>
      <c r="L233" s="94">
        <v>0</v>
      </c>
      <c r="M233" s="94">
        <v>0</v>
      </c>
      <c r="N233" s="94">
        <v>0</v>
      </c>
      <c r="O233" s="94">
        <v>180</v>
      </c>
      <c r="P233" s="94">
        <v>0</v>
      </c>
      <c r="Q233" s="94">
        <v>0</v>
      </c>
      <c r="R233" s="94">
        <v>0</v>
      </c>
      <c r="S233" s="94">
        <v>600</v>
      </c>
      <c r="T233" s="94">
        <v>75036</v>
      </c>
      <c r="U233" s="94">
        <v>270000</v>
      </c>
      <c r="V233" s="94">
        <v>8976</v>
      </c>
    </row>
    <row r="234" spans="1:22" ht="20.100000000000001" customHeight="1">
      <c r="A234" s="107" t="s">
        <v>1549</v>
      </c>
      <c r="B234" s="107" t="s">
        <v>1557</v>
      </c>
      <c r="C234" s="108" t="s">
        <v>1550</v>
      </c>
      <c r="D234" s="109" t="s">
        <v>1623</v>
      </c>
      <c r="E234" s="110" t="s">
        <v>251</v>
      </c>
      <c r="F234" s="94">
        <v>75816</v>
      </c>
      <c r="G234" s="94">
        <v>0</v>
      </c>
      <c r="H234" s="94">
        <v>0</v>
      </c>
      <c r="I234" s="94">
        <v>0</v>
      </c>
      <c r="J234" s="94">
        <v>0</v>
      </c>
      <c r="K234" s="94">
        <v>0</v>
      </c>
      <c r="L234" s="94">
        <v>0</v>
      </c>
      <c r="M234" s="94">
        <v>0</v>
      </c>
      <c r="N234" s="94">
        <v>0</v>
      </c>
      <c r="O234" s="94">
        <v>180</v>
      </c>
      <c r="P234" s="94">
        <v>0</v>
      </c>
      <c r="Q234" s="94">
        <v>0</v>
      </c>
      <c r="R234" s="94">
        <v>0</v>
      </c>
      <c r="S234" s="94">
        <v>600</v>
      </c>
      <c r="T234" s="94">
        <v>75036</v>
      </c>
      <c r="U234" s="94">
        <v>0</v>
      </c>
      <c r="V234" s="94">
        <v>0</v>
      </c>
    </row>
    <row r="235" spans="1:22" ht="20.100000000000001" customHeight="1">
      <c r="A235" s="107" t="s">
        <v>1589</v>
      </c>
      <c r="B235" s="107" t="s">
        <v>1558</v>
      </c>
      <c r="C235" s="108" t="s">
        <v>1572</v>
      </c>
      <c r="D235" s="109" t="s">
        <v>1623</v>
      </c>
      <c r="E235" s="110" t="s">
        <v>832</v>
      </c>
      <c r="F235" s="94">
        <v>278976</v>
      </c>
      <c r="G235" s="94">
        <v>0</v>
      </c>
      <c r="H235" s="94">
        <v>0</v>
      </c>
      <c r="I235" s="94">
        <v>0</v>
      </c>
      <c r="J235" s="94">
        <v>0</v>
      </c>
      <c r="K235" s="94">
        <v>0</v>
      </c>
      <c r="L235" s="94">
        <v>0</v>
      </c>
      <c r="M235" s="94">
        <v>0</v>
      </c>
      <c r="N235" s="94">
        <v>0</v>
      </c>
      <c r="O235" s="94">
        <v>0</v>
      </c>
      <c r="P235" s="94">
        <v>0</v>
      </c>
      <c r="Q235" s="94">
        <v>0</v>
      </c>
      <c r="R235" s="94">
        <v>0</v>
      </c>
      <c r="S235" s="94">
        <v>0</v>
      </c>
      <c r="T235" s="94">
        <v>0</v>
      </c>
      <c r="U235" s="94">
        <v>270000</v>
      </c>
      <c r="V235" s="94">
        <v>8976</v>
      </c>
    </row>
    <row r="236" spans="1:22" ht="20.100000000000001" customHeight="1">
      <c r="A236" s="107"/>
      <c r="B236" s="107"/>
      <c r="C236" s="108"/>
      <c r="D236" s="109" t="s">
        <v>1662</v>
      </c>
      <c r="E236" s="110" t="s">
        <v>1663</v>
      </c>
      <c r="F236" s="94">
        <v>54948</v>
      </c>
      <c r="G236" s="94">
        <v>0</v>
      </c>
      <c r="H236" s="94">
        <v>0</v>
      </c>
      <c r="I236" s="94">
        <v>0</v>
      </c>
      <c r="J236" s="94">
        <v>0</v>
      </c>
      <c r="K236" s="94">
        <v>0</v>
      </c>
      <c r="L236" s="94">
        <v>0</v>
      </c>
      <c r="M236" s="94">
        <v>0</v>
      </c>
      <c r="N236" s="94">
        <v>0</v>
      </c>
      <c r="O236" s="94">
        <v>120</v>
      </c>
      <c r="P236" s="94">
        <v>0</v>
      </c>
      <c r="Q236" s="94">
        <v>0</v>
      </c>
      <c r="R236" s="94">
        <v>0</v>
      </c>
      <c r="S236" s="94">
        <v>360</v>
      </c>
      <c r="T236" s="94">
        <v>6180</v>
      </c>
      <c r="U236" s="94">
        <v>40800</v>
      </c>
      <c r="V236" s="94">
        <v>7488</v>
      </c>
    </row>
    <row r="237" spans="1:22" ht="20.100000000000001" customHeight="1">
      <c r="A237" s="107"/>
      <c r="B237" s="107"/>
      <c r="C237" s="108"/>
      <c r="D237" s="109" t="s">
        <v>1664</v>
      </c>
      <c r="E237" s="110" t="s">
        <v>1665</v>
      </c>
      <c r="F237" s="94">
        <v>54948</v>
      </c>
      <c r="G237" s="94">
        <v>0</v>
      </c>
      <c r="H237" s="94">
        <v>0</v>
      </c>
      <c r="I237" s="94">
        <v>0</v>
      </c>
      <c r="J237" s="94">
        <v>0</v>
      </c>
      <c r="K237" s="94">
        <v>0</v>
      </c>
      <c r="L237" s="94">
        <v>0</v>
      </c>
      <c r="M237" s="94">
        <v>0</v>
      </c>
      <c r="N237" s="94">
        <v>0</v>
      </c>
      <c r="O237" s="94">
        <v>120</v>
      </c>
      <c r="P237" s="94">
        <v>0</v>
      </c>
      <c r="Q237" s="94">
        <v>0</v>
      </c>
      <c r="R237" s="94">
        <v>0</v>
      </c>
      <c r="S237" s="94">
        <v>360</v>
      </c>
      <c r="T237" s="94">
        <v>6180</v>
      </c>
      <c r="U237" s="94">
        <v>40800</v>
      </c>
      <c r="V237" s="94">
        <v>7488</v>
      </c>
    </row>
    <row r="238" spans="1:22" ht="20.100000000000001" customHeight="1">
      <c r="A238" s="107" t="s">
        <v>1549</v>
      </c>
      <c r="B238" s="107" t="s">
        <v>1558</v>
      </c>
      <c r="C238" s="108" t="s">
        <v>1550</v>
      </c>
      <c r="D238" s="109" t="s">
        <v>1623</v>
      </c>
      <c r="E238" s="110" t="s">
        <v>251</v>
      </c>
      <c r="F238" s="94">
        <v>6660</v>
      </c>
      <c r="G238" s="94">
        <v>0</v>
      </c>
      <c r="H238" s="94">
        <v>0</v>
      </c>
      <c r="I238" s="94">
        <v>0</v>
      </c>
      <c r="J238" s="94">
        <v>0</v>
      </c>
      <c r="K238" s="94">
        <v>0</v>
      </c>
      <c r="L238" s="94">
        <v>0</v>
      </c>
      <c r="M238" s="94">
        <v>0</v>
      </c>
      <c r="N238" s="94">
        <v>0</v>
      </c>
      <c r="O238" s="94">
        <v>120</v>
      </c>
      <c r="P238" s="94">
        <v>0</v>
      </c>
      <c r="Q238" s="94">
        <v>0</v>
      </c>
      <c r="R238" s="94">
        <v>0</v>
      </c>
      <c r="S238" s="94">
        <v>360</v>
      </c>
      <c r="T238" s="94">
        <v>6180</v>
      </c>
      <c r="U238" s="94">
        <v>0</v>
      </c>
      <c r="V238" s="94">
        <v>0</v>
      </c>
    </row>
    <row r="239" spans="1:22" ht="20.100000000000001" customHeight="1">
      <c r="A239" s="107" t="s">
        <v>1589</v>
      </c>
      <c r="B239" s="107" t="s">
        <v>1558</v>
      </c>
      <c r="C239" s="108" t="s">
        <v>1572</v>
      </c>
      <c r="D239" s="109" t="s">
        <v>1623</v>
      </c>
      <c r="E239" s="110" t="s">
        <v>832</v>
      </c>
      <c r="F239" s="94">
        <v>48288</v>
      </c>
      <c r="G239" s="94">
        <v>0</v>
      </c>
      <c r="H239" s="94">
        <v>0</v>
      </c>
      <c r="I239" s="94">
        <v>0</v>
      </c>
      <c r="J239" s="94">
        <v>0</v>
      </c>
      <c r="K239" s="94">
        <v>0</v>
      </c>
      <c r="L239" s="94">
        <v>0</v>
      </c>
      <c r="M239" s="94">
        <v>0</v>
      </c>
      <c r="N239" s="94">
        <v>0</v>
      </c>
      <c r="O239" s="94">
        <v>0</v>
      </c>
      <c r="P239" s="94">
        <v>0</v>
      </c>
      <c r="Q239" s="94">
        <v>0</v>
      </c>
      <c r="R239" s="94">
        <v>0</v>
      </c>
      <c r="S239" s="94">
        <v>0</v>
      </c>
      <c r="T239" s="94">
        <v>0</v>
      </c>
      <c r="U239" s="94">
        <v>40800</v>
      </c>
      <c r="V239" s="94">
        <v>7488</v>
      </c>
    </row>
    <row r="240" spans="1:22" ht="20.100000000000001" customHeight="1">
      <c r="A240" s="107"/>
      <c r="B240" s="107"/>
      <c r="C240" s="108"/>
      <c r="D240" s="109" t="s">
        <v>1666</v>
      </c>
      <c r="E240" s="110" t="s">
        <v>1667</v>
      </c>
      <c r="F240" s="94">
        <v>269076</v>
      </c>
      <c r="G240" s="94">
        <v>0</v>
      </c>
      <c r="H240" s="94">
        <v>0</v>
      </c>
      <c r="I240" s="94">
        <v>0</v>
      </c>
      <c r="J240" s="94">
        <v>0</v>
      </c>
      <c r="K240" s="94">
        <v>0</v>
      </c>
      <c r="L240" s="94">
        <v>0</v>
      </c>
      <c r="M240" s="94">
        <v>0</v>
      </c>
      <c r="N240" s="94">
        <v>0</v>
      </c>
      <c r="O240" s="94">
        <v>420</v>
      </c>
      <c r="P240" s="94">
        <v>0</v>
      </c>
      <c r="Q240" s="94">
        <v>0</v>
      </c>
      <c r="R240" s="94">
        <v>0</v>
      </c>
      <c r="S240" s="94">
        <v>1180</v>
      </c>
      <c r="T240" s="94">
        <v>27720</v>
      </c>
      <c r="U240" s="94">
        <v>228000</v>
      </c>
      <c r="V240" s="94">
        <v>0</v>
      </c>
    </row>
    <row r="241" spans="1:22" ht="20.100000000000001" customHeight="1">
      <c r="A241" s="107"/>
      <c r="B241" s="107"/>
      <c r="C241" s="108"/>
      <c r="D241" s="109" t="s">
        <v>1668</v>
      </c>
      <c r="E241" s="110" t="s">
        <v>1669</v>
      </c>
      <c r="F241" s="94">
        <v>268916</v>
      </c>
      <c r="G241" s="94">
        <v>0</v>
      </c>
      <c r="H241" s="94">
        <v>0</v>
      </c>
      <c r="I241" s="94">
        <v>0</v>
      </c>
      <c r="J241" s="94">
        <v>0</v>
      </c>
      <c r="K241" s="94">
        <v>0</v>
      </c>
      <c r="L241" s="94">
        <v>0</v>
      </c>
      <c r="M241" s="94">
        <v>0</v>
      </c>
      <c r="N241" s="94">
        <v>0</v>
      </c>
      <c r="O241" s="94">
        <v>420</v>
      </c>
      <c r="P241" s="94">
        <v>0</v>
      </c>
      <c r="Q241" s="94">
        <v>0</v>
      </c>
      <c r="R241" s="94">
        <v>0</v>
      </c>
      <c r="S241" s="94">
        <v>1020</v>
      </c>
      <c r="T241" s="94">
        <v>27720</v>
      </c>
      <c r="U241" s="94">
        <v>228000</v>
      </c>
      <c r="V241" s="94">
        <v>0</v>
      </c>
    </row>
    <row r="242" spans="1:22" ht="20.100000000000001" customHeight="1">
      <c r="A242" s="107" t="s">
        <v>1549</v>
      </c>
      <c r="B242" s="107" t="s">
        <v>1554</v>
      </c>
      <c r="C242" s="108" t="s">
        <v>1550</v>
      </c>
      <c r="D242" s="109" t="s">
        <v>1623</v>
      </c>
      <c r="E242" s="110" t="s">
        <v>251</v>
      </c>
      <c r="F242" s="94">
        <v>29160</v>
      </c>
      <c r="G242" s="94">
        <v>0</v>
      </c>
      <c r="H242" s="94">
        <v>0</v>
      </c>
      <c r="I242" s="94">
        <v>0</v>
      </c>
      <c r="J242" s="94">
        <v>0</v>
      </c>
      <c r="K242" s="94">
        <v>0</v>
      </c>
      <c r="L242" s="94">
        <v>0</v>
      </c>
      <c r="M242" s="94">
        <v>0</v>
      </c>
      <c r="N242" s="94">
        <v>0</v>
      </c>
      <c r="O242" s="94">
        <v>420</v>
      </c>
      <c r="P242" s="94">
        <v>0</v>
      </c>
      <c r="Q242" s="94">
        <v>0</v>
      </c>
      <c r="R242" s="94">
        <v>0</v>
      </c>
      <c r="S242" s="94">
        <v>1020</v>
      </c>
      <c r="T242" s="94">
        <v>27720</v>
      </c>
      <c r="U242" s="94">
        <v>0</v>
      </c>
      <c r="V242" s="94">
        <v>0</v>
      </c>
    </row>
    <row r="243" spans="1:22" ht="20.100000000000001" customHeight="1">
      <c r="A243" s="107" t="s">
        <v>1589</v>
      </c>
      <c r="B243" s="107" t="s">
        <v>1558</v>
      </c>
      <c r="C243" s="108" t="s">
        <v>1572</v>
      </c>
      <c r="D243" s="109" t="s">
        <v>1623</v>
      </c>
      <c r="E243" s="110" t="s">
        <v>832</v>
      </c>
      <c r="F243" s="94">
        <v>239756</v>
      </c>
      <c r="G243" s="94">
        <v>0</v>
      </c>
      <c r="H243" s="94">
        <v>0</v>
      </c>
      <c r="I243" s="94">
        <v>0</v>
      </c>
      <c r="J243" s="94">
        <v>0</v>
      </c>
      <c r="K243" s="94">
        <v>0</v>
      </c>
      <c r="L243" s="94">
        <v>0</v>
      </c>
      <c r="M243" s="94">
        <v>0</v>
      </c>
      <c r="N243" s="94">
        <v>0</v>
      </c>
      <c r="O243" s="94">
        <v>0</v>
      </c>
      <c r="P243" s="94">
        <v>0</v>
      </c>
      <c r="Q243" s="94">
        <v>0</v>
      </c>
      <c r="R243" s="94">
        <v>0</v>
      </c>
      <c r="S243" s="94">
        <v>0</v>
      </c>
      <c r="T243" s="94">
        <v>0</v>
      </c>
      <c r="U243" s="94">
        <v>228000</v>
      </c>
      <c r="V243" s="94">
        <v>0</v>
      </c>
    </row>
    <row r="244" spans="1:22" ht="20.100000000000001" customHeight="1">
      <c r="A244" s="107"/>
      <c r="B244" s="107"/>
      <c r="C244" s="108"/>
      <c r="D244" s="109" t="s">
        <v>1670</v>
      </c>
      <c r="E244" s="110" t="s">
        <v>1671</v>
      </c>
      <c r="F244" s="94">
        <v>160</v>
      </c>
      <c r="G244" s="94">
        <v>0</v>
      </c>
      <c r="H244" s="94">
        <v>0</v>
      </c>
      <c r="I244" s="94">
        <v>0</v>
      </c>
      <c r="J244" s="94">
        <v>0</v>
      </c>
      <c r="K244" s="94">
        <v>0</v>
      </c>
      <c r="L244" s="94">
        <v>0</v>
      </c>
      <c r="M244" s="94">
        <v>0</v>
      </c>
      <c r="N244" s="94">
        <v>0</v>
      </c>
      <c r="O244" s="94">
        <v>0</v>
      </c>
      <c r="P244" s="94">
        <v>0</v>
      </c>
      <c r="Q244" s="94">
        <v>0</v>
      </c>
      <c r="R244" s="94">
        <v>0</v>
      </c>
      <c r="S244" s="94">
        <v>160</v>
      </c>
      <c r="T244" s="94">
        <v>0</v>
      </c>
      <c r="U244" s="94">
        <v>0</v>
      </c>
      <c r="V244" s="94">
        <v>0</v>
      </c>
    </row>
    <row r="245" spans="1:22" ht="20.100000000000001" customHeight="1">
      <c r="A245" s="107" t="s">
        <v>1549</v>
      </c>
      <c r="B245" s="107" t="s">
        <v>1554</v>
      </c>
      <c r="C245" s="108" t="s">
        <v>1556</v>
      </c>
      <c r="D245" s="109" t="s">
        <v>1623</v>
      </c>
      <c r="E245" s="110" t="s">
        <v>260</v>
      </c>
      <c r="F245" s="94">
        <v>160</v>
      </c>
      <c r="G245" s="94">
        <v>0</v>
      </c>
      <c r="H245" s="94">
        <v>0</v>
      </c>
      <c r="I245" s="94">
        <v>0</v>
      </c>
      <c r="J245" s="94">
        <v>0</v>
      </c>
      <c r="K245" s="94">
        <v>0</v>
      </c>
      <c r="L245" s="94">
        <v>0</v>
      </c>
      <c r="M245" s="94">
        <v>0</v>
      </c>
      <c r="N245" s="94">
        <v>0</v>
      </c>
      <c r="O245" s="94">
        <v>0</v>
      </c>
      <c r="P245" s="94">
        <v>0</v>
      </c>
      <c r="Q245" s="94">
        <v>0</v>
      </c>
      <c r="R245" s="94">
        <v>0</v>
      </c>
      <c r="S245" s="94">
        <v>160</v>
      </c>
      <c r="T245" s="94">
        <v>0</v>
      </c>
      <c r="U245" s="94">
        <v>0</v>
      </c>
      <c r="V245" s="94">
        <v>0</v>
      </c>
    </row>
    <row r="246" spans="1:22" ht="20.100000000000001" customHeight="1">
      <c r="A246" s="107"/>
      <c r="B246" s="107"/>
      <c r="C246" s="108"/>
      <c r="D246" s="109" t="s">
        <v>1672</v>
      </c>
      <c r="E246" s="110" t="s">
        <v>1673</v>
      </c>
      <c r="F246" s="94">
        <v>68832</v>
      </c>
      <c r="G246" s="94">
        <v>0</v>
      </c>
      <c r="H246" s="94">
        <v>0</v>
      </c>
      <c r="I246" s="94">
        <v>0</v>
      </c>
      <c r="J246" s="94">
        <v>0</v>
      </c>
      <c r="K246" s="94">
        <v>0</v>
      </c>
      <c r="L246" s="94">
        <v>0</v>
      </c>
      <c r="M246" s="94">
        <v>0</v>
      </c>
      <c r="N246" s="94">
        <v>0</v>
      </c>
      <c r="O246" s="94">
        <v>60</v>
      </c>
      <c r="P246" s="94">
        <v>0</v>
      </c>
      <c r="Q246" s="94">
        <v>0</v>
      </c>
      <c r="R246" s="94">
        <v>0</v>
      </c>
      <c r="S246" s="94">
        <v>480</v>
      </c>
      <c r="T246" s="94">
        <v>3600</v>
      </c>
      <c r="U246" s="94">
        <v>59500</v>
      </c>
      <c r="V246" s="94">
        <v>5192</v>
      </c>
    </row>
    <row r="247" spans="1:22" ht="20.100000000000001" customHeight="1">
      <c r="A247" s="107"/>
      <c r="B247" s="107"/>
      <c r="C247" s="108"/>
      <c r="D247" s="109" t="s">
        <v>1674</v>
      </c>
      <c r="E247" s="110" t="s">
        <v>1675</v>
      </c>
      <c r="F247" s="94">
        <v>68832</v>
      </c>
      <c r="G247" s="94">
        <v>0</v>
      </c>
      <c r="H247" s="94">
        <v>0</v>
      </c>
      <c r="I247" s="94">
        <v>0</v>
      </c>
      <c r="J247" s="94">
        <v>0</v>
      </c>
      <c r="K247" s="94">
        <v>0</v>
      </c>
      <c r="L247" s="94">
        <v>0</v>
      </c>
      <c r="M247" s="94">
        <v>0</v>
      </c>
      <c r="N247" s="94">
        <v>0</v>
      </c>
      <c r="O247" s="94">
        <v>60</v>
      </c>
      <c r="P247" s="94">
        <v>0</v>
      </c>
      <c r="Q247" s="94">
        <v>0</v>
      </c>
      <c r="R247" s="94">
        <v>0</v>
      </c>
      <c r="S247" s="94">
        <v>480</v>
      </c>
      <c r="T247" s="94">
        <v>3600</v>
      </c>
      <c r="U247" s="94">
        <v>59500</v>
      </c>
      <c r="V247" s="94">
        <v>5192</v>
      </c>
    </row>
    <row r="248" spans="1:22" ht="20.100000000000001" customHeight="1">
      <c r="A248" s="107" t="s">
        <v>1549</v>
      </c>
      <c r="B248" s="107" t="s">
        <v>1555</v>
      </c>
      <c r="C248" s="108" t="s">
        <v>1550</v>
      </c>
      <c r="D248" s="109" t="s">
        <v>1623</v>
      </c>
      <c r="E248" s="110" t="s">
        <v>251</v>
      </c>
      <c r="F248" s="94">
        <v>4140</v>
      </c>
      <c r="G248" s="94">
        <v>0</v>
      </c>
      <c r="H248" s="94">
        <v>0</v>
      </c>
      <c r="I248" s="94">
        <v>0</v>
      </c>
      <c r="J248" s="94">
        <v>0</v>
      </c>
      <c r="K248" s="94">
        <v>0</v>
      </c>
      <c r="L248" s="94">
        <v>0</v>
      </c>
      <c r="M248" s="94">
        <v>0</v>
      </c>
      <c r="N248" s="94">
        <v>0</v>
      </c>
      <c r="O248" s="94">
        <v>60</v>
      </c>
      <c r="P248" s="94">
        <v>0</v>
      </c>
      <c r="Q248" s="94">
        <v>0</v>
      </c>
      <c r="R248" s="94">
        <v>0</v>
      </c>
      <c r="S248" s="94">
        <v>480</v>
      </c>
      <c r="T248" s="94">
        <v>3600</v>
      </c>
      <c r="U248" s="94">
        <v>0</v>
      </c>
      <c r="V248" s="94">
        <v>0</v>
      </c>
    </row>
    <row r="249" spans="1:22" ht="20.100000000000001" customHeight="1">
      <c r="A249" s="107" t="s">
        <v>1589</v>
      </c>
      <c r="B249" s="107" t="s">
        <v>1558</v>
      </c>
      <c r="C249" s="108" t="s">
        <v>1572</v>
      </c>
      <c r="D249" s="109" t="s">
        <v>1623</v>
      </c>
      <c r="E249" s="110" t="s">
        <v>832</v>
      </c>
      <c r="F249" s="94">
        <v>64692</v>
      </c>
      <c r="G249" s="94">
        <v>0</v>
      </c>
      <c r="H249" s="94">
        <v>0</v>
      </c>
      <c r="I249" s="94">
        <v>0</v>
      </c>
      <c r="J249" s="94">
        <v>0</v>
      </c>
      <c r="K249" s="94">
        <v>0</v>
      </c>
      <c r="L249" s="94">
        <v>0</v>
      </c>
      <c r="M249" s="94">
        <v>0</v>
      </c>
      <c r="N249" s="94">
        <v>0</v>
      </c>
      <c r="O249" s="94">
        <v>0</v>
      </c>
      <c r="P249" s="94">
        <v>0</v>
      </c>
      <c r="Q249" s="94">
        <v>0</v>
      </c>
      <c r="R249" s="94">
        <v>0</v>
      </c>
      <c r="S249" s="94">
        <v>0</v>
      </c>
      <c r="T249" s="94">
        <v>0</v>
      </c>
      <c r="U249" s="94">
        <v>59500</v>
      </c>
      <c r="V249" s="94">
        <v>5192</v>
      </c>
    </row>
    <row r="250" spans="1:22" ht="20.100000000000001" customHeight="1">
      <c r="A250" s="107"/>
      <c r="B250" s="107"/>
      <c r="C250" s="108"/>
      <c r="D250" s="109" t="s">
        <v>1676</v>
      </c>
      <c r="E250" s="110" t="s">
        <v>1677</v>
      </c>
      <c r="F250" s="94">
        <v>116340</v>
      </c>
      <c r="G250" s="94">
        <v>0</v>
      </c>
      <c r="H250" s="94">
        <v>0</v>
      </c>
      <c r="I250" s="94">
        <v>0</v>
      </c>
      <c r="J250" s="94">
        <v>0</v>
      </c>
      <c r="K250" s="94">
        <v>0</v>
      </c>
      <c r="L250" s="94">
        <v>0</v>
      </c>
      <c r="M250" s="94">
        <v>0</v>
      </c>
      <c r="N250" s="94">
        <v>0</v>
      </c>
      <c r="O250" s="94">
        <v>0</v>
      </c>
      <c r="P250" s="94">
        <v>0</v>
      </c>
      <c r="Q250" s="94">
        <v>0</v>
      </c>
      <c r="R250" s="94">
        <v>0</v>
      </c>
      <c r="S250" s="94">
        <v>1200</v>
      </c>
      <c r="T250" s="94">
        <v>8244</v>
      </c>
      <c r="U250" s="94">
        <v>102000</v>
      </c>
      <c r="V250" s="94">
        <v>4896</v>
      </c>
    </row>
    <row r="251" spans="1:22" ht="20.100000000000001" customHeight="1">
      <c r="A251" s="107"/>
      <c r="B251" s="107"/>
      <c r="C251" s="108"/>
      <c r="D251" s="109" t="s">
        <v>1678</v>
      </c>
      <c r="E251" s="110" t="s">
        <v>1679</v>
      </c>
      <c r="F251" s="94">
        <v>116340</v>
      </c>
      <c r="G251" s="94">
        <v>0</v>
      </c>
      <c r="H251" s="94">
        <v>0</v>
      </c>
      <c r="I251" s="94">
        <v>0</v>
      </c>
      <c r="J251" s="94">
        <v>0</v>
      </c>
      <c r="K251" s="94">
        <v>0</v>
      </c>
      <c r="L251" s="94">
        <v>0</v>
      </c>
      <c r="M251" s="94">
        <v>0</v>
      </c>
      <c r="N251" s="94">
        <v>0</v>
      </c>
      <c r="O251" s="94">
        <v>0</v>
      </c>
      <c r="P251" s="94">
        <v>0</v>
      </c>
      <c r="Q251" s="94">
        <v>0</v>
      </c>
      <c r="R251" s="94">
        <v>0</v>
      </c>
      <c r="S251" s="94">
        <v>1200</v>
      </c>
      <c r="T251" s="94">
        <v>8244</v>
      </c>
      <c r="U251" s="94">
        <v>102000</v>
      </c>
      <c r="V251" s="94">
        <v>4896</v>
      </c>
    </row>
    <row r="252" spans="1:22" ht="20.100000000000001" customHeight="1">
      <c r="A252" s="107" t="s">
        <v>1549</v>
      </c>
      <c r="B252" s="107" t="s">
        <v>1559</v>
      </c>
      <c r="C252" s="108" t="s">
        <v>1550</v>
      </c>
      <c r="D252" s="109" t="s">
        <v>1623</v>
      </c>
      <c r="E252" s="110" t="s">
        <v>251</v>
      </c>
      <c r="F252" s="94">
        <v>9444</v>
      </c>
      <c r="G252" s="94">
        <v>0</v>
      </c>
      <c r="H252" s="94">
        <v>0</v>
      </c>
      <c r="I252" s="94">
        <v>0</v>
      </c>
      <c r="J252" s="94">
        <v>0</v>
      </c>
      <c r="K252" s="94">
        <v>0</v>
      </c>
      <c r="L252" s="94">
        <v>0</v>
      </c>
      <c r="M252" s="94">
        <v>0</v>
      </c>
      <c r="N252" s="94">
        <v>0</v>
      </c>
      <c r="O252" s="94">
        <v>0</v>
      </c>
      <c r="P252" s="94">
        <v>0</v>
      </c>
      <c r="Q252" s="94">
        <v>0</v>
      </c>
      <c r="R252" s="94">
        <v>0</v>
      </c>
      <c r="S252" s="94">
        <v>1200</v>
      </c>
      <c r="T252" s="94">
        <v>8244</v>
      </c>
      <c r="U252" s="94">
        <v>0</v>
      </c>
      <c r="V252" s="94">
        <v>0</v>
      </c>
    </row>
    <row r="253" spans="1:22" ht="20.100000000000001" customHeight="1">
      <c r="A253" s="107" t="s">
        <v>1589</v>
      </c>
      <c r="B253" s="107" t="s">
        <v>1558</v>
      </c>
      <c r="C253" s="108" t="s">
        <v>1572</v>
      </c>
      <c r="D253" s="109" t="s">
        <v>1623</v>
      </c>
      <c r="E253" s="110" t="s">
        <v>832</v>
      </c>
      <c r="F253" s="94">
        <v>106896</v>
      </c>
      <c r="G253" s="94">
        <v>0</v>
      </c>
      <c r="H253" s="94">
        <v>0</v>
      </c>
      <c r="I253" s="94">
        <v>0</v>
      </c>
      <c r="J253" s="94">
        <v>0</v>
      </c>
      <c r="K253" s="94">
        <v>0</v>
      </c>
      <c r="L253" s="94">
        <v>0</v>
      </c>
      <c r="M253" s="94">
        <v>0</v>
      </c>
      <c r="N253" s="94">
        <v>0</v>
      </c>
      <c r="O253" s="94">
        <v>0</v>
      </c>
      <c r="P253" s="94">
        <v>0</v>
      </c>
      <c r="Q253" s="94">
        <v>0</v>
      </c>
      <c r="R253" s="94">
        <v>0</v>
      </c>
      <c r="S253" s="94">
        <v>0</v>
      </c>
      <c r="T253" s="94">
        <v>0</v>
      </c>
      <c r="U253" s="94">
        <v>102000</v>
      </c>
      <c r="V253" s="94">
        <v>4896</v>
      </c>
    </row>
    <row r="254" spans="1:22" ht="20.100000000000001" customHeight="1">
      <c r="A254" s="107"/>
      <c r="B254" s="107"/>
      <c r="C254" s="108"/>
      <c r="D254" s="109" t="s">
        <v>1680</v>
      </c>
      <c r="E254" s="110" t="s">
        <v>1681</v>
      </c>
      <c r="F254" s="94">
        <v>7200</v>
      </c>
      <c r="G254" s="94">
        <v>0</v>
      </c>
      <c r="H254" s="94">
        <v>0</v>
      </c>
      <c r="I254" s="94">
        <v>0</v>
      </c>
      <c r="J254" s="94">
        <v>0</v>
      </c>
      <c r="K254" s="94">
        <v>0</v>
      </c>
      <c r="L254" s="94">
        <v>0</v>
      </c>
      <c r="M254" s="94">
        <v>0</v>
      </c>
      <c r="N254" s="94">
        <v>0</v>
      </c>
      <c r="O254" s="94">
        <v>300</v>
      </c>
      <c r="P254" s="94">
        <v>0</v>
      </c>
      <c r="Q254" s="94">
        <v>0</v>
      </c>
      <c r="R254" s="94">
        <v>0</v>
      </c>
      <c r="S254" s="94">
        <v>100</v>
      </c>
      <c r="T254" s="94">
        <v>0</v>
      </c>
      <c r="U254" s="94">
        <v>6800</v>
      </c>
      <c r="V254" s="94">
        <v>0</v>
      </c>
    </row>
    <row r="255" spans="1:22" ht="20.100000000000001" customHeight="1">
      <c r="A255" s="107"/>
      <c r="B255" s="107"/>
      <c r="C255" s="108"/>
      <c r="D255" s="109" t="s">
        <v>1682</v>
      </c>
      <c r="E255" s="110" t="s">
        <v>1683</v>
      </c>
      <c r="F255" s="94">
        <v>7200</v>
      </c>
      <c r="G255" s="94">
        <v>0</v>
      </c>
      <c r="H255" s="94">
        <v>0</v>
      </c>
      <c r="I255" s="94">
        <v>0</v>
      </c>
      <c r="J255" s="94">
        <v>0</v>
      </c>
      <c r="K255" s="94">
        <v>0</v>
      </c>
      <c r="L255" s="94">
        <v>0</v>
      </c>
      <c r="M255" s="94">
        <v>0</v>
      </c>
      <c r="N255" s="94">
        <v>0</v>
      </c>
      <c r="O255" s="94">
        <v>300</v>
      </c>
      <c r="P255" s="94">
        <v>0</v>
      </c>
      <c r="Q255" s="94">
        <v>0</v>
      </c>
      <c r="R255" s="94">
        <v>0</v>
      </c>
      <c r="S255" s="94">
        <v>100</v>
      </c>
      <c r="T255" s="94">
        <v>0</v>
      </c>
      <c r="U255" s="94">
        <v>6800</v>
      </c>
      <c r="V255" s="94">
        <v>0</v>
      </c>
    </row>
    <row r="256" spans="1:22" ht="20.100000000000001" customHeight="1">
      <c r="A256" s="107" t="s">
        <v>1549</v>
      </c>
      <c r="B256" s="107" t="s">
        <v>1560</v>
      </c>
      <c r="C256" s="108" t="s">
        <v>1550</v>
      </c>
      <c r="D256" s="109" t="s">
        <v>1623</v>
      </c>
      <c r="E256" s="110" t="s">
        <v>251</v>
      </c>
      <c r="F256" s="94">
        <v>400</v>
      </c>
      <c r="G256" s="94">
        <v>0</v>
      </c>
      <c r="H256" s="94">
        <v>0</v>
      </c>
      <c r="I256" s="94">
        <v>0</v>
      </c>
      <c r="J256" s="94">
        <v>0</v>
      </c>
      <c r="K256" s="94">
        <v>0</v>
      </c>
      <c r="L256" s="94">
        <v>0</v>
      </c>
      <c r="M256" s="94">
        <v>0</v>
      </c>
      <c r="N256" s="94">
        <v>0</v>
      </c>
      <c r="O256" s="94">
        <v>300</v>
      </c>
      <c r="P256" s="94">
        <v>0</v>
      </c>
      <c r="Q256" s="94">
        <v>0</v>
      </c>
      <c r="R256" s="94">
        <v>0</v>
      </c>
      <c r="S256" s="94">
        <v>100</v>
      </c>
      <c r="T256" s="94">
        <v>0</v>
      </c>
      <c r="U256" s="94">
        <v>0</v>
      </c>
      <c r="V256" s="94">
        <v>0</v>
      </c>
    </row>
    <row r="257" spans="1:22" ht="20.100000000000001" customHeight="1">
      <c r="A257" s="107" t="s">
        <v>1589</v>
      </c>
      <c r="B257" s="107" t="s">
        <v>1558</v>
      </c>
      <c r="C257" s="108" t="s">
        <v>1572</v>
      </c>
      <c r="D257" s="109" t="s">
        <v>1623</v>
      </c>
      <c r="E257" s="110" t="s">
        <v>832</v>
      </c>
      <c r="F257" s="94">
        <v>6800</v>
      </c>
      <c r="G257" s="94">
        <v>0</v>
      </c>
      <c r="H257" s="94">
        <v>0</v>
      </c>
      <c r="I257" s="94">
        <v>0</v>
      </c>
      <c r="J257" s="94">
        <v>0</v>
      </c>
      <c r="K257" s="94">
        <v>0</v>
      </c>
      <c r="L257" s="94">
        <v>0</v>
      </c>
      <c r="M257" s="94">
        <v>0</v>
      </c>
      <c r="N257" s="94">
        <v>0</v>
      </c>
      <c r="O257" s="94">
        <v>0</v>
      </c>
      <c r="P257" s="94">
        <v>0</v>
      </c>
      <c r="Q257" s="94">
        <v>0</v>
      </c>
      <c r="R257" s="94">
        <v>0</v>
      </c>
      <c r="S257" s="94">
        <v>0</v>
      </c>
      <c r="T257" s="94">
        <v>0</v>
      </c>
      <c r="U257" s="94">
        <v>6800</v>
      </c>
      <c r="V257" s="94">
        <v>0</v>
      </c>
    </row>
    <row r="258" spans="1:22" ht="20.100000000000001" customHeight="1">
      <c r="A258" s="107"/>
      <c r="B258" s="107"/>
      <c r="C258" s="108"/>
      <c r="D258" s="109" t="s">
        <v>1684</v>
      </c>
      <c r="E258" s="110" t="s">
        <v>1685</v>
      </c>
      <c r="F258" s="94">
        <v>254592</v>
      </c>
      <c r="G258" s="94">
        <v>0</v>
      </c>
      <c r="H258" s="94">
        <v>0</v>
      </c>
      <c r="I258" s="94">
        <v>0</v>
      </c>
      <c r="J258" s="94">
        <v>0</v>
      </c>
      <c r="K258" s="94">
        <v>0</v>
      </c>
      <c r="L258" s="94">
        <v>0</v>
      </c>
      <c r="M258" s="94">
        <v>0</v>
      </c>
      <c r="N258" s="94">
        <v>0</v>
      </c>
      <c r="O258" s="94">
        <v>480</v>
      </c>
      <c r="P258" s="94">
        <v>0</v>
      </c>
      <c r="Q258" s="94">
        <v>0</v>
      </c>
      <c r="R258" s="94">
        <v>0</v>
      </c>
      <c r="S258" s="94">
        <v>1480</v>
      </c>
      <c r="T258" s="94">
        <v>0</v>
      </c>
      <c r="U258" s="94">
        <v>228000</v>
      </c>
      <c r="V258" s="94">
        <v>24632</v>
      </c>
    </row>
    <row r="259" spans="1:22" ht="20.100000000000001" customHeight="1">
      <c r="A259" s="107"/>
      <c r="B259" s="107"/>
      <c r="C259" s="108"/>
      <c r="D259" s="109" t="s">
        <v>1686</v>
      </c>
      <c r="E259" s="110" t="s">
        <v>1687</v>
      </c>
      <c r="F259" s="94">
        <v>136472</v>
      </c>
      <c r="G259" s="94">
        <v>0</v>
      </c>
      <c r="H259" s="94">
        <v>0</v>
      </c>
      <c r="I259" s="94">
        <v>0</v>
      </c>
      <c r="J259" s="94">
        <v>0</v>
      </c>
      <c r="K259" s="94">
        <v>0</v>
      </c>
      <c r="L259" s="94">
        <v>0</v>
      </c>
      <c r="M259" s="94">
        <v>0</v>
      </c>
      <c r="N259" s="94">
        <v>0</v>
      </c>
      <c r="O259" s="94">
        <v>300</v>
      </c>
      <c r="P259" s="94">
        <v>0</v>
      </c>
      <c r="Q259" s="94">
        <v>0</v>
      </c>
      <c r="R259" s="94">
        <v>0</v>
      </c>
      <c r="S259" s="94">
        <v>380</v>
      </c>
      <c r="T259" s="94">
        <v>0</v>
      </c>
      <c r="U259" s="94">
        <v>132000</v>
      </c>
      <c r="V259" s="94">
        <v>3792</v>
      </c>
    </row>
    <row r="260" spans="1:22" ht="20.100000000000001" customHeight="1">
      <c r="A260" s="107" t="s">
        <v>1589</v>
      </c>
      <c r="B260" s="107" t="s">
        <v>1558</v>
      </c>
      <c r="C260" s="108" t="s">
        <v>1572</v>
      </c>
      <c r="D260" s="109" t="s">
        <v>1623</v>
      </c>
      <c r="E260" s="110" t="s">
        <v>832</v>
      </c>
      <c r="F260" s="94">
        <v>135792</v>
      </c>
      <c r="G260" s="94">
        <v>0</v>
      </c>
      <c r="H260" s="94">
        <v>0</v>
      </c>
      <c r="I260" s="94">
        <v>0</v>
      </c>
      <c r="J260" s="94">
        <v>0</v>
      </c>
      <c r="K260" s="94">
        <v>0</v>
      </c>
      <c r="L260" s="94">
        <v>0</v>
      </c>
      <c r="M260" s="94">
        <v>0</v>
      </c>
      <c r="N260" s="94">
        <v>0</v>
      </c>
      <c r="O260" s="94">
        <v>0</v>
      </c>
      <c r="P260" s="94">
        <v>0</v>
      </c>
      <c r="Q260" s="94">
        <v>0</v>
      </c>
      <c r="R260" s="94">
        <v>0</v>
      </c>
      <c r="S260" s="94">
        <v>0</v>
      </c>
      <c r="T260" s="94">
        <v>0</v>
      </c>
      <c r="U260" s="94">
        <v>132000</v>
      </c>
      <c r="V260" s="94">
        <v>3792</v>
      </c>
    </row>
    <row r="261" spans="1:22" ht="20.100000000000001" customHeight="1">
      <c r="A261" s="107" t="s">
        <v>1613</v>
      </c>
      <c r="B261" s="107" t="s">
        <v>1550</v>
      </c>
      <c r="C261" s="108" t="s">
        <v>1550</v>
      </c>
      <c r="D261" s="109" t="s">
        <v>1623</v>
      </c>
      <c r="E261" s="110" t="s">
        <v>251</v>
      </c>
      <c r="F261" s="94">
        <v>680</v>
      </c>
      <c r="G261" s="94">
        <v>0</v>
      </c>
      <c r="H261" s="94">
        <v>0</v>
      </c>
      <c r="I261" s="94">
        <v>0</v>
      </c>
      <c r="J261" s="94">
        <v>0</v>
      </c>
      <c r="K261" s="94">
        <v>0</v>
      </c>
      <c r="L261" s="94">
        <v>0</v>
      </c>
      <c r="M261" s="94">
        <v>0</v>
      </c>
      <c r="N261" s="94">
        <v>0</v>
      </c>
      <c r="O261" s="94">
        <v>300</v>
      </c>
      <c r="P261" s="94">
        <v>0</v>
      </c>
      <c r="Q261" s="94">
        <v>0</v>
      </c>
      <c r="R261" s="94">
        <v>0</v>
      </c>
      <c r="S261" s="94">
        <v>380</v>
      </c>
      <c r="T261" s="94">
        <v>0</v>
      </c>
      <c r="U261" s="94">
        <v>0</v>
      </c>
      <c r="V261" s="94">
        <v>0</v>
      </c>
    </row>
    <row r="262" spans="1:22" ht="20.100000000000001" customHeight="1">
      <c r="A262" s="107"/>
      <c r="B262" s="107"/>
      <c r="C262" s="108"/>
      <c r="D262" s="109" t="s">
        <v>1688</v>
      </c>
      <c r="E262" s="110" t="s">
        <v>1689</v>
      </c>
      <c r="F262" s="94">
        <v>60240</v>
      </c>
      <c r="G262" s="94">
        <v>0</v>
      </c>
      <c r="H262" s="94">
        <v>0</v>
      </c>
      <c r="I262" s="94">
        <v>0</v>
      </c>
      <c r="J262" s="94">
        <v>0</v>
      </c>
      <c r="K262" s="94">
        <v>0</v>
      </c>
      <c r="L262" s="94">
        <v>0</v>
      </c>
      <c r="M262" s="94">
        <v>0</v>
      </c>
      <c r="N262" s="94">
        <v>0</v>
      </c>
      <c r="O262" s="94">
        <v>0</v>
      </c>
      <c r="P262" s="94">
        <v>0</v>
      </c>
      <c r="Q262" s="94">
        <v>0</v>
      </c>
      <c r="R262" s="94">
        <v>0</v>
      </c>
      <c r="S262" s="94">
        <v>240</v>
      </c>
      <c r="T262" s="94">
        <v>0</v>
      </c>
      <c r="U262" s="94">
        <v>60000</v>
      </c>
      <c r="V262" s="94">
        <v>0</v>
      </c>
    </row>
    <row r="263" spans="1:22" ht="20.100000000000001" customHeight="1">
      <c r="A263" s="107" t="s">
        <v>1589</v>
      </c>
      <c r="B263" s="107" t="s">
        <v>1558</v>
      </c>
      <c r="C263" s="108" t="s">
        <v>1572</v>
      </c>
      <c r="D263" s="109" t="s">
        <v>1623</v>
      </c>
      <c r="E263" s="110" t="s">
        <v>832</v>
      </c>
      <c r="F263" s="94">
        <v>60000</v>
      </c>
      <c r="G263" s="94">
        <v>0</v>
      </c>
      <c r="H263" s="94">
        <v>0</v>
      </c>
      <c r="I263" s="94">
        <v>0</v>
      </c>
      <c r="J263" s="94">
        <v>0</v>
      </c>
      <c r="K263" s="94">
        <v>0</v>
      </c>
      <c r="L263" s="94">
        <v>0</v>
      </c>
      <c r="M263" s="94">
        <v>0</v>
      </c>
      <c r="N263" s="94">
        <v>0</v>
      </c>
      <c r="O263" s="94">
        <v>0</v>
      </c>
      <c r="P263" s="94">
        <v>0</v>
      </c>
      <c r="Q263" s="94">
        <v>0</v>
      </c>
      <c r="R263" s="94">
        <v>0</v>
      </c>
      <c r="S263" s="94">
        <v>0</v>
      </c>
      <c r="T263" s="94">
        <v>0</v>
      </c>
      <c r="U263" s="94">
        <v>60000</v>
      </c>
      <c r="V263" s="94">
        <v>0</v>
      </c>
    </row>
    <row r="264" spans="1:22" ht="20.100000000000001" customHeight="1">
      <c r="A264" s="107" t="s">
        <v>1613</v>
      </c>
      <c r="B264" s="107" t="s">
        <v>1550</v>
      </c>
      <c r="C264" s="108" t="s">
        <v>1550</v>
      </c>
      <c r="D264" s="109" t="s">
        <v>1623</v>
      </c>
      <c r="E264" s="110" t="s">
        <v>251</v>
      </c>
      <c r="F264" s="94">
        <v>240</v>
      </c>
      <c r="G264" s="94">
        <v>0</v>
      </c>
      <c r="H264" s="94">
        <v>0</v>
      </c>
      <c r="I264" s="94">
        <v>0</v>
      </c>
      <c r="J264" s="94">
        <v>0</v>
      </c>
      <c r="K264" s="94">
        <v>0</v>
      </c>
      <c r="L264" s="94">
        <v>0</v>
      </c>
      <c r="M264" s="94">
        <v>0</v>
      </c>
      <c r="N264" s="94">
        <v>0</v>
      </c>
      <c r="O264" s="94">
        <v>0</v>
      </c>
      <c r="P264" s="94">
        <v>0</v>
      </c>
      <c r="Q264" s="94">
        <v>0</v>
      </c>
      <c r="R264" s="94">
        <v>0</v>
      </c>
      <c r="S264" s="94">
        <v>240</v>
      </c>
      <c r="T264" s="94">
        <v>0</v>
      </c>
      <c r="U264" s="94">
        <v>0</v>
      </c>
      <c r="V264" s="94">
        <v>0</v>
      </c>
    </row>
    <row r="265" spans="1:22" ht="20.100000000000001" customHeight="1">
      <c r="A265" s="107"/>
      <c r="B265" s="107"/>
      <c r="C265" s="108"/>
      <c r="D265" s="109" t="s">
        <v>1690</v>
      </c>
      <c r="E265" s="110" t="s">
        <v>1691</v>
      </c>
      <c r="F265" s="94">
        <v>24240</v>
      </c>
      <c r="G265" s="94">
        <v>0</v>
      </c>
      <c r="H265" s="94">
        <v>0</v>
      </c>
      <c r="I265" s="94">
        <v>0</v>
      </c>
      <c r="J265" s="94">
        <v>0</v>
      </c>
      <c r="K265" s="94">
        <v>0</v>
      </c>
      <c r="L265" s="94">
        <v>0</v>
      </c>
      <c r="M265" s="94">
        <v>0</v>
      </c>
      <c r="N265" s="94">
        <v>0</v>
      </c>
      <c r="O265" s="94">
        <v>0</v>
      </c>
      <c r="P265" s="94">
        <v>0</v>
      </c>
      <c r="Q265" s="94">
        <v>0</v>
      </c>
      <c r="R265" s="94">
        <v>0</v>
      </c>
      <c r="S265" s="94">
        <v>240</v>
      </c>
      <c r="T265" s="94">
        <v>0</v>
      </c>
      <c r="U265" s="94">
        <v>24000</v>
      </c>
      <c r="V265" s="94">
        <v>0</v>
      </c>
    </row>
    <row r="266" spans="1:22" ht="20.100000000000001" customHeight="1">
      <c r="A266" s="107" t="s">
        <v>1589</v>
      </c>
      <c r="B266" s="107" t="s">
        <v>1558</v>
      </c>
      <c r="C266" s="108" t="s">
        <v>1572</v>
      </c>
      <c r="D266" s="109" t="s">
        <v>1623</v>
      </c>
      <c r="E266" s="110" t="s">
        <v>832</v>
      </c>
      <c r="F266" s="94">
        <v>24000</v>
      </c>
      <c r="G266" s="94">
        <v>0</v>
      </c>
      <c r="H266" s="94">
        <v>0</v>
      </c>
      <c r="I266" s="94">
        <v>0</v>
      </c>
      <c r="J266" s="94">
        <v>0</v>
      </c>
      <c r="K266" s="94">
        <v>0</v>
      </c>
      <c r="L266" s="94">
        <v>0</v>
      </c>
      <c r="M266" s="94">
        <v>0</v>
      </c>
      <c r="N266" s="94">
        <v>0</v>
      </c>
      <c r="O266" s="94">
        <v>0</v>
      </c>
      <c r="P266" s="94">
        <v>0</v>
      </c>
      <c r="Q266" s="94">
        <v>0</v>
      </c>
      <c r="R266" s="94">
        <v>0</v>
      </c>
      <c r="S266" s="94">
        <v>0</v>
      </c>
      <c r="T266" s="94">
        <v>0</v>
      </c>
      <c r="U266" s="94">
        <v>24000</v>
      </c>
      <c r="V266" s="94">
        <v>0</v>
      </c>
    </row>
    <row r="267" spans="1:22" ht="20.100000000000001" customHeight="1">
      <c r="A267" s="107" t="s">
        <v>1613</v>
      </c>
      <c r="B267" s="107" t="s">
        <v>1550</v>
      </c>
      <c r="C267" s="108" t="s">
        <v>1556</v>
      </c>
      <c r="D267" s="109" t="s">
        <v>1623</v>
      </c>
      <c r="E267" s="110" t="s">
        <v>260</v>
      </c>
      <c r="F267" s="94">
        <v>240</v>
      </c>
      <c r="G267" s="94">
        <v>0</v>
      </c>
      <c r="H267" s="94">
        <v>0</v>
      </c>
      <c r="I267" s="94">
        <v>0</v>
      </c>
      <c r="J267" s="94">
        <v>0</v>
      </c>
      <c r="K267" s="94">
        <v>0</v>
      </c>
      <c r="L267" s="94">
        <v>0</v>
      </c>
      <c r="M267" s="94">
        <v>0</v>
      </c>
      <c r="N267" s="94">
        <v>0</v>
      </c>
      <c r="O267" s="94">
        <v>0</v>
      </c>
      <c r="P267" s="94">
        <v>0</v>
      </c>
      <c r="Q267" s="94">
        <v>0</v>
      </c>
      <c r="R267" s="94">
        <v>0</v>
      </c>
      <c r="S267" s="94">
        <v>240</v>
      </c>
      <c r="T267" s="94">
        <v>0</v>
      </c>
      <c r="U267" s="94">
        <v>0</v>
      </c>
      <c r="V267" s="94">
        <v>0</v>
      </c>
    </row>
    <row r="268" spans="1:22" ht="20.100000000000001" customHeight="1">
      <c r="A268" s="107"/>
      <c r="B268" s="107"/>
      <c r="C268" s="108"/>
      <c r="D268" s="109" t="s">
        <v>1692</v>
      </c>
      <c r="E268" s="110" t="s">
        <v>1693</v>
      </c>
      <c r="F268" s="94">
        <v>27220</v>
      </c>
      <c r="G268" s="94">
        <v>0</v>
      </c>
      <c r="H268" s="94">
        <v>0</v>
      </c>
      <c r="I268" s="94">
        <v>0</v>
      </c>
      <c r="J268" s="94">
        <v>0</v>
      </c>
      <c r="K268" s="94">
        <v>0</v>
      </c>
      <c r="L268" s="94">
        <v>0</v>
      </c>
      <c r="M268" s="94">
        <v>0</v>
      </c>
      <c r="N268" s="94">
        <v>0</v>
      </c>
      <c r="O268" s="94">
        <v>180</v>
      </c>
      <c r="P268" s="94">
        <v>0</v>
      </c>
      <c r="Q268" s="94">
        <v>0</v>
      </c>
      <c r="R268" s="94">
        <v>0</v>
      </c>
      <c r="S268" s="94">
        <v>200</v>
      </c>
      <c r="T268" s="94">
        <v>0</v>
      </c>
      <c r="U268" s="94">
        <v>6000</v>
      </c>
      <c r="V268" s="94">
        <v>20840</v>
      </c>
    </row>
    <row r="269" spans="1:22" ht="20.100000000000001" customHeight="1">
      <c r="A269" s="107" t="s">
        <v>1589</v>
      </c>
      <c r="B269" s="107" t="s">
        <v>1558</v>
      </c>
      <c r="C269" s="108" t="s">
        <v>1572</v>
      </c>
      <c r="D269" s="109" t="s">
        <v>1623</v>
      </c>
      <c r="E269" s="110" t="s">
        <v>832</v>
      </c>
      <c r="F269" s="94">
        <v>26840</v>
      </c>
      <c r="G269" s="94">
        <v>0</v>
      </c>
      <c r="H269" s="94">
        <v>0</v>
      </c>
      <c r="I269" s="94">
        <v>0</v>
      </c>
      <c r="J269" s="94">
        <v>0</v>
      </c>
      <c r="K269" s="94">
        <v>0</v>
      </c>
      <c r="L269" s="94">
        <v>0</v>
      </c>
      <c r="M269" s="94">
        <v>0</v>
      </c>
      <c r="N269" s="94">
        <v>0</v>
      </c>
      <c r="O269" s="94">
        <v>0</v>
      </c>
      <c r="P269" s="94">
        <v>0</v>
      </c>
      <c r="Q269" s="94">
        <v>0</v>
      </c>
      <c r="R269" s="94">
        <v>0</v>
      </c>
      <c r="S269" s="94">
        <v>0</v>
      </c>
      <c r="T269" s="94">
        <v>0</v>
      </c>
      <c r="U269" s="94">
        <v>6000</v>
      </c>
      <c r="V269" s="94">
        <v>20840</v>
      </c>
    </row>
    <row r="270" spans="1:22" ht="20.100000000000001" customHeight="1">
      <c r="A270" s="107" t="s">
        <v>1613</v>
      </c>
      <c r="B270" s="107" t="s">
        <v>1550</v>
      </c>
      <c r="C270" s="108" t="s">
        <v>1556</v>
      </c>
      <c r="D270" s="109" t="s">
        <v>1623</v>
      </c>
      <c r="E270" s="110" t="s">
        <v>260</v>
      </c>
      <c r="F270" s="94">
        <v>380</v>
      </c>
      <c r="G270" s="94">
        <v>0</v>
      </c>
      <c r="H270" s="94">
        <v>0</v>
      </c>
      <c r="I270" s="94">
        <v>0</v>
      </c>
      <c r="J270" s="94">
        <v>0</v>
      </c>
      <c r="K270" s="94">
        <v>0</v>
      </c>
      <c r="L270" s="94">
        <v>0</v>
      </c>
      <c r="M270" s="94">
        <v>0</v>
      </c>
      <c r="N270" s="94">
        <v>0</v>
      </c>
      <c r="O270" s="94">
        <v>180</v>
      </c>
      <c r="P270" s="94">
        <v>0</v>
      </c>
      <c r="Q270" s="94">
        <v>0</v>
      </c>
      <c r="R270" s="94">
        <v>0</v>
      </c>
      <c r="S270" s="94">
        <v>200</v>
      </c>
      <c r="T270" s="94">
        <v>0</v>
      </c>
      <c r="U270" s="94">
        <v>0</v>
      </c>
      <c r="V270" s="94">
        <v>0</v>
      </c>
    </row>
    <row r="271" spans="1:22" ht="20.100000000000001" customHeight="1">
      <c r="A271" s="107"/>
      <c r="B271" s="107"/>
      <c r="C271" s="108"/>
      <c r="D271" s="109" t="s">
        <v>1694</v>
      </c>
      <c r="E271" s="110" t="s">
        <v>1695</v>
      </c>
      <c r="F271" s="94">
        <v>6420</v>
      </c>
      <c r="G271" s="94">
        <v>0</v>
      </c>
      <c r="H271" s="94">
        <v>0</v>
      </c>
      <c r="I271" s="94">
        <v>0</v>
      </c>
      <c r="J271" s="94">
        <v>0</v>
      </c>
      <c r="K271" s="94">
        <v>0</v>
      </c>
      <c r="L271" s="94">
        <v>0</v>
      </c>
      <c r="M271" s="94">
        <v>0</v>
      </c>
      <c r="N271" s="94">
        <v>0</v>
      </c>
      <c r="O271" s="94">
        <v>0</v>
      </c>
      <c r="P271" s="94">
        <v>0</v>
      </c>
      <c r="Q271" s="94">
        <v>0</v>
      </c>
      <c r="R271" s="94">
        <v>0</v>
      </c>
      <c r="S271" s="94">
        <v>420</v>
      </c>
      <c r="T271" s="94">
        <v>0</v>
      </c>
      <c r="U271" s="94">
        <v>6000</v>
      </c>
      <c r="V271" s="94">
        <v>0</v>
      </c>
    </row>
    <row r="272" spans="1:22" ht="20.100000000000001" customHeight="1">
      <c r="A272" s="107" t="s">
        <v>1589</v>
      </c>
      <c r="B272" s="107" t="s">
        <v>1558</v>
      </c>
      <c r="C272" s="108" t="s">
        <v>1572</v>
      </c>
      <c r="D272" s="109" t="s">
        <v>1623</v>
      </c>
      <c r="E272" s="110" t="s">
        <v>832</v>
      </c>
      <c r="F272" s="94">
        <v>6000</v>
      </c>
      <c r="G272" s="94">
        <v>0</v>
      </c>
      <c r="H272" s="94">
        <v>0</v>
      </c>
      <c r="I272" s="94">
        <v>0</v>
      </c>
      <c r="J272" s="94">
        <v>0</v>
      </c>
      <c r="K272" s="94">
        <v>0</v>
      </c>
      <c r="L272" s="94">
        <v>0</v>
      </c>
      <c r="M272" s="94">
        <v>0</v>
      </c>
      <c r="N272" s="94">
        <v>0</v>
      </c>
      <c r="O272" s="94">
        <v>0</v>
      </c>
      <c r="P272" s="94">
        <v>0</v>
      </c>
      <c r="Q272" s="94">
        <v>0</v>
      </c>
      <c r="R272" s="94">
        <v>0</v>
      </c>
      <c r="S272" s="94">
        <v>0</v>
      </c>
      <c r="T272" s="94">
        <v>0</v>
      </c>
      <c r="U272" s="94">
        <v>6000</v>
      </c>
      <c r="V272" s="94">
        <v>0</v>
      </c>
    </row>
    <row r="273" spans="1:22" ht="20.100000000000001" customHeight="1">
      <c r="A273" s="107" t="s">
        <v>1613</v>
      </c>
      <c r="B273" s="107" t="s">
        <v>1550</v>
      </c>
      <c r="C273" s="108" t="s">
        <v>1556</v>
      </c>
      <c r="D273" s="109" t="s">
        <v>1623</v>
      </c>
      <c r="E273" s="110" t="s">
        <v>260</v>
      </c>
      <c r="F273" s="94">
        <v>420</v>
      </c>
      <c r="G273" s="94">
        <v>0</v>
      </c>
      <c r="H273" s="94">
        <v>0</v>
      </c>
      <c r="I273" s="94">
        <v>0</v>
      </c>
      <c r="J273" s="94">
        <v>0</v>
      </c>
      <c r="K273" s="94">
        <v>0</v>
      </c>
      <c r="L273" s="94">
        <v>0</v>
      </c>
      <c r="M273" s="94">
        <v>0</v>
      </c>
      <c r="N273" s="94">
        <v>0</v>
      </c>
      <c r="O273" s="94">
        <v>0</v>
      </c>
      <c r="P273" s="94">
        <v>0</v>
      </c>
      <c r="Q273" s="94">
        <v>0</v>
      </c>
      <c r="R273" s="94">
        <v>0</v>
      </c>
      <c r="S273" s="94">
        <v>420</v>
      </c>
      <c r="T273" s="94">
        <v>0</v>
      </c>
      <c r="U273" s="94">
        <v>0</v>
      </c>
      <c r="V273" s="94">
        <v>0</v>
      </c>
    </row>
    <row r="274" spans="1:22" ht="20.100000000000001" customHeight="1">
      <c r="A274" s="107"/>
      <c r="B274" s="107"/>
      <c r="C274" s="108"/>
      <c r="D274" s="109" t="s">
        <v>1696</v>
      </c>
      <c r="E274" s="110" t="s">
        <v>1697</v>
      </c>
      <c r="F274" s="94">
        <v>33024</v>
      </c>
      <c r="G274" s="94">
        <v>0</v>
      </c>
      <c r="H274" s="94">
        <v>0</v>
      </c>
      <c r="I274" s="94">
        <v>0</v>
      </c>
      <c r="J274" s="94">
        <v>0</v>
      </c>
      <c r="K274" s="94">
        <v>0</v>
      </c>
      <c r="L274" s="94">
        <v>0</v>
      </c>
      <c r="M274" s="94">
        <v>0</v>
      </c>
      <c r="N274" s="94">
        <v>0</v>
      </c>
      <c r="O274" s="94">
        <v>120</v>
      </c>
      <c r="P274" s="94">
        <v>0</v>
      </c>
      <c r="Q274" s="94">
        <v>0</v>
      </c>
      <c r="R274" s="94">
        <v>0</v>
      </c>
      <c r="S274" s="94">
        <v>120</v>
      </c>
      <c r="T274" s="94">
        <v>0</v>
      </c>
      <c r="U274" s="94">
        <v>30000</v>
      </c>
      <c r="V274" s="94">
        <v>2784</v>
      </c>
    </row>
    <row r="275" spans="1:22" ht="20.100000000000001" customHeight="1">
      <c r="A275" s="107"/>
      <c r="B275" s="107"/>
      <c r="C275" s="108"/>
      <c r="D275" s="109" t="s">
        <v>1698</v>
      </c>
      <c r="E275" s="110" t="s">
        <v>1699</v>
      </c>
      <c r="F275" s="94">
        <v>33024</v>
      </c>
      <c r="G275" s="94">
        <v>0</v>
      </c>
      <c r="H275" s="94">
        <v>0</v>
      </c>
      <c r="I275" s="94">
        <v>0</v>
      </c>
      <c r="J275" s="94">
        <v>0</v>
      </c>
      <c r="K275" s="94">
        <v>0</v>
      </c>
      <c r="L275" s="94">
        <v>0</v>
      </c>
      <c r="M275" s="94">
        <v>0</v>
      </c>
      <c r="N275" s="94">
        <v>0</v>
      </c>
      <c r="O275" s="94">
        <v>120</v>
      </c>
      <c r="P275" s="94">
        <v>0</v>
      </c>
      <c r="Q275" s="94">
        <v>0</v>
      </c>
      <c r="R275" s="94">
        <v>0</v>
      </c>
      <c r="S275" s="94">
        <v>120</v>
      </c>
      <c r="T275" s="94">
        <v>0</v>
      </c>
      <c r="U275" s="94">
        <v>30000</v>
      </c>
      <c r="V275" s="94">
        <v>2784</v>
      </c>
    </row>
    <row r="276" spans="1:22" ht="20.100000000000001" customHeight="1">
      <c r="A276" s="107" t="s">
        <v>1549</v>
      </c>
      <c r="B276" s="107" t="s">
        <v>1562</v>
      </c>
      <c r="C276" s="108" t="s">
        <v>1550</v>
      </c>
      <c r="D276" s="109" t="s">
        <v>1623</v>
      </c>
      <c r="E276" s="110" t="s">
        <v>251</v>
      </c>
      <c r="F276" s="94">
        <v>240</v>
      </c>
      <c r="G276" s="94">
        <v>0</v>
      </c>
      <c r="H276" s="94">
        <v>0</v>
      </c>
      <c r="I276" s="94">
        <v>0</v>
      </c>
      <c r="J276" s="94">
        <v>0</v>
      </c>
      <c r="K276" s="94">
        <v>0</v>
      </c>
      <c r="L276" s="94">
        <v>0</v>
      </c>
      <c r="M276" s="94">
        <v>0</v>
      </c>
      <c r="N276" s="94">
        <v>0</v>
      </c>
      <c r="O276" s="94">
        <v>120</v>
      </c>
      <c r="P276" s="94">
        <v>0</v>
      </c>
      <c r="Q276" s="94">
        <v>0</v>
      </c>
      <c r="R276" s="94">
        <v>0</v>
      </c>
      <c r="S276" s="94">
        <v>120</v>
      </c>
      <c r="T276" s="94">
        <v>0</v>
      </c>
      <c r="U276" s="94">
        <v>0</v>
      </c>
      <c r="V276" s="94">
        <v>0</v>
      </c>
    </row>
    <row r="277" spans="1:22" ht="20.100000000000001" customHeight="1">
      <c r="A277" s="107" t="s">
        <v>1589</v>
      </c>
      <c r="B277" s="107" t="s">
        <v>1558</v>
      </c>
      <c r="C277" s="108" t="s">
        <v>1572</v>
      </c>
      <c r="D277" s="109" t="s">
        <v>1623</v>
      </c>
      <c r="E277" s="110" t="s">
        <v>832</v>
      </c>
      <c r="F277" s="94">
        <v>32784</v>
      </c>
      <c r="G277" s="94">
        <v>0</v>
      </c>
      <c r="H277" s="94">
        <v>0</v>
      </c>
      <c r="I277" s="94">
        <v>0</v>
      </c>
      <c r="J277" s="94">
        <v>0</v>
      </c>
      <c r="K277" s="94">
        <v>0</v>
      </c>
      <c r="L277" s="94">
        <v>0</v>
      </c>
      <c r="M277" s="94">
        <v>0</v>
      </c>
      <c r="N277" s="94">
        <v>0</v>
      </c>
      <c r="O277" s="94">
        <v>0</v>
      </c>
      <c r="P277" s="94">
        <v>0</v>
      </c>
      <c r="Q277" s="94">
        <v>0</v>
      </c>
      <c r="R277" s="94">
        <v>0</v>
      </c>
      <c r="S277" s="94">
        <v>0</v>
      </c>
      <c r="T277" s="94">
        <v>0</v>
      </c>
      <c r="U277" s="94">
        <v>30000</v>
      </c>
      <c r="V277" s="94">
        <v>2784</v>
      </c>
    </row>
    <row r="278" spans="1:22" ht="20.100000000000001" customHeight="1">
      <c r="A278" s="107"/>
      <c r="B278" s="107"/>
      <c r="C278" s="108"/>
      <c r="D278" s="109" t="s">
        <v>1700</v>
      </c>
      <c r="E278" s="110" t="s">
        <v>1701</v>
      </c>
      <c r="F278" s="94">
        <v>83308</v>
      </c>
      <c r="G278" s="94">
        <v>0</v>
      </c>
      <c r="H278" s="94">
        <v>0</v>
      </c>
      <c r="I278" s="94">
        <v>0</v>
      </c>
      <c r="J278" s="94">
        <v>0</v>
      </c>
      <c r="K278" s="94">
        <v>0</v>
      </c>
      <c r="L278" s="94">
        <v>0</v>
      </c>
      <c r="M278" s="94">
        <v>0</v>
      </c>
      <c r="N278" s="94">
        <v>0</v>
      </c>
      <c r="O278" s="94">
        <v>60</v>
      </c>
      <c r="P278" s="94">
        <v>0</v>
      </c>
      <c r="Q278" s="94">
        <v>0</v>
      </c>
      <c r="R278" s="94">
        <v>0</v>
      </c>
      <c r="S278" s="94">
        <v>140</v>
      </c>
      <c r="T278" s="94">
        <v>0</v>
      </c>
      <c r="U278" s="94">
        <v>78000</v>
      </c>
      <c r="V278" s="94">
        <v>5108</v>
      </c>
    </row>
    <row r="279" spans="1:22" ht="20.100000000000001" customHeight="1">
      <c r="A279" s="107"/>
      <c r="B279" s="107"/>
      <c r="C279" s="108"/>
      <c r="D279" s="109" t="s">
        <v>1702</v>
      </c>
      <c r="E279" s="110" t="s">
        <v>1703</v>
      </c>
      <c r="F279" s="94">
        <v>83308</v>
      </c>
      <c r="G279" s="94">
        <v>0</v>
      </c>
      <c r="H279" s="94">
        <v>0</v>
      </c>
      <c r="I279" s="94">
        <v>0</v>
      </c>
      <c r="J279" s="94">
        <v>0</v>
      </c>
      <c r="K279" s="94">
        <v>0</v>
      </c>
      <c r="L279" s="94">
        <v>0</v>
      </c>
      <c r="M279" s="94">
        <v>0</v>
      </c>
      <c r="N279" s="94">
        <v>0</v>
      </c>
      <c r="O279" s="94">
        <v>60</v>
      </c>
      <c r="P279" s="94">
        <v>0</v>
      </c>
      <c r="Q279" s="94">
        <v>0</v>
      </c>
      <c r="R279" s="94">
        <v>0</v>
      </c>
      <c r="S279" s="94">
        <v>140</v>
      </c>
      <c r="T279" s="94">
        <v>0</v>
      </c>
      <c r="U279" s="94">
        <v>78000</v>
      </c>
      <c r="V279" s="94">
        <v>5108</v>
      </c>
    </row>
    <row r="280" spans="1:22" ht="20.100000000000001" customHeight="1">
      <c r="A280" s="107" t="s">
        <v>1549</v>
      </c>
      <c r="B280" s="107" t="s">
        <v>1563</v>
      </c>
      <c r="C280" s="108" t="s">
        <v>1550</v>
      </c>
      <c r="D280" s="109" t="s">
        <v>1623</v>
      </c>
      <c r="E280" s="110" t="s">
        <v>251</v>
      </c>
      <c r="F280" s="94">
        <v>200</v>
      </c>
      <c r="G280" s="94">
        <v>0</v>
      </c>
      <c r="H280" s="94">
        <v>0</v>
      </c>
      <c r="I280" s="94">
        <v>0</v>
      </c>
      <c r="J280" s="94">
        <v>0</v>
      </c>
      <c r="K280" s="94">
        <v>0</v>
      </c>
      <c r="L280" s="94">
        <v>0</v>
      </c>
      <c r="M280" s="94">
        <v>0</v>
      </c>
      <c r="N280" s="94">
        <v>0</v>
      </c>
      <c r="O280" s="94">
        <v>60</v>
      </c>
      <c r="P280" s="94">
        <v>0</v>
      </c>
      <c r="Q280" s="94">
        <v>0</v>
      </c>
      <c r="R280" s="94">
        <v>0</v>
      </c>
      <c r="S280" s="94">
        <v>140</v>
      </c>
      <c r="T280" s="94">
        <v>0</v>
      </c>
      <c r="U280" s="94">
        <v>0</v>
      </c>
      <c r="V280" s="94">
        <v>0</v>
      </c>
    </row>
    <row r="281" spans="1:22" ht="20.100000000000001" customHeight="1">
      <c r="A281" s="107" t="s">
        <v>1589</v>
      </c>
      <c r="B281" s="107" t="s">
        <v>1558</v>
      </c>
      <c r="C281" s="108" t="s">
        <v>1572</v>
      </c>
      <c r="D281" s="109" t="s">
        <v>1623</v>
      </c>
      <c r="E281" s="110" t="s">
        <v>832</v>
      </c>
      <c r="F281" s="94">
        <v>83108</v>
      </c>
      <c r="G281" s="94">
        <v>0</v>
      </c>
      <c r="H281" s="94">
        <v>0</v>
      </c>
      <c r="I281" s="94">
        <v>0</v>
      </c>
      <c r="J281" s="94">
        <v>0</v>
      </c>
      <c r="K281" s="94">
        <v>0</v>
      </c>
      <c r="L281" s="94">
        <v>0</v>
      </c>
      <c r="M281" s="94">
        <v>0</v>
      </c>
      <c r="N281" s="94">
        <v>0</v>
      </c>
      <c r="O281" s="94">
        <v>0</v>
      </c>
      <c r="P281" s="94">
        <v>0</v>
      </c>
      <c r="Q281" s="94">
        <v>0</v>
      </c>
      <c r="R281" s="94">
        <v>0</v>
      </c>
      <c r="S281" s="94">
        <v>0</v>
      </c>
      <c r="T281" s="94">
        <v>0</v>
      </c>
      <c r="U281" s="94">
        <v>78000</v>
      </c>
      <c r="V281" s="94">
        <v>5108</v>
      </c>
    </row>
    <row r="282" spans="1:22" ht="20.100000000000001" customHeight="1">
      <c r="A282" s="107"/>
      <c r="B282" s="107"/>
      <c r="C282" s="108"/>
      <c r="D282" s="109" t="s">
        <v>1704</v>
      </c>
      <c r="E282" s="110" t="s">
        <v>1705</v>
      </c>
      <c r="F282" s="94">
        <v>27780</v>
      </c>
      <c r="G282" s="94">
        <v>0</v>
      </c>
      <c r="H282" s="94">
        <v>0</v>
      </c>
      <c r="I282" s="94">
        <v>0</v>
      </c>
      <c r="J282" s="94">
        <v>0</v>
      </c>
      <c r="K282" s="94">
        <v>0</v>
      </c>
      <c r="L282" s="94">
        <v>0</v>
      </c>
      <c r="M282" s="94">
        <v>0</v>
      </c>
      <c r="N282" s="94">
        <v>0</v>
      </c>
      <c r="O282" s="94">
        <v>360</v>
      </c>
      <c r="P282" s="94">
        <v>0</v>
      </c>
      <c r="Q282" s="94">
        <v>0</v>
      </c>
      <c r="R282" s="94">
        <v>0</v>
      </c>
      <c r="S282" s="94">
        <v>140</v>
      </c>
      <c r="T282" s="94">
        <v>0</v>
      </c>
      <c r="U282" s="94">
        <v>27200</v>
      </c>
      <c r="V282" s="94">
        <v>80</v>
      </c>
    </row>
    <row r="283" spans="1:22" ht="20.100000000000001" customHeight="1">
      <c r="A283" s="107"/>
      <c r="B283" s="107"/>
      <c r="C283" s="108"/>
      <c r="D283" s="109" t="s">
        <v>1706</v>
      </c>
      <c r="E283" s="110" t="s">
        <v>1707</v>
      </c>
      <c r="F283" s="94">
        <v>27780</v>
      </c>
      <c r="G283" s="94">
        <v>0</v>
      </c>
      <c r="H283" s="94">
        <v>0</v>
      </c>
      <c r="I283" s="94">
        <v>0</v>
      </c>
      <c r="J283" s="94">
        <v>0</v>
      </c>
      <c r="K283" s="94">
        <v>0</v>
      </c>
      <c r="L283" s="94">
        <v>0</v>
      </c>
      <c r="M283" s="94">
        <v>0</v>
      </c>
      <c r="N283" s="94">
        <v>0</v>
      </c>
      <c r="O283" s="94">
        <v>360</v>
      </c>
      <c r="P283" s="94">
        <v>0</v>
      </c>
      <c r="Q283" s="94">
        <v>0</v>
      </c>
      <c r="R283" s="94">
        <v>0</v>
      </c>
      <c r="S283" s="94">
        <v>140</v>
      </c>
      <c r="T283" s="94">
        <v>0</v>
      </c>
      <c r="U283" s="94">
        <v>27200</v>
      </c>
      <c r="V283" s="94">
        <v>80</v>
      </c>
    </row>
    <row r="284" spans="1:22" ht="20.100000000000001" customHeight="1">
      <c r="A284" s="107" t="s">
        <v>1549</v>
      </c>
      <c r="B284" s="107" t="s">
        <v>1563</v>
      </c>
      <c r="C284" s="108" t="s">
        <v>1550</v>
      </c>
      <c r="D284" s="109" t="s">
        <v>1623</v>
      </c>
      <c r="E284" s="110" t="s">
        <v>251</v>
      </c>
      <c r="F284" s="94">
        <v>580</v>
      </c>
      <c r="G284" s="94">
        <v>0</v>
      </c>
      <c r="H284" s="94">
        <v>0</v>
      </c>
      <c r="I284" s="94">
        <v>0</v>
      </c>
      <c r="J284" s="94">
        <v>0</v>
      </c>
      <c r="K284" s="94">
        <v>0</v>
      </c>
      <c r="L284" s="94">
        <v>0</v>
      </c>
      <c r="M284" s="94">
        <v>0</v>
      </c>
      <c r="N284" s="94">
        <v>0</v>
      </c>
      <c r="O284" s="94">
        <v>360</v>
      </c>
      <c r="P284" s="94">
        <v>0</v>
      </c>
      <c r="Q284" s="94">
        <v>0</v>
      </c>
      <c r="R284" s="94">
        <v>0</v>
      </c>
      <c r="S284" s="94">
        <v>140</v>
      </c>
      <c r="T284" s="94">
        <v>0</v>
      </c>
      <c r="U284" s="94">
        <v>0</v>
      </c>
      <c r="V284" s="94">
        <v>80</v>
      </c>
    </row>
    <row r="285" spans="1:22" ht="20.100000000000001" customHeight="1">
      <c r="A285" s="107" t="s">
        <v>1589</v>
      </c>
      <c r="B285" s="107" t="s">
        <v>1558</v>
      </c>
      <c r="C285" s="108" t="s">
        <v>1572</v>
      </c>
      <c r="D285" s="109" t="s">
        <v>1623</v>
      </c>
      <c r="E285" s="110" t="s">
        <v>832</v>
      </c>
      <c r="F285" s="94">
        <v>27200</v>
      </c>
      <c r="G285" s="94">
        <v>0</v>
      </c>
      <c r="H285" s="94">
        <v>0</v>
      </c>
      <c r="I285" s="94">
        <v>0</v>
      </c>
      <c r="J285" s="94">
        <v>0</v>
      </c>
      <c r="K285" s="94">
        <v>0</v>
      </c>
      <c r="L285" s="94">
        <v>0</v>
      </c>
      <c r="M285" s="94">
        <v>0</v>
      </c>
      <c r="N285" s="94">
        <v>0</v>
      </c>
      <c r="O285" s="94">
        <v>0</v>
      </c>
      <c r="P285" s="94">
        <v>0</v>
      </c>
      <c r="Q285" s="94">
        <v>0</v>
      </c>
      <c r="R285" s="94">
        <v>0</v>
      </c>
      <c r="S285" s="94">
        <v>0</v>
      </c>
      <c r="T285" s="94">
        <v>0</v>
      </c>
      <c r="U285" s="94">
        <v>27200</v>
      </c>
      <c r="V285" s="94">
        <v>0</v>
      </c>
    </row>
    <row r="286" spans="1:22" ht="20.100000000000001" customHeight="1">
      <c r="A286" s="107"/>
      <c r="B286" s="107"/>
      <c r="C286" s="108"/>
      <c r="D286" s="109" t="s">
        <v>1708</v>
      </c>
      <c r="E286" s="110" t="s">
        <v>1709</v>
      </c>
      <c r="F286" s="94">
        <v>60</v>
      </c>
      <c r="G286" s="94">
        <v>0</v>
      </c>
      <c r="H286" s="94">
        <v>0</v>
      </c>
      <c r="I286" s="94">
        <v>0</v>
      </c>
      <c r="J286" s="94">
        <v>0</v>
      </c>
      <c r="K286" s="94">
        <v>0</v>
      </c>
      <c r="L286" s="94">
        <v>0</v>
      </c>
      <c r="M286" s="94">
        <v>0</v>
      </c>
      <c r="N286" s="94">
        <v>0</v>
      </c>
      <c r="O286" s="94">
        <v>0</v>
      </c>
      <c r="P286" s="94">
        <v>0</v>
      </c>
      <c r="Q286" s="94">
        <v>0</v>
      </c>
      <c r="R286" s="94">
        <v>0</v>
      </c>
      <c r="S286" s="94">
        <v>60</v>
      </c>
      <c r="T286" s="94">
        <v>0</v>
      </c>
      <c r="U286" s="94">
        <v>0</v>
      </c>
      <c r="V286" s="94">
        <v>0</v>
      </c>
    </row>
    <row r="287" spans="1:22" ht="20.100000000000001" customHeight="1">
      <c r="A287" s="107"/>
      <c r="B287" s="107"/>
      <c r="C287" s="108"/>
      <c r="D287" s="109" t="s">
        <v>1710</v>
      </c>
      <c r="E287" s="110" t="s">
        <v>1711</v>
      </c>
      <c r="F287" s="94">
        <v>60</v>
      </c>
      <c r="G287" s="94">
        <v>0</v>
      </c>
      <c r="H287" s="94">
        <v>0</v>
      </c>
      <c r="I287" s="94">
        <v>0</v>
      </c>
      <c r="J287" s="94">
        <v>0</v>
      </c>
      <c r="K287" s="94">
        <v>0</v>
      </c>
      <c r="L287" s="94">
        <v>0</v>
      </c>
      <c r="M287" s="94">
        <v>0</v>
      </c>
      <c r="N287" s="94">
        <v>0</v>
      </c>
      <c r="O287" s="94">
        <v>0</v>
      </c>
      <c r="P287" s="94">
        <v>0</v>
      </c>
      <c r="Q287" s="94">
        <v>0</v>
      </c>
      <c r="R287" s="94">
        <v>0</v>
      </c>
      <c r="S287" s="94">
        <v>60</v>
      </c>
      <c r="T287" s="94">
        <v>0</v>
      </c>
      <c r="U287" s="94">
        <v>0</v>
      </c>
      <c r="V287" s="94">
        <v>0</v>
      </c>
    </row>
    <row r="288" spans="1:22" ht="20.100000000000001" customHeight="1">
      <c r="A288" s="107" t="s">
        <v>1549</v>
      </c>
      <c r="B288" s="107" t="s">
        <v>1563</v>
      </c>
      <c r="C288" s="108" t="s">
        <v>1550</v>
      </c>
      <c r="D288" s="109" t="s">
        <v>1623</v>
      </c>
      <c r="E288" s="110" t="s">
        <v>251</v>
      </c>
      <c r="F288" s="94">
        <v>60</v>
      </c>
      <c r="G288" s="94">
        <v>0</v>
      </c>
      <c r="H288" s="94">
        <v>0</v>
      </c>
      <c r="I288" s="94">
        <v>0</v>
      </c>
      <c r="J288" s="94">
        <v>0</v>
      </c>
      <c r="K288" s="94">
        <v>0</v>
      </c>
      <c r="L288" s="94">
        <v>0</v>
      </c>
      <c r="M288" s="94">
        <v>0</v>
      </c>
      <c r="N288" s="94">
        <v>0</v>
      </c>
      <c r="O288" s="94">
        <v>0</v>
      </c>
      <c r="P288" s="94">
        <v>0</v>
      </c>
      <c r="Q288" s="94">
        <v>0</v>
      </c>
      <c r="R288" s="94">
        <v>0</v>
      </c>
      <c r="S288" s="94">
        <v>60</v>
      </c>
      <c r="T288" s="94">
        <v>0</v>
      </c>
      <c r="U288" s="94">
        <v>0</v>
      </c>
      <c r="V288" s="94">
        <v>0</v>
      </c>
    </row>
    <row r="289" spans="1:22" ht="20.100000000000001" customHeight="1">
      <c r="A289" s="107"/>
      <c r="B289" s="107"/>
      <c r="C289" s="108"/>
      <c r="D289" s="109" t="s">
        <v>1712</v>
      </c>
      <c r="E289" s="110" t="s">
        <v>1713</v>
      </c>
      <c r="F289" s="94">
        <v>12200</v>
      </c>
      <c r="G289" s="94">
        <v>0</v>
      </c>
      <c r="H289" s="94">
        <v>0</v>
      </c>
      <c r="I289" s="94">
        <v>0</v>
      </c>
      <c r="J289" s="94">
        <v>0</v>
      </c>
      <c r="K289" s="94">
        <v>0</v>
      </c>
      <c r="L289" s="94">
        <v>0</v>
      </c>
      <c r="M289" s="94">
        <v>0</v>
      </c>
      <c r="N289" s="94">
        <v>0</v>
      </c>
      <c r="O289" s="94">
        <v>0</v>
      </c>
      <c r="P289" s="94">
        <v>0</v>
      </c>
      <c r="Q289" s="94">
        <v>0</v>
      </c>
      <c r="R289" s="94">
        <v>0</v>
      </c>
      <c r="S289" s="94">
        <v>200</v>
      </c>
      <c r="T289" s="94">
        <v>0</v>
      </c>
      <c r="U289" s="94">
        <v>12000</v>
      </c>
      <c r="V289" s="94">
        <v>0</v>
      </c>
    </row>
    <row r="290" spans="1:22" ht="20.100000000000001" customHeight="1">
      <c r="A290" s="107"/>
      <c r="B290" s="107"/>
      <c r="C290" s="108"/>
      <c r="D290" s="109" t="s">
        <v>1714</v>
      </c>
      <c r="E290" s="110" t="s">
        <v>1715</v>
      </c>
      <c r="F290" s="94">
        <v>12200</v>
      </c>
      <c r="G290" s="94">
        <v>0</v>
      </c>
      <c r="H290" s="94">
        <v>0</v>
      </c>
      <c r="I290" s="94">
        <v>0</v>
      </c>
      <c r="J290" s="94">
        <v>0</v>
      </c>
      <c r="K290" s="94">
        <v>0</v>
      </c>
      <c r="L290" s="94">
        <v>0</v>
      </c>
      <c r="M290" s="94">
        <v>0</v>
      </c>
      <c r="N290" s="94">
        <v>0</v>
      </c>
      <c r="O290" s="94">
        <v>0</v>
      </c>
      <c r="P290" s="94">
        <v>0</v>
      </c>
      <c r="Q290" s="94">
        <v>0</v>
      </c>
      <c r="R290" s="94">
        <v>0</v>
      </c>
      <c r="S290" s="94">
        <v>200</v>
      </c>
      <c r="T290" s="94">
        <v>0</v>
      </c>
      <c r="U290" s="94">
        <v>12000</v>
      </c>
      <c r="V290" s="94">
        <v>0</v>
      </c>
    </row>
    <row r="291" spans="1:22" ht="20.100000000000001" customHeight="1">
      <c r="A291" s="107" t="s">
        <v>1575</v>
      </c>
      <c r="B291" s="107" t="s">
        <v>1572</v>
      </c>
      <c r="C291" s="108" t="s">
        <v>1550</v>
      </c>
      <c r="D291" s="109" t="s">
        <v>1623</v>
      </c>
      <c r="E291" s="110" t="s">
        <v>1577</v>
      </c>
      <c r="F291" s="94">
        <v>200</v>
      </c>
      <c r="G291" s="94">
        <v>0</v>
      </c>
      <c r="H291" s="94">
        <v>0</v>
      </c>
      <c r="I291" s="94">
        <v>0</v>
      </c>
      <c r="J291" s="94">
        <v>0</v>
      </c>
      <c r="K291" s="94">
        <v>0</v>
      </c>
      <c r="L291" s="94">
        <v>0</v>
      </c>
      <c r="M291" s="94">
        <v>0</v>
      </c>
      <c r="N291" s="94">
        <v>0</v>
      </c>
      <c r="O291" s="94">
        <v>0</v>
      </c>
      <c r="P291" s="94">
        <v>0</v>
      </c>
      <c r="Q291" s="94">
        <v>0</v>
      </c>
      <c r="R291" s="94">
        <v>0</v>
      </c>
      <c r="S291" s="94">
        <v>200</v>
      </c>
      <c r="T291" s="94">
        <v>0</v>
      </c>
      <c r="U291" s="94">
        <v>0</v>
      </c>
      <c r="V291" s="94">
        <v>0</v>
      </c>
    </row>
    <row r="292" spans="1:22" ht="20.100000000000001" customHeight="1">
      <c r="A292" s="107" t="s">
        <v>1589</v>
      </c>
      <c r="B292" s="107" t="s">
        <v>1558</v>
      </c>
      <c r="C292" s="108" t="s">
        <v>1572</v>
      </c>
      <c r="D292" s="109" t="s">
        <v>1623</v>
      </c>
      <c r="E292" s="110" t="s">
        <v>832</v>
      </c>
      <c r="F292" s="94">
        <v>12000</v>
      </c>
      <c r="G292" s="94">
        <v>0</v>
      </c>
      <c r="H292" s="94">
        <v>0</v>
      </c>
      <c r="I292" s="94">
        <v>0</v>
      </c>
      <c r="J292" s="94">
        <v>0</v>
      </c>
      <c r="K292" s="94">
        <v>0</v>
      </c>
      <c r="L292" s="94">
        <v>0</v>
      </c>
      <c r="M292" s="94">
        <v>0</v>
      </c>
      <c r="N292" s="94">
        <v>0</v>
      </c>
      <c r="O292" s="94">
        <v>0</v>
      </c>
      <c r="P292" s="94">
        <v>0</v>
      </c>
      <c r="Q292" s="94">
        <v>0</v>
      </c>
      <c r="R292" s="94">
        <v>0</v>
      </c>
      <c r="S292" s="94">
        <v>0</v>
      </c>
      <c r="T292" s="94">
        <v>0</v>
      </c>
      <c r="U292" s="94">
        <v>12000</v>
      </c>
      <c r="V292" s="94">
        <v>0</v>
      </c>
    </row>
    <row r="293" spans="1:22" ht="20.100000000000001" customHeight="1">
      <c r="A293" s="107"/>
      <c r="B293" s="107"/>
      <c r="C293" s="108"/>
      <c r="D293" s="109" t="s">
        <v>1716</v>
      </c>
      <c r="E293" s="110" t="s">
        <v>1717</v>
      </c>
      <c r="F293" s="94">
        <v>778060</v>
      </c>
      <c r="G293" s="94">
        <v>0</v>
      </c>
      <c r="H293" s="94">
        <v>0</v>
      </c>
      <c r="I293" s="94">
        <v>0</v>
      </c>
      <c r="J293" s="94">
        <v>0</v>
      </c>
      <c r="K293" s="94">
        <v>0</v>
      </c>
      <c r="L293" s="94">
        <v>0</v>
      </c>
      <c r="M293" s="94">
        <v>0</v>
      </c>
      <c r="N293" s="94">
        <v>0</v>
      </c>
      <c r="O293" s="94">
        <v>1680</v>
      </c>
      <c r="P293" s="94">
        <v>0</v>
      </c>
      <c r="Q293" s="94">
        <v>0</v>
      </c>
      <c r="R293" s="94">
        <v>0</v>
      </c>
      <c r="S293" s="94">
        <v>5420</v>
      </c>
      <c r="T293" s="94">
        <v>105504</v>
      </c>
      <c r="U293" s="94">
        <v>636000</v>
      </c>
      <c r="V293" s="94">
        <v>29456</v>
      </c>
    </row>
    <row r="294" spans="1:22" ht="20.100000000000001" customHeight="1">
      <c r="A294" s="107"/>
      <c r="B294" s="107"/>
      <c r="C294" s="108"/>
      <c r="D294" s="109" t="s">
        <v>1718</v>
      </c>
      <c r="E294" s="110" t="s">
        <v>1719</v>
      </c>
      <c r="F294" s="94">
        <v>713660</v>
      </c>
      <c r="G294" s="94">
        <v>0</v>
      </c>
      <c r="H294" s="94">
        <v>0</v>
      </c>
      <c r="I294" s="94">
        <v>0</v>
      </c>
      <c r="J294" s="94">
        <v>0</v>
      </c>
      <c r="K294" s="94">
        <v>0</v>
      </c>
      <c r="L294" s="94">
        <v>0</v>
      </c>
      <c r="M294" s="94">
        <v>0</v>
      </c>
      <c r="N294" s="94">
        <v>0</v>
      </c>
      <c r="O294" s="94">
        <v>1680</v>
      </c>
      <c r="P294" s="94">
        <v>0</v>
      </c>
      <c r="Q294" s="94">
        <v>0</v>
      </c>
      <c r="R294" s="94">
        <v>0</v>
      </c>
      <c r="S294" s="94">
        <v>5060</v>
      </c>
      <c r="T294" s="94">
        <v>105504</v>
      </c>
      <c r="U294" s="94">
        <v>576000</v>
      </c>
      <c r="V294" s="94">
        <v>25416</v>
      </c>
    </row>
    <row r="295" spans="1:22" ht="20.100000000000001" customHeight="1">
      <c r="A295" s="107" t="s">
        <v>1578</v>
      </c>
      <c r="B295" s="107" t="s">
        <v>1551</v>
      </c>
      <c r="C295" s="108" t="s">
        <v>1550</v>
      </c>
      <c r="D295" s="109" t="s">
        <v>1623</v>
      </c>
      <c r="E295" s="110" t="s">
        <v>251</v>
      </c>
      <c r="F295" s="94">
        <v>112244</v>
      </c>
      <c r="G295" s="94">
        <v>0</v>
      </c>
      <c r="H295" s="94">
        <v>0</v>
      </c>
      <c r="I295" s="94">
        <v>0</v>
      </c>
      <c r="J295" s="94">
        <v>0</v>
      </c>
      <c r="K295" s="94">
        <v>0</v>
      </c>
      <c r="L295" s="94">
        <v>0</v>
      </c>
      <c r="M295" s="94">
        <v>0</v>
      </c>
      <c r="N295" s="94">
        <v>0</v>
      </c>
      <c r="O295" s="94">
        <v>1680</v>
      </c>
      <c r="P295" s="94">
        <v>0</v>
      </c>
      <c r="Q295" s="94">
        <v>0</v>
      </c>
      <c r="R295" s="94">
        <v>0</v>
      </c>
      <c r="S295" s="94">
        <v>5060</v>
      </c>
      <c r="T295" s="94">
        <v>105504</v>
      </c>
      <c r="U295" s="94">
        <v>0</v>
      </c>
      <c r="V295" s="94">
        <v>0</v>
      </c>
    </row>
    <row r="296" spans="1:22" ht="20.100000000000001" customHeight="1">
      <c r="A296" s="107" t="s">
        <v>1589</v>
      </c>
      <c r="B296" s="107" t="s">
        <v>1558</v>
      </c>
      <c r="C296" s="108" t="s">
        <v>1572</v>
      </c>
      <c r="D296" s="109" t="s">
        <v>1623</v>
      </c>
      <c r="E296" s="110" t="s">
        <v>832</v>
      </c>
      <c r="F296" s="94">
        <v>601416</v>
      </c>
      <c r="G296" s="94">
        <v>0</v>
      </c>
      <c r="H296" s="94">
        <v>0</v>
      </c>
      <c r="I296" s="94">
        <v>0</v>
      </c>
      <c r="J296" s="94">
        <v>0</v>
      </c>
      <c r="K296" s="94">
        <v>0</v>
      </c>
      <c r="L296" s="94">
        <v>0</v>
      </c>
      <c r="M296" s="94">
        <v>0</v>
      </c>
      <c r="N296" s="94">
        <v>0</v>
      </c>
      <c r="O296" s="94">
        <v>0</v>
      </c>
      <c r="P296" s="94">
        <v>0</v>
      </c>
      <c r="Q296" s="94">
        <v>0</v>
      </c>
      <c r="R296" s="94">
        <v>0</v>
      </c>
      <c r="S296" s="94">
        <v>0</v>
      </c>
      <c r="T296" s="94">
        <v>0</v>
      </c>
      <c r="U296" s="94">
        <v>576000</v>
      </c>
      <c r="V296" s="94">
        <v>25416</v>
      </c>
    </row>
    <row r="297" spans="1:22" ht="20.100000000000001" customHeight="1">
      <c r="A297" s="107"/>
      <c r="B297" s="107"/>
      <c r="C297" s="108"/>
      <c r="D297" s="109" t="s">
        <v>1720</v>
      </c>
      <c r="E297" s="110" t="s">
        <v>1721</v>
      </c>
      <c r="F297" s="94">
        <v>64400</v>
      </c>
      <c r="G297" s="94">
        <v>0</v>
      </c>
      <c r="H297" s="94">
        <v>0</v>
      </c>
      <c r="I297" s="94">
        <v>0</v>
      </c>
      <c r="J297" s="94">
        <v>0</v>
      </c>
      <c r="K297" s="94">
        <v>0</v>
      </c>
      <c r="L297" s="94">
        <v>0</v>
      </c>
      <c r="M297" s="94">
        <v>0</v>
      </c>
      <c r="N297" s="94">
        <v>0</v>
      </c>
      <c r="O297" s="94">
        <v>0</v>
      </c>
      <c r="P297" s="94">
        <v>0</v>
      </c>
      <c r="Q297" s="94">
        <v>0</v>
      </c>
      <c r="R297" s="94">
        <v>0</v>
      </c>
      <c r="S297" s="94">
        <v>360</v>
      </c>
      <c r="T297" s="94">
        <v>0</v>
      </c>
      <c r="U297" s="94">
        <v>60000</v>
      </c>
      <c r="V297" s="94">
        <v>4040</v>
      </c>
    </row>
    <row r="298" spans="1:22" ht="20.100000000000001" customHeight="1">
      <c r="A298" s="107" t="s">
        <v>1578</v>
      </c>
      <c r="B298" s="107" t="s">
        <v>1551</v>
      </c>
      <c r="C298" s="108" t="s">
        <v>1550</v>
      </c>
      <c r="D298" s="109" t="s">
        <v>1623</v>
      </c>
      <c r="E298" s="110" t="s">
        <v>251</v>
      </c>
      <c r="F298" s="94">
        <v>360</v>
      </c>
      <c r="G298" s="94">
        <v>0</v>
      </c>
      <c r="H298" s="94">
        <v>0</v>
      </c>
      <c r="I298" s="94">
        <v>0</v>
      </c>
      <c r="J298" s="94">
        <v>0</v>
      </c>
      <c r="K298" s="94">
        <v>0</v>
      </c>
      <c r="L298" s="94">
        <v>0</v>
      </c>
      <c r="M298" s="94">
        <v>0</v>
      </c>
      <c r="N298" s="94">
        <v>0</v>
      </c>
      <c r="O298" s="94">
        <v>0</v>
      </c>
      <c r="P298" s="94">
        <v>0</v>
      </c>
      <c r="Q298" s="94">
        <v>0</v>
      </c>
      <c r="R298" s="94">
        <v>0</v>
      </c>
      <c r="S298" s="94">
        <v>360</v>
      </c>
      <c r="T298" s="94">
        <v>0</v>
      </c>
      <c r="U298" s="94">
        <v>0</v>
      </c>
      <c r="V298" s="94">
        <v>0</v>
      </c>
    </row>
    <row r="299" spans="1:22" ht="20.100000000000001" customHeight="1">
      <c r="A299" s="107" t="s">
        <v>1589</v>
      </c>
      <c r="B299" s="107" t="s">
        <v>1558</v>
      </c>
      <c r="C299" s="108" t="s">
        <v>1572</v>
      </c>
      <c r="D299" s="109" t="s">
        <v>1623</v>
      </c>
      <c r="E299" s="110" t="s">
        <v>832</v>
      </c>
      <c r="F299" s="94">
        <v>64040</v>
      </c>
      <c r="G299" s="94">
        <v>0</v>
      </c>
      <c r="H299" s="94">
        <v>0</v>
      </c>
      <c r="I299" s="94">
        <v>0</v>
      </c>
      <c r="J299" s="94">
        <v>0</v>
      </c>
      <c r="K299" s="94">
        <v>0</v>
      </c>
      <c r="L299" s="94">
        <v>0</v>
      </c>
      <c r="M299" s="94">
        <v>0</v>
      </c>
      <c r="N299" s="94">
        <v>0</v>
      </c>
      <c r="O299" s="94">
        <v>0</v>
      </c>
      <c r="P299" s="94">
        <v>0</v>
      </c>
      <c r="Q299" s="94">
        <v>0</v>
      </c>
      <c r="R299" s="94">
        <v>0</v>
      </c>
      <c r="S299" s="94">
        <v>0</v>
      </c>
      <c r="T299" s="94">
        <v>0</v>
      </c>
      <c r="U299" s="94">
        <v>60000</v>
      </c>
      <c r="V299" s="94">
        <v>4040</v>
      </c>
    </row>
    <row r="300" spans="1:22" ht="20.100000000000001" customHeight="1">
      <c r="A300" s="107"/>
      <c r="B300" s="107"/>
      <c r="C300" s="108"/>
      <c r="D300" s="109" t="s">
        <v>1722</v>
      </c>
      <c r="E300" s="110" t="s">
        <v>1723</v>
      </c>
      <c r="F300" s="94">
        <v>160116</v>
      </c>
      <c r="G300" s="94">
        <v>0</v>
      </c>
      <c r="H300" s="94">
        <v>0</v>
      </c>
      <c r="I300" s="94">
        <v>0</v>
      </c>
      <c r="J300" s="94">
        <v>0</v>
      </c>
      <c r="K300" s="94">
        <v>0</v>
      </c>
      <c r="L300" s="94">
        <v>0</v>
      </c>
      <c r="M300" s="94">
        <v>0</v>
      </c>
      <c r="N300" s="94">
        <v>0</v>
      </c>
      <c r="O300" s="94">
        <v>840</v>
      </c>
      <c r="P300" s="94">
        <v>0</v>
      </c>
      <c r="Q300" s="94">
        <v>0</v>
      </c>
      <c r="R300" s="94">
        <v>0</v>
      </c>
      <c r="S300" s="94">
        <v>1560</v>
      </c>
      <c r="T300" s="94">
        <v>9276</v>
      </c>
      <c r="U300" s="94">
        <v>144000</v>
      </c>
      <c r="V300" s="94">
        <v>4440</v>
      </c>
    </row>
    <row r="301" spans="1:22" ht="20.100000000000001" customHeight="1">
      <c r="A301" s="107"/>
      <c r="B301" s="107"/>
      <c r="C301" s="108"/>
      <c r="D301" s="109" t="s">
        <v>1724</v>
      </c>
      <c r="E301" s="110" t="s">
        <v>1725</v>
      </c>
      <c r="F301" s="94">
        <v>160116</v>
      </c>
      <c r="G301" s="94">
        <v>0</v>
      </c>
      <c r="H301" s="94">
        <v>0</v>
      </c>
      <c r="I301" s="94">
        <v>0</v>
      </c>
      <c r="J301" s="94">
        <v>0</v>
      </c>
      <c r="K301" s="94">
        <v>0</v>
      </c>
      <c r="L301" s="94">
        <v>0</v>
      </c>
      <c r="M301" s="94">
        <v>0</v>
      </c>
      <c r="N301" s="94">
        <v>0</v>
      </c>
      <c r="O301" s="94">
        <v>840</v>
      </c>
      <c r="P301" s="94">
        <v>0</v>
      </c>
      <c r="Q301" s="94">
        <v>0</v>
      </c>
      <c r="R301" s="94">
        <v>0</v>
      </c>
      <c r="S301" s="94">
        <v>1560</v>
      </c>
      <c r="T301" s="94">
        <v>9276</v>
      </c>
      <c r="U301" s="94">
        <v>144000</v>
      </c>
      <c r="V301" s="94">
        <v>4440</v>
      </c>
    </row>
    <row r="302" spans="1:22" ht="20.100000000000001" customHeight="1">
      <c r="A302" s="107" t="s">
        <v>1578</v>
      </c>
      <c r="B302" s="107" t="s">
        <v>1554</v>
      </c>
      <c r="C302" s="108" t="s">
        <v>1550</v>
      </c>
      <c r="D302" s="109" t="s">
        <v>1623</v>
      </c>
      <c r="E302" s="110" t="s">
        <v>251</v>
      </c>
      <c r="F302" s="94">
        <v>11676</v>
      </c>
      <c r="G302" s="94">
        <v>0</v>
      </c>
      <c r="H302" s="94">
        <v>0</v>
      </c>
      <c r="I302" s="94">
        <v>0</v>
      </c>
      <c r="J302" s="94">
        <v>0</v>
      </c>
      <c r="K302" s="94">
        <v>0</v>
      </c>
      <c r="L302" s="94">
        <v>0</v>
      </c>
      <c r="M302" s="94">
        <v>0</v>
      </c>
      <c r="N302" s="94">
        <v>0</v>
      </c>
      <c r="O302" s="94">
        <v>840</v>
      </c>
      <c r="P302" s="94">
        <v>0</v>
      </c>
      <c r="Q302" s="94">
        <v>0</v>
      </c>
      <c r="R302" s="94">
        <v>0</v>
      </c>
      <c r="S302" s="94">
        <v>1560</v>
      </c>
      <c r="T302" s="94">
        <v>9276</v>
      </c>
      <c r="U302" s="94">
        <v>0</v>
      </c>
      <c r="V302" s="94">
        <v>0</v>
      </c>
    </row>
    <row r="303" spans="1:22" ht="20.100000000000001" customHeight="1">
      <c r="A303" s="107" t="s">
        <v>1589</v>
      </c>
      <c r="B303" s="107" t="s">
        <v>1558</v>
      </c>
      <c r="C303" s="108" t="s">
        <v>1550</v>
      </c>
      <c r="D303" s="109" t="s">
        <v>1623</v>
      </c>
      <c r="E303" s="110" t="s">
        <v>825</v>
      </c>
      <c r="F303" s="94">
        <v>144000</v>
      </c>
      <c r="G303" s="94">
        <v>0</v>
      </c>
      <c r="H303" s="94">
        <v>0</v>
      </c>
      <c r="I303" s="94">
        <v>0</v>
      </c>
      <c r="J303" s="94">
        <v>0</v>
      </c>
      <c r="K303" s="94">
        <v>0</v>
      </c>
      <c r="L303" s="94">
        <v>0</v>
      </c>
      <c r="M303" s="94">
        <v>0</v>
      </c>
      <c r="N303" s="94">
        <v>0</v>
      </c>
      <c r="O303" s="94">
        <v>0</v>
      </c>
      <c r="P303" s="94">
        <v>0</v>
      </c>
      <c r="Q303" s="94">
        <v>0</v>
      </c>
      <c r="R303" s="94">
        <v>0</v>
      </c>
      <c r="S303" s="94">
        <v>0</v>
      </c>
      <c r="T303" s="94">
        <v>0</v>
      </c>
      <c r="U303" s="94">
        <v>144000</v>
      </c>
      <c r="V303" s="94">
        <v>0</v>
      </c>
    </row>
    <row r="304" spans="1:22" ht="20.100000000000001" customHeight="1">
      <c r="A304" s="107" t="s">
        <v>1589</v>
      </c>
      <c r="B304" s="107" t="s">
        <v>1558</v>
      </c>
      <c r="C304" s="108" t="s">
        <v>1572</v>
      </c>
      <c r="D304" s="109" t="s">
        <v>1623</v>
      </c>
      <c r="E304" s="110" t="s">
        <v>832</v>
      </c>
      <c r="F304" s="94">
        <v>4440</v>
      </c>
      <c r="G304" s="94">
        <v>0</v>
      </c>
      <c r="H304" s="94">
        <v>0</v>
      </c>
      <c r="I304" s="94">
        <v>0</v>
      </c>
      <c r="J304" s="94">
        <v>0</v>
      </c>
      <c r="K304" s="94">
        <v>0</v>
      </c>
      <c r="L304" s="94">
        <v>0</v>
      </c>
      <c r="M304" s="94">
        <v>0</v>
      </c>
      <c r="N304" s="94">
        <v>0</v>
      </c>
      <c r="O304" s="94">
        <v>0</v>
      </c>
      <c r="P304" s="94">
        <v>0</v>
      </c>
      <c r="Q304" s="94">
        <v>0</v>
      </c>
      <c r="R304" s="94">
        <v>0</v>
      </c>
      <c r="S304" s="94">
        <v>0</v>
      </c>
      <c r="T304" s="94">
        <v>0</v>
      </c>
      <c r="U304" s="94">
        <v>0</v>
      </c>
      <c r="V304" s="94">
        <v>4440</v>
      </c>
    </row>
    <row r="305" spans="1:22" ht="20.100000000000001" customHeight="1">
      <c r="A305" s="107"/>
      <c r="B305" s="107"/>
      <c r="C305" s="108"/>
      <c r="D305" s="109" t="s">
        <v>1726</v>
      </c>
      <c r="E305" s="110" t="s">
        <v>1727</v>
      </c>
      <c r="F305" s="94">
        <v>448294</v>
      </c>
      <c r="G305" s="94">
        <v>0</v>
      </c>
      <c r="H305" s="94">
        <v>0</v>
      </c>
      <c r="I305" s="94">
        <v>0</v>
      </c>
      <c r="J305" s="94">
        <v>0</v>
      </c>
      <c r="K305" s="94">
        <v>0</v>
      </c>
      <c r="L305" s="94">
        <v>0</v>
      </c>
      <c r="M305" s="94">
        <v>0</v>
      </c>
      <c r="N305" s="94">
        <v>0</v>
      </c>
      <c r="O305" s="94">
        <v>1140</v>
      </c>
      <c r="P305" s="94">
        <v>0</v>
      </c>
      <c r="Q305" s="94">
        <v>0</v>
      </c>
      <c r="R305" s="94">
        <v>0</v>
      </c>
      <c r="S305" s="94">
        <v>1620</v>
      </c>
      <c r="T305" s="94">
        <v>41184</v>
      </c>
      <c r="U305" s="94">
        <v>396000</v>
      </c>
      <c r="V305" s="94">
        <v>8350</v>
      </c>
    </row>
    <row r="306" spans="1:22" ht="20.100000000000001" customHeight="1">
      <c r="A306" s="107"/>
      <c r="B306" s="107"/>
      <c r="C306" s="108"/>
      <c r="D306" s="109" t="s">
        <v>1728</v>
      </c>
      <c r="E306" s="110" t="s">
        <v>1729</v>
      </c>
      <c r="F306" s="94">
        <v>80260</v>
      </c>
      <c r="G306" s="94">
        <v>0</v>
      </c>
      <c r="H306" s="94">
        <v>0</v>
      </c>
      <c r="I306" s="94">
        <v>0</v>
      </c>
      <c r="J306" s="94">
        <v>0</v>
      </c>
      <c r="K306" s="94">
        <v>0</v>
      </c>
      <c r="L306" s="94">
        <v>0</v>
      </c>
      <c r="M306" s="94">
        <v>0</v>
      </c>
      <c r="N306" s="94">
        <v>0</v>
      </c>
      <c r="O306" s="94">
        <v>120</v>
      </c>
      <c r="P306" s="94">
        <v>0</v>
      </c>
      <c r="Q306" s="94">
        <v>0</v>
      </c>
      <c r="R306" s="94">
        <v>0</v>
      </c>
      <c r="S306" s="94">
        <v>300</v>
      </c>
      <c r="T306" s="94">
        <v>6174</v>
      </c>
      <c r="U306" s="94">
        <v>72000</v>
      </c>
      <c r="V306" s="94">
        <v>1666</v>
      </c>
    </row>
    <row r="307" spans="1:22" ht="20.100000000000001" customHeight="1">
      <c r="A307" s="107" t="s">
        <v>1589</v>
      </c>
      <c r="B307" s="107" t="s">
        <v>1558</v>
      </c>
      <c r="C307" s="108" t="s">
        <v>1572</v>
      </c>
      <c r="D307" s="109" t="s">
        <v>1623</v>
      </c>
      <c r="E307" s="110" t="s">
        <v>832</v>
      </c>
      <c r="F307" s="94">
        <v>73666</v>
      </c>
      <c r="G307" s="94">
        <v>0</v>
      </c>
      <c r="H307" s="94">
        <v>0</v>
      </c>
      <c r="I307" s="94">
        <v>0</v>
      </c>
      <c r="J307" s="94">
        <v>0</v>
      </c>
      <c r="K307" s="94">
        <v>0</v>
      </c>
      <c r="L307" s="94">
        <v>0</v>
      </c>
      <c r="M307" s="94">
        <v>0</v>
      </c>
      <c r="N307" s="94">
        <v>0</v>
      </c>
      <c r="O307" s="94">
        <v>0</v>
      </c>
      <c r="P307" s="94">
        <v>0</v>
      </c>
      <c r="Q307" s="94">
        <v>0</v>
      </c>
      <c r="R307" s="94">
        <v>0</v>
      </c>
      <c r="S307" s="94">
        <v>0</v>
      </c>
      <c r="T307" s="94">
        <v>0</v>
      </c>
      <c r="U307" s="94">
        <v>72000</v>
      </c>
      <c r="V307" s="94">
        <v>1666</v>
      </c>
    </row>
    <row r="308" spans="1:22" ht="20.100000000000001" customHeight="1">
      <c r="A308" s="107" t="s">
        <v>1609</v>
      </c>
      <c r="B308" s="107" t="s">
        <v>1550</v>
      </c>
      <c r="C308" s="108" t="s">
        <v>1550</v>
      </c>
      <c r="D308" s="109" t="s">
        <v>1623</v>
      </c>
      <c r="E308" s="110" t="s">
        <v>251</v>
      </c>
      <c r="F308" s="94">
        <v>6594</v>
      </c>
      <c r="G308" s="94">
        <v>0</v>
      </c>
      <c r="H308" s="94">
        <v>0</v>
      </c>
      <c r="I308" s="94">
        <v>0</v>
      </c>
      <c r="J308" s="94">
        <v>0</v>
      </c>
      <c r="K308" s="94">
        <v>0</v>
      </c>
      <c r="L308" s="94">
        <v>0</v>
      </c>
      <c r="M308" s="94">
        <v>0</v>
      </c>
      <c r="N308" s="94">
        <v>0</v>
      </c>
      <c r="O308" s="94">
        <v>120</v>
      </c>
      <c r="P308" s="94">
        <v>0</v>
      </c>
      <c r="Q308" s="94">
        <v>0</v>
      </c>
      <c r="R308" s="94">
        <v>0</v>
      </c>
      <c r="S308" s="94">
        <v>300</v>
      </c>
      <c r="T308" s="94">
        <v>6174</v>
      </c>
      <c r="U308" s="94">
        <v>0</v>
      </c>
      <c r="V308" s="94">
        <v>0</v>
      </c>
    </row>
    <row r="309" spans="1:22" ht="20.100000000000001" customHeight="1">
      <c r="A309" s="107"/>
      <c r="B309" s="107"/>
      <c r="C309" s="108"/>
      <c r="D309" s="109" t="s">
        <v>1730</v>
      </c>
      <c r="E309" s="110" t="s">
        <v>1731</v>
      </c>
      <c r="F309" s="94">
        <v>63232</v>
      </c>
      <c r="G309" s="94">
        <v>0</v>
      </c>
      <c r="H309" s="94">
        <v>0</v>
      </c>
      <c r="I309" s="94">
        <v>0</v>
      </c>
      <c r="J309" s="94">
        <v>0</v>
      </c>
      <c r="K309" s="94">
        <v>0</v>
      </c>
      <c r="L309" s="94">
        <v>0</v>
      </c>
      <c r="M309" s="94">
        <v>0</v>
      </c>
      <c r="N309" s="94">
        <v>0</v>
      </c>
      <c r="O309" s="94">
        <v>600</v>
      </c>
      <c r="P309" s="94">
        <v>0</v>
      </c>
      <c r="Q309" s="94">
        <v>0</v>
      </c>
      <c r="R309" s="94">
        <v>0</v>
      </c>
      <c r="S309" s="94">
        <v>280</v>
      </c>
      <c r="T309" s="94">
        <v>6180</v>
      </c>
      <c r="U309" s="94">
        <v>54000</v>
      </c>
      <c r="V309" s="94">
        <v>2172</v>
      </c>
    </row>
    <row r="310" spans="1:22" ht="20.100000000000001" customHeight="1">
      <c r="A310" s="107" t="s">
        <v>1589</v>
      </c>
      <c r="B310" s="107" t="s">
        <v>1558</v>
      </c>
      <c r="C310" s="108" t="s">
        <v>1572</v>
      </c>
      <c r="D310" s="109" t="s">
        <v>1623</v>
      </c>
      <c r="E310" s="110" t="s">
        <v>832</v>
      </c>
      <c r="F310" s="94">
        <v>56172</v>
      </c>
      <c r="G310" s="94">
        <v>0</v>
      </c>
      <c r="H310" s="94">
        <v>0</v>
      </c>
      <c r="I310" s="94">
        <v>0</v>
      </c>
      <c r="J310" s="94">
        <v>0</v>
      </c>
      <c r="K310" s="94">
        <v>0</v>
      </c>
      <c r="L310" s="94">
        <v>0</v>
      </c>
      <c r="M310" s="94">
        <v>0</v>
      </c>
      <c r="N310" s="94">
        <v>0</v>
      </c>
      <c r="O310" s="94">
        <v>0</v>
      </c>
      <c r="P310" s="94">
        <v>0</v>
      </c>
      <c r="Q310" s="94">
        <v>0</v>
      </c>
      <c r="R310" s="94">
        <v>0</v>
      </c>
      <c r="S310" s="94">
        <v>0</v>
      </c>
      <c r="T310" s="94">
        <v>0</v>
      </c>
      <c r="U310" s="94">
        <v>54000</v>
      </c>
      <c r="V310" s="94">
        <v>2172</v>
      </c>
    </row>
    <row r="311" spans="1:22" ht="20.100000000000001" customHeight="1">
      <c r="A311" s="107" t="s">
        <v>1609</v>
      </c>
      <c r="B311" s="107" t="s">
        <v>1550</v>
      </c>
      <c r="C311" s="108" t="s">
        <v>1610</v>
      </c>
      <c r="D311" s="109" t="s">
        <v>1623</v>
      </c>
      <c r="E311" s="110" t="s">
        <v>1199</v>
      </c>
      <c r="F311" s="94">
        <v>7060</v>
      </c>
      <c r="G311" s="94">
        <v>0</v>
      </c>
      <c r="H311" s="94">
        <v>0</v>
      </c>
      <c r="I311" s="94">
        <v>0</v>
      </c>
      <c r="J311" s="94">
        <v>0</v>
      </c>
      <c r="K311" s="94">
        <v>0</v>
      </c>
      <c r="L311" s="94">
        <v>0</v>
      </c>
      <c r="M311" s="94">
        <v>0</v>
      </c>
      <c r="N311" s="94">
        <v>0</v>
      </c>
      <c r="O311" s="94">
        <v>600</v>
      </c>
      <c r="P311" s="94">
        <v>0</v>
      </c>
      <c r="Q311" s="94">
        <v>0</v>
      </c>
      <c r="R311" s="94">
        <v>0</v>
      </c>
      <c r="S311" s="94">
        <v>280</v>
      </c>
      <c r="T311" s="94">
        <v>6180</v>
      </c>
      <c r="U311" s="94">
        <v>0</v>
      </c>
      <c r="V311" s="94">
        <v>0</v>
      </c>
    </row>
    <row r="312" spans="1:22" ht="20.100000000000001" customHeight="1">
      <c r="A312" s="107"/>
      <c r="B312" s="107"/>
      <c r="C312" s="108"/>
      <c r="D312" s="109" t="s">
        <v>1732</v>
      </c>
      <c r="E312" s="110" t="s">
        <v>1733</v>
      </c>
      <c r="F312" s="94">
        <v>263590</v>
      </c>
      <c r="G312" s="94">
        <v>0</v>
      </c>
      <c r="H312" s="94">
        <v>0</v>
      </c>
      <c r="I312" s="94">
        <v>0</v>
      </c>
      <c r="J312" s="94">
        <v>0</v>
      </c>
      <c r="K312" s="94">
        <v>0</v>
      </c>
      <c r="L312" s="94">
        <v>0</v>
      </c>
      <c r="M312" s="94">
        <v>0</v>
      </c>
      <c r="N312" s="94">
        <v>0</v>
      </c>
      <c r="O312" s="94">
        <v>240</v>
      </c>
      <c r="P312" s="94">
        <v>0</v>
      </c>
      <c r="Q312" s="94">
        <v>0</v>
      </c>
      <c r="R312" s="94">
        <v>0</v>
      </c>
      <c r="S312" s="94">
        <v>520</v>
      </c>
      <c r="T312" s="94">
        <v>28830</v>
      </c>
      <c r="U312" s="94">
        <v>234000</v>
      </c>
      <c r="V312" s="94">
        <v>0</v>
      </c>
    </row>
    <row r="313" spans="1:22" ht="20.100000000000001" customHeight="1">
      <c r="A313" s="107" t="s">
        <v>1589</v>
      </c>
      <c r="B313" s="107" t="s">
        <v>1558</v>
      </c>
      <c r="C313" s="108" t="s">
        <v>1572</v>
      </c>
      <c r="D313" s="109" t="s">
        <v>1623</v>
      </c>
      <c r="E313" s="110" t="s">
        <v>832</v>
      </c>
      <c r="F313" s="94">
        <v>234000</v>
      </c>
      <c r="G313" s="94">
        <v>0</v>
      </c>
      <c r="H313" s="94">
        <v>0</v>
      </c>
      <c r="I313" s="94">
        <v>0</v>
      </c>
      <c r="J313" s="94">
        <v>0</v>
      </c>
      <c r="K313" s="94">
        <v>0</v>
      </c>
      <c r="L313" s="94">
        <v>0</v>
      </c>
      <c r="M313" s="94">
        <v>0</v>
      </c>
      <c r="N313" s="94">
        <v>0</v>
      </c>
      <c r="O313" s="94">
        <v>0</v>
      </c>
      <c r="P313" s="94">
        <v>0</v>
      </c>
      <c r="Q313" s="94">
        <v>0</v>
      </c>
      <c r="R313" s="94">
        <v>0</v>
      </c>
      <c r="S313" s="94">
        <v>0</v>
      </c>
      <c r="T313" s="94">
        <v>0</v>
      </c>
      <c r="U313" s="94">
        <v>234000</v>
      </c>
      <c r="V313" s="94">
        <v>0</v>
      </c>
    </row>
    <row r="314" spans="1:22" ht="20.100000000000001" customHeight="1">
      <c r="A314" s="107" t="s">
        <v>1609</v>
      </c>
      <c r="B314" s="107" t="s">
        <v>1550</v>
      </c>
      <c r="C314" s="108" t="s">
        <v>1554</v>
      </c>
      <c r="D314" s="109" t="s">
        <v>1623</v>
      </c>
      <c r="E314" s="110" t="s">
        <v>1193</v>
      </c>
      <c r="F314" s="94">
        <v>29590</v>
      </c>
      <c r="G314" s="94">
        <v>0</v>
      </c>
      <c r="H314" s="94">
        <v>0</v>
      </c>
      <c r="I314" s="94">
        <v>0</v>
      </c>
      <c r="J314" s="94">
        <v>0</v>
      </c>
      <c r="K314" s="94">
        <v>0</v>
      </c>
      <c r="L314" s="94">
        <v>0</v>
      </c>
      <c r="M314" s="94">
        <v>0</v>
      </c>
      <c r="N314" s="94">
        <v>0</v>
      </c>
      <c r="O314" s="94">
        <v>240</v>
      </c>
      <c r="P314" s="94">
        <v>0</v>
      </c>
      <c r="Q314" s="94">
        <v>0</v>
      </c>
      <c r="R314" s="94">
        <v>0</v>
      </c>
      <c r="S314" s="94">
        <v>520</v>
      </c>
      <c r="T314" s="94">
        <v>28830</v>
      </c>
      <c r="U314" s="94">
        <v>0</v>
      </c>
      <c r="V314" s="94">
        <v>0</v>
      </c>
    </row>
    <row r="315" spans="1:22" ht="20.100000000000001" customHeight="1">
      <c r="A315" s="107"/>
      <c r="B315" s="107"/>
      <c r="C315" s="108"/>
      <c r="D315" s="109" t="s">
        <v>1734</v>
      </c>
      <c r="E315" s="110" t="s">
        <v>1735</v>
      </c>
      <c r="F315" s="94">
        <v>18260</v>
      </c>
      <c r="G315" s="94">
        <v>0</v>
      </c>
      <c r="H315" s="94">
        <v>0</v>
      </c>
      <c r="I315" s="94">
        <v>0</v>
      </c>
      <c r="J315" s="94">
        <v>0</v>
      </c>
      <c r="K315" s="94">
        <v>0</v>
      </c>
      <c r="L315" s="94">
        <v>0</v>
      </c>
      <c r="M315" s="94">
        <v>0</v>
      </c>
      <c r="N315" s="94">
        <v>0</v>
      </c>
      <c r="O315" s="94">
        <v>120</v>
      </c>
      <c r="P315" s="94">
        <v>0</v>
      </c>
      <c r="Q315" s="94">
        <v>0</v>
      </c>
      <c r="R315" s="94">
        <v>0</v>
      </c>
      <c r="S315" s="94">
        <v>140</v>
      </c>
      <c r="T315" s="94">
        <v>0</v>
      </c>
      <c r="U315" s="94">
        <v>18000</v>
      </c>
      <c r="V315" s="94">
        <v>0</v>
      </c>
    </row>
    <row r="316" spans="1:22" ht="20.100000000000001" customHeight="1">
      <c r="A316" s="107" t="s">
        <v>1589</v>
      </c>
      <c r="B316" s="107" t="s">
        <v>1558</v>
      </c>
      <c r="C316" s="108" t="s">
        <v>1572</v>
      </c>
      <c r="D316" s="109" t="s">
        <v>1623</v>
      </c>
      <c r="E316" s="110" t="s">
        <v>832</v>
      </c>
      <c r="F316" s="94">
        <v>18000</v>
      </c>
      <c r="G316" s="94">
        <v>0</v>
      </c>
      <c r="H316" s="94">
        <v>0</v>
      </c>
      <c r="I316" s="94">
        <v>0</v>
      </c>
      <c r="J316" s="94">
        <v>0</v>
      </c>
      <c r="K316" s="94">
        <v>0</v>
      </c>
      <c r="L316" s="94">
        <v>0</v>
      </c>
      <c r="M316" s="94">
        <v>0</v>
      </c>
      <c r="N316" s="94">
        <v>0</v>
      </c>
      <c r="O316" s="94">
        <v>0</v>
      </c>
      <c r="P316" s="94">
        <v>0</v>
      </c>
      <c r="Q316" s="94">
        <v>0</v>
      </c>
      <c r="R316" s="94">
        <v>0</v>
      </c>
      <c r="S316" s="94">
        <v>0</v>
      </c>
      <c r="T316" s="94">
        <v>0</v>
      </c>
      <c r="U316" s="94">
        <v>18000</v>
      </c>
      <c r="V316" s="94">
        <v>0</v>
      </c>
    </row>
    <row r="317" spans="1:22" ht="20.100000000000001" customHeight="1">
      <c r="A317" s="107" t="s">
        <v>1609</v>
      </c>
      <c r="B317" s="107" t="s">
        <v>1550</v>
      </c>
      <c r="C317" s="108" t="s">
        <v>1569</v>
      </c>
      <c r="D317" s="109" t="s">
        <v>1623</v>
      </c>
      <c r="E317" s="110" t="s">
        <v>1213</v>
      </c>
      <c r="F317" s="94">
        <v>260</v>
      </c>
      <c r="G317" s="94">
        <v>0</v>
      </c>
      <c r="H317" s="94">
        <v>0</v>
      </c>
      <c r="I317" s="94">
        <v>0</v>
      </c>
      <c r="J317" s="94">
        <v>0</v>
      </c>
      <c r="K317" s="94">
        <v>0</v>
      </c>
      <c r="L317" s="94">
        <v>0</v>
      </c>
      <c r="M317" s="94">
        <v>0</v>
      </c>
      <c r="N317" s="94">
        <v>0</v>
      </c>
      <c r="O317" s="94">
        <v>120</v>
      </c>
      <c r="P317" s="94">
        <v>0</v>
      </c>
      <c r="Q317" s="94">
        <v>0</v>
      </c>
      <c r="R317" s="94">
        <v>0</v>
      </c>
      <c r="S317" s="94">
        <v>140</v>
      </c>
      <c r="T317" s="94">
        <v>0</v>
      </c>
      <c r="U317" s="94">
        <v>0</v>
      </c>
      <c r="V317" s="94">
        <v>0</v>
      </c>
    </row>
    <row r="318" spans="1:22" ht="20.100000000000001" customHeight="1">
      <c r="A318" s="107"/>
      <c r="B318" s="107"/>
      <c r="C318" s="108"/>
      <c r="D318" s="109" t="s">
        <v>1736</v>
      </c>
      <c r="E318" s="110" t="s">
        <v>1737</v>
      </c>
      <c r="F318" s="94">
        <v>22952</v>
      </c>
      <c r="G318" s="94">
        <v>0</v>
      </c>
      <c r="H318" s="94">
        <v>0</v>
      </c>
      <c r="I318" s="94">
        <v>0</v>
      </c>
      <c r="J318" s="94">
        <v>0</v>
      </c>
      <c r="K318" s="94">
        <v>0</v>
      </c>
      <c r="L318" s="94">
        <v>0</v>
      </c>
      <c r="M318" s="94">
        <v>0</v>
      </c>
      <c r="N318" s="94">
        <v>0</v>
      </c>
      <c r="O318" s="94">
        <v>60</v>
      </c>
      <c r="P318" s="94">
        <v>0</v>
      </c>
      <c r="Q318" s="94">
        <v>0</v>
      </c>
      <c r="R318" s="94">
        <v>0</v>
      </c>
      <c r="S318" s="94">
        <v>380</v>
      </c>
      <c r="T318" s="94">
        <v>0</v>
      </c>
      <c r="U318" s="94">
        <v>18000</v>
      </c>
      <c r="V318" s="94">
        <v>4512</v>
      </c>
    </row>
    <row r="319" spans="1:22" ht="20.100000000000001" customHeight="1">
      <c r="A319" s="107" t="s">
        <v>1589</v>
      </c>
      <c r="B319" s="107" t="s">
        <v>1558</v>
      </c>
      <c r="C319" s="108" t="s">
        <v>1572</v>
      </c>
      <c r="D319" s="109" t="s">
        <v>1623</v>
      </c>
      <c r="E319" s="110" t="s">
        <v>832</v>
      </c>
      <c r="F319" s="94">
        <v>22512</v>
      </c>
      <c r="G319" s="94">
        <v>0</v>
      </c>
      <c r="H319" s="94">
        <v>0</v>
      </c>
      <c r="I319" s="94">
        <v>0</v>
      </c>
      <c r="J319" s="94">
        <v>0</v>
      </c>
      <c r="K319" s="94">
        <v>0</v>
      </c>
      <c r="L319" s="94">
        <v>0</v>
      </c>
      <c r="M319" s="94">
        <v>0</v>
      </c>
      <c r="N319" s="94">
        <v>0</v>
      </c>
      <c r="O319" s="94">
        <v>0</v>
      </c>
      <c r="P319" s="94">
        <v>0</v>
      </c>
      <c r="Q319" s="94">
        <v>0</v>
      </c>
      <c r="R319" s="94">
        <v>0</v>
      </c>
      <c r="S319" s="94">
        <v>0</v>
      </c>
      <c r="T319" s="94">
        <v>0</v>
      </c>
      <c r="U319" s="94">
        <v>18000</v>
      </c>
      <c r="V319" s="94">
        <v>4512</v>
      </c>
    </row>
    <row r="320" spans="1:22" ht="20.100000000000001" customHeight="1">
      <c r="A320" s="107" t="s">
        <v>1609</v>
      </c>
      <c r="B320" s="107" t="s">
        <v>1550</v>
      </c>
      <c r="C320" s="108" t="s">
        <v>1586</v>
      </c>
      <c r="D320" s="109" t="s">
        <v>1623</v>
      </c>
      <c r="E320" s="110" t="s">
        <v>1197</v>
      </c>
      <c r="F320" s="94">
        <v>440</v>
      </c>
      <c r="G320" s="94">
        <v>0</v>
      </c>
      <c r="H320" s="94">
        <v>0</v>
      </c>
      <c r="I320" s="94">
        <v>0</v>
      </c>
      <c r="J320" s="94">
        <v>0</v>
      </c>
      <c r="K320" s="94">
        <v>0</v>
      </c>
      <c r="L320" s="94">
        <v>0</v>
      </c>
      <c r="M320" s="94">
        <v>0</v>
      </c>
      <c r="N320" s="94">
        <v>0</v>
      </c>
      <c r="O320" s="94">
        <v>60</v>
      </c>
      <c r="P320" s="94">
        <v>0</v>
      </c>
      <c r="Q320" s="94">
        <v>0</v>
      </c>
      <c r="R320" s="94">
        <v>0</v>
      </c>
      <c r="S320" s="94">
        <v>380</v>
      </c>
      <c r="T320" s="94">
        <v>0</v>
      </c>
      <c r="U320" s="94">
        <v>0</v>
      </c>
      <c r="V320" s="94">
        <v>0</v>
      </c>
    </row>
    <row r="321" spans="1:22" ht="20.100000000000001" customHeight="1">
      <c r="A321" s="107"/>
      <c r="B321" s="107"/>
      <c r="C321" s="108"/>
      <c r="D321" s="109" t="s">
        <v>1738</v>
      </c>
      <c r="E321" s="110" t="s">
        <v>1739</v>
      </c>
      <c r="F321" s="94">
        <v>461620</v>
      </c>
      <c r="G321" s="94">
        <v>0</v>
      </c>
      <c r="H321" s="94">
        <v>0</v>
      </c>
      <c r="I321" s="94">
        <v>0</v>
      </c>
      <c r="J321" s="94">
        <v>0</v>
      </c>
      <c r="K321" s="94">
        <v>0</v>
      </c>
      <c r="L321" s="94">
        <v>0</v>
      </c>
      <c r="M321" s="94">
        <v>0</v>
      </c>
      <c r="N321" s="94">
        <v>0</v>
      </c>
      <c r="O321" s="94">
        <v>420</v>
      </c>
      <c r="P321" s="94">
        <v>0</v>
      </c>
      <c r="Q321" s="94">
        <v>0</v>
      </c>
      <c r="R321" s="94">
        <v>0</v>
      </c>
      <c r="S321" s="94">
        <v>440</v>
      </c>
      <c r="T321" s="94">
        <v>41184</v>
      </c>
      <c r="U321" s="94">
        <v>405600</v>
      </c>
      <c r="V321" s="94">
        <v>13976</v>
      </c>
    </row>
    <row r="322" spans="1:22" ht="20.100000000000001" customHeight="1">
      <c r="A322" s="107"/>
      <c r="B322" s="107"/>
      <c r="C322" s="108"/>
      <c r="D322" s="109" t="s">
        <v>1740</v>
      </c>
      <c r="E322" s="110" t="s">
        <v>1741</v>
      </c>
      <c r="F322" s="94">
        <v>461620</v>
      </c>
      <c r="G322" s="94">
        <v>0</v>
      </c>
      <c r="H322" s="94">
        <v>0</v>
      </c>
      <c r="I322" s="94">
        <v>0</v>
      </c>
      <c r="J322" s="94">
        <v>0</v>
      </c>
      <c r="K322" s="94">
        <v>0</v>
      </c>
      <c r="L322" s="94">
        <v>0</v>
      </c>
      <c r="M322" s="94">
        <v>0</v>
      </c>
      <c r="N322" s="94">
        <v>0</v>
      </c>
      <c r="O322" s="94">
        <v>420</v>
      </c>
      <c r="P322" s="94">
        <v>0</v>
      </c>
      <c r="Q322" s="94">
        <v>0</v>
      </c>
      <c r="R322" s="94">
        <v>0</v>
      </c>
      <c r="S322" s="94">
        <v>440</v>
      </c>
      <c r="T322" s="94">
        <v>41184</v>
      </c>
      <c r="U322" s="94">
        <v>405600</v>
      </c>
      <c r="V322" s="94">
        <v>13976</v>
      </c>
    </row>
    <row r="323" spans="1:22" ht="20.100000000000001" customHeight="1">
      <c r="A323" s="107" t="s">
        <v>1549</v>
      </c>
      <c r="B323" s="107" t="s">
        <v>1560</v>
      </c>
      <c r="C323" s="108" t="s">
        <v>1550</v>
      </c>
      <c r="D323" s="109" t="s">
        <v>1623</v>
      </c>
      <c r="E323" s="110" t="s">
        <v>251</v>
      </c>
      <c r="F323" s="94">
        <v>42044</v>
      </c>
      <c r="G323" s="94">
        <v>0</v>
      </c>
      <c r="H323" s="94">
        <v>0</v>
      </c>
      <c r="I323" s="94">
        <v>0</v>
      </c>
      <c r="J323" s="94">
        <v>0</v>
      </c>
      <c r="K323" s="94">
        <v>0</v>
      </c>
      <c r="L323" s="94">
        <v>0</v>
      </c>
      <c r="M323" s="94">
        <v>0</v>
      </c>
      <c r="N323" s="94">
        <v>0</v>
      </c>
      <c r="O323" s="94">
        <v>420</v>
      </c>
      <c r="P323" s="94">
        <v>0</v>
      </c>
      <c r="Q323" s="94">
        <v>0</v>
      </c>
      <c r="R323" s="94">
        <v>0</v>
      </c>
      <c r="S323" s="94">
        <v>440</v>
      </c>
      <c r="T323" s="94">
        <v>41184</v>
      </c>
      <c r="U323" s="94">
        <v>0</v>
      </c>
      <c r="V323" s="94">
        <v>0</v>
      </c>
    </row>
    <row r="324" spans="1:22" ht="20.100000000000001" customHeight="1">
      <c r="A324" s="107" t="s">
        <v>1589</v>
      </c>
      <c r="B324" s="107" t="s">
        <v>1558</v>
      </c>
      <c r="C324" s="108" t="s">
        <v>1572</v>
      </c>
      <c r="D324" s="109" t="s">
        <v>1623</v>
      </c>
      <c r="E324" s="110" t="s">
        <v>832</v>
      </c>
      <c r="F324" s="94">
        <v>419576</v>
      </c>
      <c r="G324" s="94">
        <v>0</v>
      </c>
      <c r="H324" s="94">
        <v>0</v>
      </c>
      <c r="I324" s="94">
        <v>0</v>
      </c>
      <c r="J324" s="94">
        <v>0</v>
      </c>
      <c r="K324" s="94">
        <v>0</v>
      </c>
      <c r="L324" s="94">
        <v>0</v>
      </c>
      <c r="M324" s="94">
        <v>0</v>
      </c>
      <c r="N324" s="94">
        <v>0</v>
      </c>
      <c r="O324" s="94">
        <v>0</v>
      </c>
      <c r="P324" s="94">
        <v>0</v>
      </c>
      <c r="Q324" s="94">
        <v>0</v>
      </c>
      <c r="R324" s="94">
        <v>0</v>
      </c>
      <c r="S324" s="94">
        <v>0</v>
      </c>
      <c r="T324" s="94">
        <v>0</v>
      </c>
      <c r="U324" s="94">
        <v>405600</v>
      </c>
      <c r="V324" s="94">
        <v>13976</v>
      </c>
    </row>
    <row r="325" spans="1:22" ht="20.100000000000001" customHeight="1">
      <c r="A325" s="107"/>
      <c r="B325" s="107"/>
      <c r="C325" s="108"/>
      <c r="D325" s="109" t="s">
        <v>1742</v>
      </c>
      <c r="E325" s="110" t="s">
        <v>1743</v>
      </c>
      <c r="F325" s="94">
        <v>414920</v>
      </c>
      <c r="G325" s="94">
        <v>0</v>
      </c>
      <c r="H325" s="94">
        <v>0</v>
      </c>
      <c r="I325" s="94">
        <v>0</v>
      </c>
      <c r="J325" s="94">
        <v>0</v>
      </c>
      <c r="K325" s="94">
        <v>0</v>
      </c>
      <c r="L325" s="94">
        <v>0</v>
      </c>
      <c r="M325" s="94">
        <v>0</v>
      </c>
      <c r="N325" s="94">
        <v>0</v>
      </c>
      <c r="O325" s="94">
        <v>180</v>
      </c>
      <c r="P325" s="94">
        <v>0</v>
      </c>
      <c r="Q325" s="94">
        <v>0</v>
      </c>
      <c r="R325" s="94">
        <v>0</v>
      </c>
      <c r="S325" s="94">
        <v>740</v>
      </c>
      <c r="T325" s="94">
        <v>0</v>
      </c>
      <c r="U325" s="94">
        <v>414000</v>
      </c>
      <c r="V325" s="94">
        <v>0</v>
      </c>
    </row>
    <row r="326" spans="1:22" ht="20.100000000000001" customHeight="1">
      <c r="A326" s="107"/>
      <c r="B326" s="107"/>
      <c r="C326" s="108"/>
      <c r="D326" s="109" t="s">
        <v>1744</v>
      </c>
      <c r="E326" s="110" t="s">
        <v>1745</v>
      </c>
      <c r="F326" s="94">
        <v>414920</v>
      </c>
      <c r="G326" s="94">
        <v>0</v>
      </c>
      <c r="H326" s="94">
        <v>0</v>
      </c>
      <c r="I326" s="94">
        <v>0</v>
      </c>
      <c r="J326" s="94">
        <v>0</v>
      </c>
      <c r="K326" s="94">
        <v>0</v>
      </c>
      <c r="L326" s="94">
        <v>0</v>
      </c>
      <c r="M326" s="94">
        <v>0</v>
      </c>
      <c r="N326" s="94">
        <v>0</v>
      </c>
      <c r="O326" s="94">
        <v>180</v>
      </c>
      <c r="P326" s="94">
        <v>0</v>
      </c>
      <c r="Q326" s="94">
        <v>0</v>
      </c>
      <c r="R326" s="94">
        <v>0</v>
      </c>
      <c r="S326" s="94">
        <v>740</v>
      </c>
      <c r="T326" s="94">
        <v>0</v>
      </c>
      <c r="U326" s="94">
        <v>414000</v>
      </c>
      <c r="V326" s="94">
        <v>0</v>
      </c>
    </row>
    <row r="327" spans="1:22" ht="20.100000000000001" customHeight="1">
      <c r="A327" s="107" t="s">
        <v>1589</v>
      </c>
      <c r="B327" s="107" t="s">
        <v>1558</v>
      </c>
      <c r="C327" s="108" t="s">
        <v>1572</v>
      </c>
      <c r="D327" s="109" t="s">
        <v>1623</v>
      </c>
      <c r="E327" s="110" t="s">
        <v>832</v>
      </c>
      <c r="F327" s="94">
        <v>414000</v>
      </c>
      <c r="G327" s="94">
        <v>0</v>
      </c>
      <c r="H327" s="94">
        <v>0</v>
      </c>
      <c r="I327" s="94">
        <v>0</v>
      </c>
      <c r="J327" s="94">
        <v>0</v>
      </c>
      <c r="K327" s="94">
        <v>0</v>
      </c>
      <c r="L327" s="94">
        <v>0</v>
      </c>
      <c r="M327" s="94">
        <v>0</v>
      </c>
      <c r="N327" s="94">
        <v>0</v>
      </c>
      <c r="O327" s="94">
        <v>0</v>
      </c>
      <c r="P327" s="94">
        <v>0</v>
      </c>
      <c r="Q327" s="94">
        <v>0</v>
      </c>
      <c r="R327" s="94">
        <v>0</v>
      </c>
      <c r="S327" s="94">
        <v>0</v>
      </c>
      <c r="T327" s="94">
        <v>0</v>
      </c>
      <c r="U327" s="94">
        <v>414000</v>
      </c>
      <c r="V327" s="94">
        <v>0</v>
      </c>
    </row>
    <row r="328" spans="1:22" ht="20.100000000000001" customHeight="1">
      <c r="A328" s="107" t="s">
        <v>1617</v>
      </c>
      <c r="B328" s="107" t="s">
        <v>1550</v>
      </c>
      <c r="C328" s="108" t="s">
        <v>1556</v>
      </c>
      <c r="D328" s="109" t="s">
        <v>1623</v>
      </c>
      <c r="E328" s="110" t="s">
        <v>260</v>
      </c>
      <c r="F328" s="94">
        <v>920</v>
      </c>
      <c r="G328" s="94">
        <v>0</v>
      </c>
      <c r="H328" s="94">
        <v>0</v>
      </c>
      <c r="I328" s="94">
        <v>0</v>
      </c>
      <c r="J328" s="94">
        <v>0</v>
      </c>
      <c r="K328" s="94">
        <v>0</v>
      </c>
      <c r="L328" s="94">
        <v>0</v>
      </c>
      <c r="M328" s="94">
        <v>0</v>
      </c>
      <c r="N328" s="94">
        <v>0</v>
      </c>
      <c r="O328" s="94">
        <v>180</v>
      </c>
      <c r="P328" s="94">
        <v>0</v>
      </c>
      <c r="Q328" s="94">
        <v>0</v>
      </c>
      <c r="R328" s="94">
        <v>0</v>
      </c>
      <c r="S328" s="94">
        <v>740</v>
      </c>
      <c r="T328" s="94">
        <v>0</v>
      </c>
      <c r="U328" s="94">
        <v>0</v>
      </c>
      <c r="V328" s="94">
        <v>0</v>
      </c>
    </row>
    <row r="329" spans="1:22" ht="20.100000000000001" customHeight="1">
      <c r="A329" s="107"/>
      <c r="B329" s="107"/>
      <c r="C329" s="108"/>
      <c r="D329" s="109" t="s">
        <v>1746</v>
      </c>
      <c r="E329" s="110" t="s">
        <v>1747</v>
      </c>
      <c r="F329" s="94">
        <v>60220</v>
      </c>
      <c r="G329" s="94">
        <v>0</v>
      </c>
      <c r="H329" s="94">
        <v>0</v>
      </c>
      <c r="I329" s="94">
        <v>0</v>
      </c>
      <c r="J329" s="94">
        <v>0</v>
      </c>
      <c r="K329" s="94">
        <v>0</v>
      </c>
      <c r="L329" s="94">
        <v>0</v>
      </c>
      <c r="M329" s="94">
        <v>0</v>
      </c>
      <c r="N329" s="94">
        <v>0</v>
      </c>
      <c r="O329" s="94">
        <v>0</v>
      </c>
      <c r="P329" s="94">
        <v>0</v>
      </c>
      <c r="Q329" s="94">
        <v>0</v>
      </c>
      <c r="R329" s="94">
        <v>0</v>
      </c>
      <c r="S329" s="94">
        <v>220</v>
      </c>
      <c r="T329" s="94">
        <v>0</v>
      </c>
      <c r="U329" s="94">
        <v>60000</v>
      </c>
      <c r="V329" s="94">
        <v>0</v>
      </c>
    </row>
    <row r="330" spans="1:22" ht="20.100000000000001" customHeight="1">
      <c r="A330" s="107"/>
      <c r="B330" s="107"/>
      <c r="C330" s="108"/>
      <c r="D330" s="109" t="s">
        <v>1748</v>
      </c>
      <c r="E330" s="110" t="s">
        <v>1749</v>
      </c>
      <c r="F330" s="94">
        <v>60220</v>
      </c>
      <c r="G330" s="94">
        <v>0</v>
      </c>
      <c r="H330" s="94">
        <v>0</v>
      </c>
      <c r="I330" s="94">
        <v>0</v>
      </c>
      <c r="J330" s="94">
        <v>0</v>
      </c>
      <c r="K330" s="94">
        <v>0</v>
      </c>
      <c r="L330" s="94">
        <v>0</v>
      </c>
      <c r="M330" s="94">
        <v>0</v>
      </c>
      <c r="N330" s="94">
        <v>0</v>
      </c>
      <c r="O330" s="94">
        <v>0</v>
      </c>
      <c r="P330" s="94">
        <v>0</v>
      </c>
      <c r="Q330" s="94">
        <v>0</v>
      </c>
      <c r="R330" s="94">
        <v>0</v>
      </c>
      <c r="S330" s="94">
        <v>220</v>
      </c>
      <c r="T330" s="94">
        <v>0</v>
      </c>
      <c r="U330" s="94">
        <v>60000</v>
      </c>
      <c r="V330" s="94">
        <v>0</v>
      </c>
    </row>
    <row r="331" spans="1:22" ht="20.100000000000001" customHeight="1">
      <c r="A331" s="107" t="s">
        <v>1612</v>
      </c>
      <c r="B331" s="107" t="s">
        <v>1551</v>
      </c>
      <c r="C331" s="108" t="s">
        <v>1550</v>
      </c>
      <c r="D331" s="109" t="s">
        <v>1623</v>
      </c>
      <c r="E331" s="110" t="s">
        <v>251</v>
      </c>
      <c r="F331" s="94">
        <v>60220</v>
      </c>
      <c r="G331" s="94">
        <v>0</v>
      </c>
      <c r="H331" s="94">
        <v>0</v>
      </c>
      <c r="I331" s="94">
        <v>0</v>
      </c>
      <c r="J331" s="94">
        <v>0</v>
      </c>
      <c r="K331" s="94">
        <v>0</v>
      </c>
      <c r="L331" s="94">
        <v>0</v>
      </c>
      <c r="M331" s="94">
        <v>0</v>
      </c>
      <c r="N331" s="94">
        <v>0</v>
      </c>
      <c r="O331" s="94">
        <v>0</v>
      </c>
      <c r="P331" s="94">
        <v>0</v>
      </c>
      <c r="Q331" s="94">
        <v>0</v>
      </c>
      <c r="R331" s="94">
        <v>0</v>
      </c>
      <c r="S331" s="94">
        <v>220</v>
      </c>
      <c r="T331" s="94">
        <v>0</v>
      </c>
      <c r="U331" s="94">
        <v>60000</v>
      </c>
      <c r="V331" s="94">
        <v>0</v>
      </c>
    </row>
    <row r="332" spans="1:22" ht="20.100000000000001" customHeight="1">
      <c r="A332" s="107"/>
      <c r="B332" s="107"/>
      <c r="C332" s="108"/>
      <c r="D332" s="109" t="s">
        <v>1750</v>
      </c>
      <c r="E332" s="110" t="s">
        <v>1751</v>
      </c>
      <c r="F332" s="94">
        <v>35573</v>
      </c>
      <c r="G332" s="94">
        <v>0</v>
      </c>
      <c r="H332" s="94">
        <v>0</v>
      </c>
      <c r="I332" s="94">
        <v>0</v>
      </c>
      <c r="J332" s="94">
        <v>0</v>
      </c>
      <c r="K332" s="94">
        <v>0</v>
      </c>
      <c r="L332" s="94">
        <v>0</v>
      </c>
      <c r="M332" s="94">
        <v>0</v>
      </c>
      <c r="N332" s="94">
        <v>0</v>
      </c>
      <c r="O332" s="94">
        <v>540</v>
      </c>
      <c r="P332" s="94">
        <v>0</v>
      </c>
      <c r="Q332" s="94">
        <v>0</v>
      </c>
      <c r="R332" s="94">
        <v>0</v>
      </c>
      <c r="S332" s="94">
        <v>820</v>
      </c>
      <c r="T332" s="94">
        <v>0</v>
      </c>
      <c r="U332" s="94">
        <v>30000</v>
      </c>
      <c r="V332" s="94">
        <v>4213</v>
      </c>
    </row>
    <row r="333" spans="1:22" ht="20.100000000000001" customHeight="1">
      <c r="A333" s="107"/>
      <c r="B333" s="107"/>
      <c r="C333" s="108"/>
      <c r="D333" s="109" t="s">
        <v>1752</v>
      </c>
      <c r="E333" s="110" t="s">
        <v>1753</v>
      </c>
      <c r="F333" s="94">
        <v>35573</v>
      </c>
      <c r="G333" s="94">
        <v>0</v>
      </c>
      <c r="H333" s="94">
        <v>0</v>
      </c>
      <c r="I333" s="94">
        <v>0</v>
      </c>
      <c r="J333" s="94">
        <v>0</v>
      </c>
      <c r="K333" s="94">
        <v>0</v>
      </c>
      <c r="L333" s="94">
        <v>0</v>
      </c>
      <c r="M333" s="94">
        <v>0</v>
      </c>
      <c r="N333" s="94">
        <v>0</v>
      </c>
      <c r="O333" s="94">
        <v>540</v>
      </c>
      <c r="P333" s="94">
        <v>0</v>
      </c>
      <c r="Q333" s="94">
        <v>0</v>
      </c>
      <c r="R333" s="94">
        <v>0</v>
      </c>
      <c r="S333" s="94">
        <v>820</v>
      </c>
      <c r="T333" s="94">
        <v>0</v>
      </c>
      <c r="U333" s="94">
        <v>30000</v>
      </c>
      <c r="V333" s="94">
        <v>4213</v>
      </c>
    </row>
    <row r="334" spans="1:22" ht="20.100000000000001" customHeight="1">
      <c r="A334" s="107" t="s">
        <v>1589</v>
      </c>
      <c r="B334" s="107" t="s">
        <v>1558</v>
      </c>
      <c r="C334" s="108" t="s">
        <v>1572</v>
      </c>
      <c r="D334" s="109" t="s">
        <v>1623</v>
      </c>
      <c r="E334" s="110" t="s">
        <v>832</v>
      </c>
      <c r="F334" s="94">
        <v>4213</v>
      </c>
      <c r="G334" s="94">
        <v>0</v>
      </c>
      <c r="H334" s="94">
        <v>0</v>
      </c>
      <c r="I334" s="94">
        <v>0</v>
      </c>
      <c r="J334" s="94">
        <v>0</v>
      </c>
      <c r="K334" s="94">
        <v>0</v>
      </c>
      <c r="L334" s="94">
        <v>0</v>
      </c>
      <c r="M334" s="94">
        <v>0</v>
      </c>
      <c r="N334" s="94">
        <v>0</v>
      </c>
      <c r="O334" s="94">
        <v>0</v>
      </c>
      <c r="P334" s="94">
        <v>0</v>
      </c>
      <c r="Q334" s="94">
        <v>0</v>
      </c>
      <c r="R334" s="94">
        <v>0</v>
      </c>
      <c r="S334" s="94">
        <v>0</v>
      </c>
      <c r="T334" s="94">
        <v>0</v>
      </c>
      <c r="U334" s="94">
        <v>0</v>
      </c>
      <c r="V334" s="94">
        <v>4213</v>
      </c>
    </row>
    <row r="335" spans="1:22" ht="20.100000000000001" customHeight="1">
      <c r="A335" s="107" t="s">
        <v>1618</v>
      </c>
      <c r="B335" s="107" t="s">
        <v>1550</v>
      </c>
      <c r="C335" s="108" t="s">
        <v>1550</v>
      </c>
      <c r="D335" s="109" t="s">
        <v>1623</v>
      </c>
      <c r="E335" s="110" t="s">
        <v>251</v>
      </c>
      <c r="F335" s="94">
        <v>31360</v>
      </c>
      <c r="G335" s="94">
        <v>0</v>
      </c>
      <c r="H335" s="94">
        <v>0</v>
      </c>
      <c r="I335" s="94">
        <v>0</v>
      </c>
      <c r="J335" s="94">
        <v>0</v>
      </c>
      <c r="K335" s="94">
        <v>0</v>
      </c>
      <c r="L335" s="94">
        <v>0</v>
      </c>
      <c r="M335" s="94">
        <v>0</v>
      </c>
      <c r="N335" s="94">
        <v>0</v>
      </c>
      <c r="O335" s="94">
        <v>540</v>
      </c>
      <c r="P335" s="94">
        <v>0</v>
      </c>
      <c r="Q335" s="94">
        <v>0</v>
      </c>
      <c r="R335" s="94">
        <v>0</v>
      </c>
      <c r="S335" s="94">
        <v>820</v>
      </c>
      <c r="T335" s="94">
        <v>0</v>
      </c>
      <c r="U335" s="94">
        <v>30000</v>
      </c>
      <c r="V335" s="94">
        <v>0</v>
      </c>
    </row>
    <row r="336" spans="1:22" ht="20.100000000000001" customHeight="1">
      <c r="A336" s="107"/>
      <c r="B336" s="107"/>
      <c r="C336" s="108"/>
      <c r="D336" s="109" t="s">
        <v>1754</v>
      </c>
      <c r="E336" s="110" t="s">
        <v>1755</v>
      </c>
      <c r="F336" s="94">
        <v>240</v>
      </c>
      <c r="G336" s="94">
        <v>0</v>
      </c>
      <c r="H336" s="94">
        <v>0</v>
      </c>
      <c r="I336" s="94">
        <v>0</v>
      </c>
      <c r="J336" s="94">
        <v>0</v>
      </c>
      <c r="K336" s="94">
        <v>0</v>
      </c>
      <c r="L336" s="94">
        <v>0</v>
      </c>
      <c r="M336" s="94">
        <v>0</v>
      </c>
      <c r="N336" s="94">
        <v>0</v>
      </c>
      <c r="O336" s="94">
        <v>60</v>
      </c>
      <c r="P336" s="94">
        <v>0</v>
      </c>
      <c r="Q336" s="94">
        <v>0</v>
      </c>
      <c r="R336" s="94">
        <v>0</v>
      </c>
      <c r="S336" s="94">
        <v>180</v>
      </c>
      <c r="T336" s="94">
        <v>0</v>
      </c>
      <c r="U336" s="94">
        <v>0</v>
      </c>
      <c r="V336" s="94">
        <v>0</v>
      </c>
    </row>
    <row r="337" spans="1:22" ht="20.100000000000001" customHeight="1">
      <c r="A337" s="107"/>
      <c r="B337" s="107"/>
      <c r="C337" s="108"/>
      <c r="D337" s="109" t="s">
        <v>1756</v>
      </c>
      <c r="E337" s="110" t="s">
        <v>1757</v>
      </c>
      <c r="F337" s="94">
        <v>240</v>
      </c>
      <c r="G337" s="94">
        <v>0</v>
      </c>
      <c r="H337" s="94">
        <v>0</v>
      </c>
      <c r="I337" s="94">
        <v>0</v>
      </c>
      <c r="J337" s="94">
        <v>0</v>
      </c>
      <c r="K337" s="94">
        <v>0</v>
      </c>
      <c r="L337" s="94">
        <v>0</v>
      </c>
      <c r="M337" s="94">
        <v>0</v>
      </c>
      <c r="N337" s="94">
        <v>0</v>
      </c>
      <c r="O337" s="94">
        <v>60</v>
      </c>
      <c r="P337" s="94">
        <v>0</v>
      </c>
      <c r="Q337" s="94">
        <v>0</v>
      </c>
      <c r="R337" s="94">
        <v>0</v>
      </c>
      <c r="S337" s="94">
        <v>180</v>
      </c>
      <c r="T337" s="94">
        <v>0</v>
      </c>
      <c r="U337" s="94">
        <v>0</v>
      </c>
      <c r="V337" s="94">
        <v>0</v>
      </c>
    </row>
    <row r="338" spans="1:22" ht="20.100000000000001" customHeight="1">
      <c r="A338" s="107" t="s">
        <v>1611</v>
      </c>
      <c r="B338" s="107" t="s">
        <v>1550</v>
      </c>
      <c r="C338" s="108" t="s">
        <v>1550</v>
      </c>
      <c r="D338" s="109" t="s">
        <v>1623</v>
      </c>
      <c r="E338" s="110" t="s">
        <v>251</v>
      </c>
      <c r="F338" s="94">
        <v>60</v>
      </c>
      <c r="G338" s="94">
        <v>0</v>
      </c>
      <c r="H338" s="94">
        <v>0</v>
      </c>
      <c r="I338" s="94">
        <v>0</v>
      </c>
      <c r="J338" s="94">
        <v>0</v>
      </c>
      <c r="K338" s="94">
        <v>0</v>
      </c>
      <c r="L338" s="94">
        <v>0</v>
      </c>
      <c r="M338" s="94">
        <v>0</v>
      </c>
      <c r="N338" s="94">
        <v>0</v>
      </c>
      <c r="O338" s="94">
        <v>60</v>
      </c>
      <c r="P338" s="94">
        <v>0</v>
      </c>
      <c r="Q338" s="94">
        <v>0</v>
      </c>
      <c r="R338" s="94">
        <v>0</v>
      </c>
      <c r="S338" s="94">
        <v>0</v>
      </c>
      <c r="T338" s="94">
        <v>0</v>
      </c>
      <c r="U338" s="94">
        <v>0</v>
      </c>
      <c r="V338" s="94">
        <v>0</v>
      </c>
    </row>
    <row r="339" spans="1:22" ht="20.100000000000001" customHeight="1">
      <c r="A339" s="107" t="s">
        <v>1611</v>
      </c>
      <c r="B339" s="107" t="s">
        <v>1558</v>
      </c>
      <c r="C339" s="108" t="s">
        <v>1550</v>
      </c>
      <c r="D339" s="109" t="s">
        <v>1623</v>
      </c>
      <c r="E339" s="110" t="s">
        <v>251</v>
      </c>
      <c r="F339" s="94">
        <v>180</v>
      </c>
      <c r="G339" s="94">
        <v>0</v>
      </c>
      <c r="H339" s="94">
        <v>0</v>
      </c>
      <c r="I339" s="94">
        <v>0</v>
      </c>
      <c r="J339" s="94">
        <v>0</v>
      </c>
      <c r="K339" s="94">
        <v>0</v>
      </c>
      <c r="L339" s="94">
        <v>0</v>
      </c>
      <c r="M339" s="94">
        <v>0</v>
      </c>
      <c r="N339" s="94">
        <v>0</v>
      </c>
      <c r="O339" s="94">
        <v>0</v>
      </c>
      <c r="P339" s="94">
        <v>0</v>
      </c>
      <c r="Q339" s="94">
        <v>0</v>
      </c>
      <c r="R339" s="94">
        <v>0</v>
      </c>
      <c r="S339" s="94">
        <v>180</v>
      </c>
      <c r="T339" s="94">
        <v>0</v>
      </c>
      <c r="U339" s="94">
        <v>0</v>
      </c>
      <c r="V339" s="94">
        <v>0</v>
      </c>
    </row>
    <row r="340" spans="1:22" ht="20.100000000000001" customHeight="1">
      <c r="A340" s="107"/>
      <c r="B340" s="107"/>
      <c r="C340" s="108"/>
      <c r="D340" s="109" t="s">
        <v>1758</v>
      </c>
      <c r="E340" s="110" t="s">
        <v>1759</v>
      </c>
      <c r="F340" s="94">
        <v>489993</v>
      </c>
      <c r="G340" s="94">
        <v>0</v>
      </c>
      <c r="H340" s="94">
        <v>0</v>
      </c>
      <c r="I340" s="94">
        <v>0</v>
      </c>
      <c r="J340" s="94">
        <v>0</v>
      </c>
      <c r="K340" s="94">
        <v>0</v>
      </c>
      <c r="L340" s="94">
        <v>0</v>
      </c>
      <c r="M340" s="94">
        <v>0</v>
      </c>
      <c r="N340" s="94">
        <v>0</v>
      </c>
      <c r="O340" s="94">
        <v>1620</v>
      </c>
      <c r="P340" s="94">
        <v>0</v>
      </c>
      <c r="Q340" s="94">
        <v>0</v>
      </c>
      <c r="R340" s="94">
        <v>0</v>
      </c>
      <c r="S340" s="94">
        <v>2840</v>
      </c>
      <c r="T340" s="94">
        <v>18540</v>
      </c>
      <c r="U340" s="94">
        <v>444000</v>
      </c>
      <c r="V340" s="94">
        <v>22993</v>
      </c>
    </row>
    <row r="341" spans="1:22" ht="20.100000000000001" customHeight="1">
      <c r="A341" s="107"/>
      <c r="B341" s="107"/>
      <c r="C341" s="108"/>
      <c r="D341" s="109" t="s">
        <v>1760</v>
      </c>
      <c r="E341" s="110" t="s">
        <v>1761</v>
      </c>
      <c r="F341" s="94">
        <v>489433</v>
      </c>
      <c r="G341" s="94">
        <v>0</v>
      </c>
      <c r="H341" s="94">
        <v>0</v>
      </c>
      <c r="I341" s="94">
        <v>0</v>
      </c>
      <c r="J341" s="94">
        <v>0</v>
      </c>
      <c r="K341" s="94">
        <v>0</v>
      </c>
      <c r="L341" s="94">
        <v>0</v>
      </c>
      <c r="M341" s="94">
        <v>0</v>
      </c>
      <c r="N341" s="94">
        <v>0</v>
      </c>
      <c r="O341" s="94">
        <v>1380</v>
      </c>
      <c r="P341" s="94">
        <v>0</v>
      </c>
      <c r="Q341" s="94">
        <v>0</v>
      </c>
      <c r="R341" s="94">
        <v>0</v>
      </c>
      <c r="S341" s="94">
        <v>2520</v>
      </c>
      <c r="T341" s="94">
        <v>18540</v>
      </c>
      <c r="U341" s="94">
        <v>444000</v>
      </c>
      <c r="V341" s="94">
        <v>22993</v>
      </c>
    </row>
    <row r="342" spans="1:22" ht="20.100000000000001" customHeight="1">
      <c r="A342" s="107" t="s">
        <v>1549</v>
      </c>
      <c r="B342" s="107" t="s">
        <v>1571</v>
      </c>
      <c r="C342" s="108" t="s">
        <v>1550</v>
      </c>
      <c r="D342" s="109" t="s">
        <v>1623</v>
      </c>
      <c r="E342" s="110" t="s">
        <v>251</v>
      </c>
      <c r="F342" s="94">
        <v>22440</v>
      </c>
      <c r="G342" s="94">
        <v>0</v>
      </c>
      <c r="H342" s="94">
        <v>0</v>
      </c>
      <c r="I342" s="94">
        <v>0</v>
      </c>
      <c r="J342" s="94">
        <v>0</v>
      </c>
      <c r="K342" s="94">
        <v>0</v>
      </c>
      <c r="L342" s="94">
        <v>0</v>
      </c>
      <c r="M342" s="94">
        <v>0</v>
      </c>
      <c r="N342" s="94">
        <v>0</v>
      </c>
      <c r="O342" s="94">
        <v>1380</v>
      </c>
      <c r="P342" s="94">
        <v>0</v>
      </c>
      <c r="Q342" s="94">
        <v>0</v>
      </c>
      <c r="R342" s="94">
        <v>0</v>
      </c>
      <c r="S342" s="94">
        <v>2520</v>
      </c>
      <c r="T342" s="94">
        <v>18540</v>
      </c>
      <c r="U342" s="94">
        <v>0</v>
      </c>
      <c r="V342" s="94">
        <v>0</v>
      </c>
    </row>
    <row r="343" spans="1:22" ht="20.100000000000001" customHeight="1">
      <c r="A343" s="107" t="s">
        <v>1589</v>
      </c>
      <c r="B343" s="107" t="s">
        <v>1558</v>
      </c>
      <c r="C343" s="108" t="s">
        <v>1550</v>
      </c>
      <c r="D343" s="109" t="s">
        <v>1623</v>
      </c>
      <c r="E343" s="110" t="s">
        <v>825</v>
      </c>
      <c r="F343" s="94">
        <v>444000</v>
      </c>
      <c r="G343" s="94">
        <v>0</v>
      </c>
      <c r="H343" s="94">
        <v>0</v>
      </c>
      <c r="I343" s="94">
        <v>0</v>
      </c>
      <c r="J343" s="94">
        <v>0</v>
      </c>
      <c r="K343" s="94">
        <v>0</v>
      </c>
      <c r="L343" s="94">
        <v>0</v>
      </c>
      <c r="M343" s="94">
        <v>0</v>
      </c>
      <c r="N343" s="94">
        <v>0</v>
      </c>
      <c r="O343" s="94">
        <v>0</v>
      </c>
      <c r="P343" s="94">
        <v>0</v>
      </c>
      <c r="Q343" s="94">
        <v>0</v>
      </c>
      <c r="R343" s="94">
        <v>0</v>
      </c>
      <c r="S343" s="94">
        <v>0</v>
      </c>
      <c r="T343" s="94">
        <v>0</v>
      </c>
      <c r="U343" s="94">
        <v>444000</v>
      </c>
      <c r="V343" s="94">
        <v>0</v>
      </c>
    </row>
    <row r="344" spans="1:22" ht="20.100000000000001" customHeight="1">
      <c r="A344" s="107" t="s">
        <v>1589</v>
      </c>
      <c r="B344" s="107" t="s">
        <v>1558</v>
      </c>
      <c r="C344" s="108" t="s">
        <v>1572</v>
      </c>
      <c r="D344" s="109" t="s">
        <v>1623</v>
      </c>
      <c r="E344" s="110" t="s">
        <v>832</v>
      </c>
      <c r="F344" s="94">
        <v>22993</v>
      </c>
      <c r="G344" s="94">
        <v>0</v>
      </c>
      <c r="H344" s="94">
        <v>0</v>
      </c>
      <c r="I344" s="94">
        <v>0</v>
      </c>
      <c r="J344" s="94">
        <v>0</v>
      </c>
      <c r="K344" s="94">
        <v>0</v>
      </c>
      <c r="L344" s="94">
        <v>0</v>
      </c>
      <c r="M344" s="94">
        <v>0</v>
      </c>
      <c r="N344" s="94">
        <v>0</v>
      </c>
      <c r="O344" s="94">
        <v>0</v>
      </c>
      <c r="P344" s="94">
        <v>0</v>
      </c>
      <c r="Q344" s="94">
        <v>0</v>
      </c>
      <c r="R344" s="94">
        <v>0</v>
      </c>
      <c r="S344" s="94">
        <v>0</v>
      </c>
      <c r="T344" s="94">
        <v>0</v>
      </c>
      <c r="U344" s="94">
        <v>0</v>
      </c>
      <c r="V344" s="94">
        <v>22993</v>
      </c>
    </row>
    <row r="345" spans="1:22" ht="20.100000000000001" customHeight="1">
      <c r="A345" s="107"/>
      <c r="B345" s="107"/>
      <c r="C345" s="108"/>
      <c r="D345" s="109" t="s">
        <v>1762</v>
      </c>
      <c r="E345" s="110" t="s">
        <v>1763</v>
      </c>
      <c r="F345" s="94">
        <v>560</v>
      </c>
      <c r="G345" s="94">
        <v>0</v>
      </c>
      <c r="H345" s="94">
        <v>0</v>
      </c>
      <c r="I345" s="94">
        <v>0</v>
      </c>
      <c r="J345" s="94">
        <v>0</v>
      </c>
      <c r="K345" s="94">
        <v>0</v>
      </c>
      <c r="L345" s="94">
        <v>0</v>
      </c>
      <c r="M345" s="94">
        <v>0</v>
      </c>
      <c r="N345" s="94">
        <v>0</v>
      </c>
      <c r="O345" s="94">
        <v>240</v>
      </c>
      <c r="P345" s="94">
        <v>0</v>
      </c>
      <c r="Q345" s="94">
        <v>0</v>
      </c>
      <c r="R345" s="94">
        <v>0</v>
      </c>
      <c r="S345" s="94">
        <v>320</v>
      </c>
      <c r="T345" s="94">
        <v>0</v>
      </c>
      <c r="U345" s="94">
        <v>0</v>
      </c>
      <c r="V345" s="94">
        <v>0</v>
      </c>
    </row>
    <row r="346" spans="1:22" ht="20.100000000000001" customHeight="1">
      <c r="A346" s="107" t="s">
        <v>1549</v>
      </c>
      <c r="B346" s="107" t="s">
        <v>1571</v>
      </c>
      <c r="C346" s="108" t="s">
        <v>1556</v>
      </c>
      <c r="D346" s="109" t="s">
        <v>1623</v>
      </c>
      <c r="E346" s="110" t="s">
        <v>260</v>
      </c>
      <c r="F346" s="94">
        <v>560</v>
      </c>
      <c r="G346" s="94">
        <v>0</v>
      </c>
      <c r="H346" s="94">
        <v>0</v>
      </c>
      <c r="I346" s="94">
        <v>0</v>
      </c>
      <c r="J346" s="94">
        <v>0</v>
      </c>
      <c r="K346" s="94">
        <v>0</v>
      </c>
      <c r="L346" s="94">
        <v>0</v>
      </c>
      <c r="M346" s="94">
        <v>0</v>
      </c>
      <c r="N346" s="94">
        <v>0</v>
      </c>
      <c r="O346" s="94">
        <v>240</v>
      </c>
      <c r="P346" s="94">
        <v>0</v>
      </c>
      <c r="Q346" s="94">
        <v>0</v>
      </c>
      <c r="R346" s="94">
        <v>0</v>
      </c>
      <c r="S346" s="94">
        <v>320</v>
      </c>
      <c r="T346" s="94">
        <v>0</v>
      </c>
      <c r="U346" s="94">
        <v>0</v>
      </c>
      <c r="V346" s="94">
        <v>0</v>
      </c>
    </row>
    <row r="347" spans="1:22" ht="20.100000000000001" customHeight="1">
      <c r="A347" s="107"/>
      <c r="B347" s="107"/>
      <c r="C347" s="108"/>
      <c r="D347" s="109" t="s">
        <v>1764</v>
      </c>
      <c r="E347" s="110" t="s">
        <v>1765</v>
      </c>
      <c r="F347" s="94">
        <v>420</v>
      </c>
      <c r="G347" s="94">
        <v>0</v>
      </c>
      <c r="H347" s="94">
        <v>0</v>
      </c>
      <c r="I347" s="94">
        <v>0</v>
      </c>
      <c r="J347" s="94">
        <v>0</v>
      </c>
      <c r="K347" s="94">
        <v>0</v>
      </c>
      <c r="L347" s="94">
        <v>0</v>
      </c>
      <c r="M347" s="94">
        <v>0</v>
      </c>
      <c r="N347" s="94">
        <v>0</v>
      </c>
      <c r="O347" s="94">
        <v>180</v>
      </c>
      <c r="P347" s="94">
        <v>0</v>
      </c>
      <c r="Q347" s="94">
        <v>0</v>
      </c>
      <c r="R347" s="94">
        <v>0</v>
      </c>
      <c r="S347" s="94">
        <v>240</v>
      </c>
      <c r="T347" s="94">
        <v>0</v>
      </c>
      <c r="U347" s="94">
        <v>0</v>
      </c>
      <c r="V347" s="94">
        <v>0</v>
      </c>
    </row>
    <row r="348" spans="1:22" ht="20.100000000000001" customHeight="1">
      <c r="A348" s="107"/>
      <c r="B348" s="107"/>
      <c r="C348" s="108"/>
      <c r="D348" s="109" t="s">
        <v>1766</v>
      </c>
      <c r="E348" s="110" t="s">
        <v>1767</v>
      </c>
      <c r="F348" s="94">
        <v>420</v>
      </c>
      <c r="G348" s="94">
        <v>0</v>
      </c>
      <c r="H348" s="94">
        <v>0</v>
      </c>
      <c r="I348" s="94">
        <v>0</v>
      </c>
      <c r="J348" s="94">
        <v>0</v>
      </c>
      <c r="K348" s="94">
        <v>0</v>
      </c>
      <c r="L348" s="94">
        <v>0</v>
      </c>
      <c r="M348" s="94">
        <v>0</v>
      </c>
      <c r="N348" s="94">
        <v>0</v>
      </c>
      <c r="O348" s="94">
        <v>180</v>
      </c>
      <c r="P348" s="94">
        <v>0</v>
      </c>
      <c r="Q348" s="94">
        <v>0</v>
      </c>
      <c r="R348" s="94">
        <v>0</v>
      </c>
      <c r="S348" s="94">
        <v>240</v>
      </c>
      <c r="T348" s="94">
        <v>0</v>
      </c>
      <c r="U348" s="94">
        <v>0</v>
      </c>
      <c r="V348" s="94">
        <v>0</v>
      </c>
    </row>
    <row r="349" spans="1:22" ht="20.100000000000001" customHeight="1">
      <c r="A349" s="107" t="s">
        <v>1613</v>
      </c>
      <c r="B349" s="107" t="s">
        <v>1550</v>
      </c>
      <c r="C349" s="108" t="s">
        <v>1556</v>
      </c>
      <c r="D349" s="109" t="s">
        <v>1623</v>
      </c>
      <c r="E349" s="110" t="s">
        <v>260</v>
      </c>
      <c r="F349" s="94">
        <v>420</v>
      </c>
      <c r="G349" s="94">
        <v>0</v>
      </c>
      <c r="H349" s="94">
        <v>0</v>
      </c>
      <c r="I349" s="94">
        <v>0</v>
      </c>
      <c r="J349" s="94">
        <v>0</v>
      </c>
      <c r="K349" s="94">
        <v>0</v>
      </c>
      <c r="L349" s="94">
        <v>0</v>
      </c>
      <c r="M349" s="94">
        <v>0</v>
      </c>
      <c r="N349" s="94">
        <v>0</v>
      </c>
      <c r="O349" s="94">
        <v>180</v>
      </c>
      <c r="P349" s="94">
        <v>0</v>
      </c>
      <c r="Q349" s="94">
        <v>0</v>
      </c>
      <c r="R349" s="94">
        <v>0</v>
      </c>
      <c r="S349" s="94">
        <v>240</v>
      </c>
      <c r="T349" s="94">
        <v>0</v>
      </c>
      <c r="U349" s="94">
        <v>0</v>
      </c>
      <c r="V349" s="94">
        <v>0</v>
      </c>
    </row>
    <row r="350" spans="1:22" ht="20.100000000000001" customHeight="1">
      <c r="A350" s="107"/>
      <c r="B350" s="107"/>
      <c r="C350" s="108"/>
      <c r="D350" s="109" t="s">
        <v>1549</v>
      </c>
      <c r="E350" s="110" t="s">
        <v>1768</v>
      </c>
      <c r="F350" s="94">
        <v>43041038</v>
      </c>
      <c r="G350" s="94">
        <v>0</v>
      </c>
      <c r="H350" s="94">
        <v>0</v>
      </c>
      <c r="I350" s="94">
        <v>0</v>
      </c>
      <c r="J350" s="94">
        <v>0</v>
      </c>
      <c r="K350" s="94">
        <v>0</v>
      </c>
      <c r="L350" s="94">
        <v>0</v>
      </c>
      <c r="M350" s="94">
        <v>0</v>
      </c>
      <c r="N350" s="94">
        <v>18062990</v>
      </c>
      <c r="O350" s="94">
        <v>26700</v>
      </c>
      <c r="P350" s="94">
        <v>0</v>
      </c>
      <c r="Q350" s="94">
        <v>0</v>
      </c>
      <c r="R350" s="94">
        <v>0</v>
      </c>
      <c r="S350" s="94">
        <v>74800</v>
      </c>
      <c r="T350" s="94">
        <v>5460648</v>
      </c>
      <c r="U350" s="94">
        <v>16042140</v>
      </c>
      <c r="V350" s="94">
        <v>2953760</v>
      </c>
    </row>
    <row r="351" spans="1:22" ht="20.100000000000001" customHeight="1">
      <c r="A351" s="107"/>
      <c r="B351" s="107"/>
      <c r="C351" s="108"/>
      <c r="D351" s="109" t="s">
        <v>1769</v>
      </c>
      <c r="E351" s="110" t="s">
        <v>1770</v>
      </c>
      <c r="F351" s="94">
        <v>102480</v>
      </c>
      <c r="G351" s="94">
        <v>0</v>
      </c>
      <c r="H351" s="94">
        <v>0</v>
      </c>
      <c r="I351" s="94">
        <v>0</v>
      </c>
      <c r="J351" s="94">
        <v>0</v>
      </c>
      <c r="K351" s="94">
        <v>0</v>
      </c>
      <c r="L351" s="94">
        <v>0</v>
      </c>
      <c r="M351" s="94">
        <v>0</v>
      </c>
      <c r="N351" s="94">
        <v>0</v>
      </c>
      <c r="O351" s="94">
        <v>60</v>
      </c>
      <c r="P351" s="94">
        <v>0</v>
      </c>
      <c r="Q351" s="94">
        <v>0</v>
      </c>
      <c r="R351" s="94">
        <v>0</v>
      </c>
      <c r="S351" s="94">
        <v>160</v>
      </c>
      <c r="T351" s="94">
        <v>0</v>
      </c>
      <c r="U351" s="94">
        <v>96000</v>
      </c>
      <c r="V351" s="94">
        <v>6260</v>
      </c>
    </row>
    <row r="352" spans="1:22" ht="20.100000000000001" customHeight="1">
      <c r="A352" s="107" t="s">
        <v>1579</v>
      </c>
      <c r="B352" s="107" t="s">
        <v>1550</v>
      </c>
      <c r="C352" s="108" t="s">
        <v>1550</v>
      </c>
      <c r="D352" s="109" t="s">
        <v>1623</v>
      </c>
      <c r="E352" s="110" t="s">
        <v>251</v>
      </c>
      <c r="F352" s="94">
        <v>220</v>
      </c>
      <c r="G352" s="94">
        <v>0</v>
      </c>
      <c r="H352" s="94">
        <v>0</v>
      </c>
      <c r="I352" s="94">
        <v>0</v>
      </c>
      <c r="J352" s="94">
        <v>0</v>
      </c>
      <c r="K352" s="94">
        <v>0</v>
      </c>
      <c r="L352" s="94">
        <v>0</v>
      </c>
      <c r="M352" s="94">
        <v>0</v>
      </c>
      <c r="N352" s="94">
        <v>0</v>
      </c>
      <c r="O352" s="94">
        <v>60</v>
      </c>
      <c r="P352" s="94">
        <v>0</v>
      </c>
      <c r="Q352" s="94">
        <v>0</v>
      </c>
      <c r="R352" s="94">
        <v>0</v>
      </c>
      <c r="S352" s="94">
        <v>160</v>
      </c>
      <c r="T352" s="94">
        <v>0</v>
      </c>
      <c r="U352" s="94">
        <v>0</v>
      </c>
      <c r="V352" s="94">
        <v>0</v>
      </c>
    </row>
    <row r="353" spans="1:22" ht="20.100000000000001" customHeight="1">
      <c r="A353" s="107" t="s">
        <v>1589</v>
      </c>
      <c r="B353" s="107" t="s">
        <v>1558</v>
      </c>
      <c r="C353" s="108" t="s">
        <v>1572</v>
      </c>
      <c r="D353" s="109" t="s">
        <v>1623</v>
      </c>
      <c r="E353" s="110" t="s">
        <v>832</v>
      </c>
      <c r="F353" s="94">
        <v>102260</v>
      </c>
      <c r="G353" s="94">
        <v>0</v>
      </c>
      <c r="H353" s="94">
        <v>0</v>
      </c>
      <c r="I353" s="94">
        <v>0</v>
      </c>
      <c r="J353" s="94">
        <v>0</v>
      </c>
      <c r="K353" s="94">
        <v>0</v>
      </c>
      <c r="L353" s="94">
        <v>0</v>
      </c>
      <c r="M353" s="94">
        <v>0</v>
      </c>
      <c r="N353" s="94">
        <v>0</v>
      </c>
      <c r="O353" s="94">
        <v>0</v>
      </c>
      <c r="P353" s="94">
        <v>0</v>
      </c>
      <c r="Q353" s="94">
        <v>0</v>
      </c>
      <c r="R353" s="94">
        <v>0</v>
      </c>
      <c r="S353" s="94">
        <v>0</v>
      </c>
      <c r="T353" s="94">
        <v>0</v>
      </c>
      <c r="U353" s="94">
        <v>96000</v>
      </c>
      <c r="V353" s="94">
        <v>6260</v>
      </c>
    </row>
    <row r="354" spans="1:22" ht="20.100000000000001" customHeight="1">
      <c r="A354" s="107"/>
      <c r="B354" s="107"/>
      <c r="C354" s="108"/>
      <c r="D354" s="109" t="s">
        <v>1771</v>
      </c>
      <c r="E354" s="110" t="s">
        <v>1772</v>
      </c>
      <c r="F354" s="94">
        <v>263736</v>
      </c>
      <c r="G354" s="94">
        <v>0</v>
      </c>
      <c r="H354" s="94">
        <v>0</v>
      </c>
      <c r="I354" s="94">
        <v>0</v>
      </c>
      <c r="J354" s="94">
        <v>0</v>
      </c>
      <c r="K354" s="94">
        <v>0</v>
      </c>
      <c r="L354" s="94">
        <v>0</v>
      </c>
      <c r="M354" s="94">
        <v>0</v>
      </c>
      <c r="N354" s="94">
        <v>0</v>
      </c>
      <c r="O354" s="94">
        <v>360</v>
      </c>
      <c r="P354" s="94">
        <v>0</v>
      </c>
      <c r="Q354" s="94">
        <v>0</v>
      </c>
      <c r="R354" s="94">
        <v>0</v>
      </c>
      <c r="S354" s="94">
        <v>640</v>
      </c>
      <c r="T354" s="94">
        <v>37080</v>
      </c>
      <c r="U354" s="94">
        <v>186000</v>
      </c>
      <c r="V354" s="94">
        <v>39656</v>
      </c>
    </row>
    <row r="355" spans="1:22" ht="20.100000000000001" customHeight="1">
      <c r="A355" s="107" t="s">
        <v>1579</v>
      </c>
      <c r="B355" s="107" t="s">
        <v>1550</v>
      </c>
      <c r="C355" s="108" t="s">
        <v>1572</v>
      </c>
      <c r="D355" s="109" t="s">
        <v>1623</v>
      </c>
      <c r="E355" s="110" t="s">
        <v>633</v>
      </c>
      <c r="F355" s="94">
        <v>38080</v>
      </c>
      <c r="G355" s="94">
        <v>0</v>
      </c>
      <c r="H355" s="94">
        <v>0</v>
      </c>
      <c r="I355" s="94">
        <v>0</v>
      </c>
      <c r="J355" s="94">
        <v>0</v>
      </c>
      <c r="K355" s="94">
        <v>0</v>
      </c>
      <c r="L355" s="94">
        <v>0</v>
      </c>
      <c r="M355" s="94">
        <v>0</v>
      </c>
      <c r="N355" s="94">
        <v>0</v>
      </c>
      <c r="O355" s="94">
        <v>360</v>
      </c>
      <c r="P355" s="94">
        <v>0</v>
      </c>
      <c r="Q355" s="94">
        <v>0</v>
      </c>
      <c r="R355" s="94">
        <v>0</v>
      </c>
      <c r="S355" s="94">
        <v>640</v>
      </c>
      <c r="T355" s="94">
        <v>37080</v>
      </c>
      <c r="U355" s="94">
        <v>0</v>
      </c>
      <c r="V355" s="94">
        <v>0</v>
      </c>
    </row>
    <row r="356" spans="1:22" ht="20.100000000000001" customHeight="1">
      <c r="A356" s="107" t="s">
        <v>1589</v>
      </c>
      <c r="B356" s="107" t="s">
        <v>1558</v>
      </c>
      <c r="C356" s="108" t="s">
        <v>1572</v>
      </c>
      <c r="D356" s="109" t="s">
        <v>1623</v>
      </c>
      <c r="E356" s="110" t="s">
        <v>832</v>
      </c>
      <c r="F356" s="94">
        <v>225656</v>
      </c>
      <c r="G356" s="94">
        <v>0</v>
      </c>
      <c r="H356" s="94">
        <v>0</v>
      </c>
      <c r="I356" s="94">
        <v>0</v>
      </c>
      <c r="J356" s="94">
        <v>0</v>
      </c>
      <c r="K356" s="94">
        <v>0</v>
      </c>
      <c r="L356" s="94">
        <v>0</v>
      </c>
      <c r="M356" s="94">
        <v>0</v>
      </c>
      <c r="N356" s="94">
        <v>0</v>
      </c>
      <c r="O356" s="94">
        <v>0</v>
      </c>
      <c r="P356" s="94">
        <v>0</v>
      </c>
      <c r="Q356" s="94">
        <v>0</v>
      </c>
      <c r="R356" s="94">
        <v>0</v>
      </c>
      <c r="S356" s="94">
        <v>0</v>
      </c>
      <c r="T356" s="94">
        <v>0</v>
      </c>
      <c r="U356" s="94">
        <v>186000</v>
      </c>
      <c r="V356" s="94">
        <v>39656</v>
      </c>
    </row>
    <row r="357" spans="1:22" ht="20.100000000000001" customHeight="1">
      <c r="A357" s="107"/>
      <c r="B357" s="107"/>
      <c r="C357" s="108"/>
      <c r="D357" s="109" t="s">
        <v>1773</v>
      </c>
      <c r="E357" s="110" t="s">
        <v>1774</v>
      </c>
      <c r="F357" s="94">
        <v>180</v>
      </c>
      <c r="G357" s="94">
        <v>0</v>
      </c>
      <c r="H357" s="94">
        <v>0</v>
      </c>
      <c r="I357" s="94">
        <v>0</v>
      </c>
      <c r="J357" s="94">
        <v>0</v>
      </c>
      <c r="K357" s="94">
        <v>0</v>
      </c>
      <c r="L357" s="94">
        <v>0</v>
      </c>
      <c r="M357" s="94">
        <v>0</v>
      </c>
      <c r="N357" s="94">
        <v>0</v>
      </c>
      <c r="O357" s="94">
        <v>60</v>
      </c>
      <c r="P357" s="94">
        <v>0</v>
      </c>
      <c r="Q357" s="94">
        <v>0</v>
      </c>
      <c r="R357" s="94">
        <v>0</v>
      </c>
      <c r="S357" s="94">
        <v>120</v>
      </c>
      <c r="T357" s="94">
        <v>0</v>
      </c>
      <c r="U357" s="94">
        <v>0</v>
      </c>
      <c r="V357" s="94">
        <v>0</v>
      </c>
    </row>
    <row r="358" spans="1:22" ht="20.100000000000001" customHeight="1">
      <c r="A358" s="107" t="s">
        <v>1579</v>
      </c>
      <c r="B358" s="107" t="s">
        <v>1550</v>
      </c>
      <c r="C358" s="108" t="s">
        <v>1572</v>
      </c>
      <c r="D358" s="109" t="s">
        <v>1623</v>
      </c>
      <c r="E358" s="110" t="s">
        <v>633</v>
      </c>
      <c r="F358" s="94">
        <v>180</v>
      </c>
      <c r="G358" s="94">
        <v>0</v>
      </c>
      <c r="H358" s="94">
        <v>0</v>
      </c>
      <c r="I358" s="94">
        <v>0</v>
      </c>
      <c r="J358" s="94">
        <v>0</v>
      </c>
      <c r="K358" s="94">
        <v>0</v>
      </c>
      <c r="L358" s="94">
        <v>0</v>
      </c>
      <c r="M358" s="94">
        <v>0</v>
      </c>
      <c r="N358" s="94">
        <v>0</v>
      </c>
      <c r="O358" s="94">
        <v>60</v>
      </c>
      <c r="P358" s="94">
        <v>0</v>
      </c>
      <c r="Q358" s="94">
        <v>0</v>
      </c>
      <c r="R358" s="94">
        <v>0</v>
      </c>
      <c r="S358" s="94">
        <v>120</v>
      </c>
      <c r="T358" s="94">
        <v>0</v>
      </c>
      <c r="U358" s="94">
        <v>0</v>
      </c>
      <c r="V358" s="94">
        <v>0</v>
      </c>
    </row>
    <row r="359" spans="1:22" ht="20.100000000000001" customHeight="1">
      <c r="A359" s="107"/>
      <c r="B359" s="107"/>
      <c r="C359" s="108"/>
      <c r="D359" s="109" t="s">
        <v>1775</v>
      </c>
      <c r="E359" s="110" t="s">
        <v>1776</v>
      </c>
      <c r="F359" s="94">
        <v>2081849</v>
      </c>
      <c r="G359" s="94">
        <v>0</v>
      </c>
      <c r="H359" s="94">
        <v>0</v>
      </c>
      <c r="I359" s="94">
        <v>0</v>
      </c>
      <c r="J359" s="94">
        <v>0</v>
      </c>
      <c r="K359" s="94">
        <v>0</v>
      </c>
      <c r="L359" s="94">
        <v>0</v>
      </c>
      <c r="M359" s="94">
        <v>0</v>
      </c>
      <c r="N359" s="94">
        <v>1628000</v>
      </c>
      <c r="O359" s="94">
        <v>1680</v>
      </c>
      <c r="P359" s="94">
        <v>0</v>
      </c>
      <c r="Q359" s="94">
        <v>0</v>
      </c>
      <c r="R359" s="94">
        <v>0</v>
      </c>
      <c r="S359" s="94">
        <v>4800</v>
      </c>
      <c r="T359" s="94">
        <v>24720</v>
      </c>
      <c r="U359" s="94">
        <v>366000</v>
      </c>
      <c r="V359" s="94">
        <v>56649</v>
      </c>
    </row>
    <row r="360" spans="1:22" ht="20.100000000000001" customHeight="1">
      <c r="A360" s="107" t="s">
        <v>1579</v>
      </c>
      <c r="B360" s="107" t="s">
        <v>1551</v>
      </c>
      <c r="C360" s="108" t="s">
        <v>1557</v>
      </c>
      <c r="D360" s="109" t="s">
        <v>1623</v>
      </c>
      <c r="E360" s="110" t="s">
        <v>638</v>
      </c>
      <c r="F360" s="94">
        <v>1659200</v>
      </c>
      <c r="G360" s="94">
        <v>0</v>
      </c>
      <c r="H360" s="94">
        <v>0</v>
      </c>
      <c r="I360" s="94">
        <v>0</v>
      </c>
      <c r="J360" s="94">
        <v>0</v>
      </c>
      <c r="K360" s="94">
        <v>0</v>
      </c>
      <c r="L360" s="94">
        <v>0</v>
      </c>
      <c r="M360" s="94">
        <v>0</v>
      </c>
      <c r="N360" s="94">
        <v>1628000</v>
      </c>
      <c r="O360" s="94">
        <v>1680</v>
      </c>
      <c r="P360" s="94">
        <v>0</v>
      </c>
      <c r="Q360" s="94">
        <v>0</v>
      </c>
      <c r="R360" s="94">
        <v>0</v>
      </c>
      <c r="S360" s="94">
        <v>4800</v>
      </c>
      <c r="T360" s="94">
        <v>24720</v>
      </c>
      <c r="U360" s="94">
        <v>0</v>
      </c>
      <c r="V360" s="94">
        <v>0</v>
      </c>
    </row>
    <row r="361" spans="1:22" ht="20.100000000000001" customHeight="1">
      <c r="A361" s="107" t="s">
        <v>1589</v>
      </c>
      <c r="B361" s="107" t="s">
        <v>1558</v>
      </c>
      <c r="C361" s="108" t="s">
        <v>1572</v>
      </c>
      <c r="D361" s="109" t="s">
        <v>1623</v>
      </c>
      <c r="E361" s="110" t="s">
        <v>832</v>
      </c>
      <c r="F361" s="94">
        <v>422649</v>
      </c>
      <c r="G361" s="94">
        <v>0</v>
      </c>
      <c r="H361" s="94">
        <v>0</v>
      </c>
      <c r="I361" s="94">
        <v>0</v>
      </c>
      <c r="J361" s="94">
        <v>0</v>
      </c>
      <c r="K361" s="94">
        <v>0</v>
      </c>
      <c r="L361" s="94">
        <v>0</v>
      </c>
      <c r="M361" s="94">
        <v>0</v>
      </c>
      <c r="N361" s="94">
        <v>0</v>
      </c>
      <c r="O361" s="94">
        <v>0</v>
      </c>
      <c r="P361" s="94">
        <v>0</v>
      </c>
      <c r="Q361" s="94">
        <v>0</v>
      </c>
      <c r="R361" s="94">
        <v>0</v>
      </c>
      <c r="S361" s="94">
        <v>0</v>
      </c>
      <c r="T361" s="94">
        <v>0</v>
      </c>
      <c r="U361" s="94">
        <v>366000</v>
      </c>
      <c r="V361" s="94">
        <v>56649</v>
      </c>
    </row>
    <row r="362" spans="1:22" ht="20.100000000000001" customHeight="1">
      <c r="A362" s="107"/>
      <c r="B362" s="107"/>
      <c r="C362" s="108"/>
      <c r="D362" s="109" t="s">
        <v>1777</v>
      </c>
      <c r="E362" s="110" t="s">
        <v>1778</v>
      </c>
      <c r="F362" s="94">
        <v>458576</v>
      </c>
      <c r="G362" s="94">
        <v>0</v>
      </c>
      <c r="H362" s="94">
        <v>0</v>
      </c>
      <c r="I362" s="94">
        <v>0</v>
      </c>
      <c r="J362" s="94">
        <v>0</v>
      </c>
      <c r="K362" s="94">
        <v>0</v>
      </c>
      <c r="L362" s="94">
        <v>0</v>
      </c>
      <c r="M362" s="94">
        <v>0</v>
      </c>
      <c r="N362" s="94">
        <v>240000</v>
      </c>
      <c r="O362" s="94">
        <v>1380</v>
      </c>
      <c r="P362" s="94">
        <v>0</v>
      </c>
      <c r="Q362" s="94">
        <v>0</v>
      </c>
      <c r="R362" s="94">
        <v>0</v>
      </c>
      <c r="S362" s="94">
        <v>4160</v>
      </c>
      <c r="T362" s="94">
        <v>24720</v>
      </c>
      <c r="U362" s="94">
        <v>0</v>
      </c>
      <c r="V362" s="94">
        <v>26316</v>
      </c>
    </row>
    <row r="363" spans="1:22" ht="20.100000000000001" customHeight="1">
      <c r="A363" s="107" t="s">
        <v>1579</v>
      </c>
      <c r="B363" s="107" t="s">
        <v>1551</v>
      </c>
      <c r="C363" s="108" t="s">
        <v>1557</v>
      </c>
      <c r="D363" s="109" t="s">
        <v>1623</v>
      </c>
      <c r="E363" s="110" t="s">
        <v>638</v>
      </c>
      <c r="F363" s="94">
        <v>270260</v>
      </c>
      <c r="G363" s="94">
        <v>0</v>
      </c>
      <c r="H363" s="94">
        <v>0</v>
      </c>
      <c r="I363" s="94">
        <v>0</v>
      </c>
      <c r="J363" s="94">
        <v>0</v>
      </c>
      <c r="K363" s="94">
        <v>0</v>
      </c>
      <c r="L363" s="94">
        <v>0</v>
      </c>
      <c r="M363" s="94">
        <v>0</v>
      </c>
      <c r="N363" s="94">
        <v>240000</v>
      </c>
      <c r="O363" s="94">
        <v>1380</v>
      </c>
      <c r="P363" s="94">
        <v>0</v>
      </c>
      <c r="Q363" s="94">
        <v>0</v>
      </c>
      <c r="R363" s="94">
        <v>0</v>
      </c>
      <c r="S363" s="94">
        <v>4160</v>
      </c>
      <c r="T363" s="94">
        <v>24720</v>
      </c>
      <c r="U363" s="94">
        <v>0</v>
      </c>
      <c r="V363" s="94">
        <v>0</v>
      </c>
    </row>
    <row r="364" spans="1:22" ht="20.100000000000001" customHeight="1">
      <c r="A364" s="107" t="s">
        <v>1589</v>
      </c>
      <c r="B364" s="107" t="s">
        <v>1558</v>
      </c>
      <c r="C364" s="108" t="s">
        <v>1572</v>
      </c>
      <c r="D364" s="109" t="s">
        <v>1623</v>
      </c>
      <c r="E364" s="110" t="s">
        <v>832</v>
      </c>
      <c r="F364" s="94">
        <v>188316</v>
      </c>
      <c r="G364" s="94">
        <v>0</v>
      </c>
      <c r="H364" s="94">
        <v>0</v>
      </c>
      <c r="I364" s="94">
        <v>0</v>
      </c>
      <c r="J364" s="94">
        <v>0</v>
      </c>
      <c r="K364" s="94">
        <v>0</v>
      </c>
      <c r="L364" s="94">
        <v>0</v>
      </c>
      <c r="M364" s="94">
        <v>0</v>
      </c>
      <c r="N364" s="94">
        <v>0</v>
      </c>
      <c r="O364" s="94">
        <v>0</v>
      </c>
      <c r="P364" s="94">
        <v>0</v>
      </c>
      <c r="Q364" s="94">
        <v>0</v>
      </c>
      <c r="R364" s="94">
        <v>0</v>
      </c>
      <c r="S364" s="94">
        <v>0</v>
      </c>
      <c r="T364" s="94">
        <v>0</v>
      </c>
      <c r="U364" s="94">
        <v>0</v>
      </c>
      <c r="V364" s="94">
        <v>26316</v>
      </c>
    </row>
    <row r="365" spans="1:22" ht="20.100000000000001" customHeight="1">
      <c r="A365" s="107"/>
      <c r="B365" s="107"/>
      <c r="C365" s="108"/>
      <c r="D365" s="109" t="s">
        <v>1779</v>
      </c>
      <c r="E365" s="110" t="s">
        <v>1780</v>
      </c>
      <c r="F365" s="94">
        <v>563340</v>
      </c>
      <c r="G365" s="94">
        <v>0</v>
      </c>
      <c r="H365" s="94">
        <v>0</v>
      </c>
      <c r="I365" s="94">
        <v>0</v>
      </c>
      <c r="J365" s="94">
        <v>0</v>
      </c>
      <c r="K365" s="94">
        <v>0</v>
      </c>
      <c r="L365" s="94">
        <v>0</v>
      </c>
      <c r="M365" s="94">
        <v>0</v>
      </c>
      <c r="N365" s="94">
        <v>0</v>
      </c>
      <c r="O365" s="94">
        <v>1740</v>
      </c>
      <c r="P365" s="94">
        <v>0</v>
      </c>
      <c r="Q365" s="94">
        <v>0</v>
      </c>
      <c r="R365" s="94">
        <v>0</v>
      </c>
      <c r="S365" s="94">
        <v>1420</v>
      </c>
      <c r="T365" s="94">
        <v>12360</v>
      </c>
      <c r="U365" s="94">
        <v>474000</v>
      </c>
      <c r="V365" s="94">
        <v>73820</v>
      </c>
    </row>
    <row r="366" spans="1:22" ht="20.100000000000001" customHeight="1">
      <c r="A366" s="107" t="s">
        <v>1579</v>
      </c>
      <c r="B366" s="107" t="s">
        <v>1552</v>
      </c>
      <c r="C366" s="108" t="s">
        <v>1551</v>
      </c>
      <c r="D366" s="109" t="s">
        <v>1623</v>
      </c>
      <c r="E366" s="110" t="s">
        <v>645</v>
      </c>
      <c r="F366" s="94">
        <v>15520</v>
      </c>
      <c r="G366" s="94">
        <v>0</v>
      </c>
      <c r="H366" s="94">
        <v>0</v>
      </c>
      <c r="I366" s="94">
        <v>0</v>
      </c>
      <c r="J366" s="94">
        <v>0</v>
      </c>
      <c r="K366" s="94">
        <v>0</v>
      </c>
      <c r="L366" s="94">
        <v>0</v>
      </c>
      <c r="M366" s="94">
        <v>0</v>
      </c>
      <c r="N366" s="94">
        <v>0</v>
      </c>
      <c r="O366" s="94">
        <v>1740</v>
      </c>
      <c r="P366" s="94">
        <v>0</v>
      </c>
      <c r="Q366" s="94">
        <v>0</v>
      </c>
      <c r="R366" s="94">
        <v>0</v>
      </c>
      <c r="S366" s="94">
        <v>1420</v>
      </c>
      <c r="T366" s="94">
        <v>12360</v>
      </c>
      <c r="U366" s="94">
        <v>0</v>
      </c>
      <c r="V366" s="94">
        <v>0</v>
      </c>
    </row>
    <row r="367" spans="1:22" ht="20.100000000000001" customHeight="1">
      <c r="A367" s="107" t="s">
        <v>1589</v>
      </c>
      <c r="B367" s="107" t="s">
        <v>1558</v>
      </c>
      <c r="C367" s="108" t="s">
        <v>1550</v>
      </c>
      <c r="D367" s="109" t="s">
        <v>1623</v>
      </c>
      <c r="E367" s="110" t="s">
        <v>825</v>
      </c>
      <c r="F367" s="94">
        <v>474000</v>
      </c>
      <c r="G367" s="94">
        <v>0</v>
      </c>
      <c r="H367" s="94">
        <v>0</v>
      </c>
      <c r="I367" s="94">
        <v>0</v>
      </c>
      <c r="J367" s="94">
        <v>0</v>
      </c>
      <c r="K367" s="94">
        <v>0</v>
      </c>
      <c r="L367" s="94">
        <v>0</v>
      </c>
      <c r="M367" s="94">
        <v>0</v>
      </c>
      <c r="N367" s="94">
        <v>0</v>
      </c>
      <c r="O367" s="94">
        <v>0</v>
      </c>
      <c r="P367" s="94">
        <v>0</v>
      </c>
      <c r="Q367" s="94">
        <v>0</v>
      </c>
      <c r="R367" s="94">
        <v>0</v>
      </c>
      <c r="S367" s="94">
        <v>0</v>
      </c>
      <c r="T367" s="94">
        <v>0</v>
      </c>
      <c r="U367" s="94">
        <v>474000</v>
      </c>
      <c r="V367" s="94">
        <v>0</v>
      </c>
    </row>
    <row r="368" spans="1:22" ht="20.100000000000001" customHeight="1">
      <c r="A368" s="107" t="s">
        <v>1589</v>
      </c>
      <c r="B368" s="107" t="s">
        <v>1558</v>
      </c>
      <c r="C368" s="108" t="s">
        <v>1572</v>
      </c>
      <c r="D368" s="109" t="s">
        <v>1623</v>
      </c>
      <c r="E368" s="110" t="s">
        <v>832</v>
      </c>
      <c r="F368" s="94">
        <v>73820</v>
      </c>
      <c r="G368" s="94">
        <v>0</v>
      </c>
      <c r="H368" s="94">
        <v>0</v>
      </c>
      <c r="I368" s="94">
        <v>0</v>
      </c>
      <c r="J368" s="94">
        <v>0</v>
      </c>
      <c r="K368" s="94">
        <v>0</v>
      </c>
      <c r="L368" s="94">
        <v>0</v>
      </c>
      <c r="M368" s="94">
        <v>0</v>
      </c>
      <c r="N368" s="94">
        <v>0</v>
      </c>
      <c r="O368" s="94">
        <v>0</v>
      </c>
      <c r="P368" s="94">
        <v>0</v>
      </c>
      <c r="Q368" s="94">
        <v>0</v>
      </c>
      <c r="R368" s="94">
        <v>0</v>
      </c>
      <c r="S368" s="94">
        <v>0</v>
      </c>
      <c r="T368" s="94">
        <v>0</v>
      </c>
      <c r="U368" s="94">
        <v>0</v>
      </c>
      <c r="V368" s="94">
        <v>73820</v>
      </c>
    </row>
    <row r="369" spans="1:22" ht="20.100000000000001" customHeight="1">
      <c r="A369" s="107"/>
      <c r="B369" s="107"/>
      <c r="C369" s="108"/>
      <c r="D369" s="109" t="s">
        <v>1781</v>
      </c>
      <c r="E369" s="110" t="s">
        <v>1782</v>
      </c>
      <c r="F369" s="94">
        <v>119116</v>
      </c>
      <c r="G369" s="94">
        <v>0</v>
      </c>
      <c r="H369" s="94">
        <v>0</v>
      </c>
      <c r="I369" s="94">
        <v>0</v>
      </c>
      <c r="J369" s="94">
        <v>0</v>
      </c>
      <c r="K369" s="94">
        <v>0</v>
      </c>
      <c r="L369" s="94">
        <v>0</v>
      </c>
      <c r="M369" s="94">
        <v>0</v>
      </c>
      <c r="N369" s="94">
        <v>0</v>
      </c>
      <c r="O369" s="94">
        <v>0</v>
      </c>
      <c r="P369" s="94">
        <v>0</v>
      </c>
      <c r="Q369" s="94">
        <v>0</v>
      </c>
      <c r="R369" s="94">
        <v>0</v>
      </c>
      <c r="S369" s="94">
        <v>320</v>
      </c>
      <c r="T369" s="94">
        <v>0</v>
      </c>
      <c r="U369" s="94">
        <v>114000</v>
      </c>
      <c r="V369" s="94">
        <v>4796</v>
      </c>
    </row>
    <row r="370" spans="1:22" ht="20.100000000000001" customHeight="1">
      <c r="A370" s="107" t="s">
        <v>1579</v>
      </c>
      <c r="B370" s="107" t="s">
        <v>1555</v>
      </c>
      <c r="C370" s="108" t="s">
        <v>1551</v>
      </c>
      <c r="D370" s="109" t="s">
        <v>1623</v>
      </c>
      <c r="E370" s="110" t="s">
        <v>679</v>
      </c>
      <c r="F370" s="94">
        <v>320</v>
      </c>
      <c r="G370" s="94">
        <v>0</v>
      </c>
      <c r="H370" s="94">
        <v>0</v>
      </c>
      <c r="I370" s="94">
        <v>0</v>
      </c>
      <c r="J370" s="94">
        <v>0</v>
      </c>
      <c r="K370" s="94">
        <v>0</v>
      </c>
      <c r="L370" s="94">
        <v>0</v>
      </c>
      <c r="M370" s="94">
        <v>0</v>
      </c>
      <c r="N370" s="94">
        <v>0</v>
      </c>
      <c r="O370" s="94">
        <v>0</v>
      </c>
      <c r="P370" s="94">
        <v>0</v>
      </c>
      <c r="Q370" s="94">
        <v>0</v>
      </c>
      <c r="R370" s="94">
        <v>0</v>
      </c>
      <c r="S370" s="94">
        <v>320</v>
      </c>
      <c r="T370" s="94">
        <v>0</v>
      </c>
      <c r="U370" s="94">
        <v>0</v>
      </c>
      <c r="V370" s="94">
        <v>0</v>
      </c>
    </row>
    <row r="371" spans="1:22" ht="20.100000000000001" customHeight="1">
      <c r="A371" s="107" t="s">
        <v>1589</v>
      </c>
      <c r="B371" s="107" t="s">
        <v>1558</v>
      </c>
      <c r="C371" s="108" t="s">
        <v>1550</v>
      </c>
      <c r="D371" s="109" t="s">
        <v>1623</v>
      </c>
      <c r="E371" s="110" t="s">
        <v>825</v>
      </c>
      <c r="F371" s="94">
        <v>114000</v>
      </c>
      <c r="G371" s="94">
        <v>0</v>
      </c>
      <c r="H371" s="94">
        <v>0</v>
      </c>
      <c r="I371" s="94">
        <v>0</v>
      </c>
      <c r="J371" s="94">
        <v>0</v>
      </c>
      <c r="K371" s="94">
        <v>0</v>
      </c>
      <c r="L371" s="94">
        <v>0</v>
      </c>
      <c r="M371" s="94">
        <v>0</v>
      </c>
      <c r="N371" s="94">
        <v>0</v>
      </c>
      <c r="O371" s="94">
        <v>0</v>
      </c>
      <c r="P371" s="94">
        <v>0</v>
      </c>
      <c r="Q371" s="94">
        <v>0</v>
      </c>
      <c r="R371" s="94">
        <v>0</v>
      </c>
      <c r="S371" s="94">
        <v>0</v>
      </c>
      <c r="T371" s="94">
        <v>0</v>
      </c>
      <c r="U371" s="94">
        <v>114000</v>
      </c>
      <c r="V371" s="94">
        <v>0</v>
      </c>
    </row>
    <row r="372" spans="1:22" ht="20.100000000000001" customHeight="1">
      <c r="A372" s="107" t="s">
        <v>1589</v>
      </c>
      <c r="B372" s="107" t="s">
        <v>1558</v>
      </c>
      <c r="C372" s="108" t="s">
        <v>1572</v>
      </c>
      <c r="D372" s="109" t="s">
        <v>1623</v>
      </c>
      <c r="E372" s="110" t="s">
        <v>832</v>
      </c>
      <c r="F372" s="94">
        <v>4796</v>
      </c>
      <c r="G372" s="94">
        <v>0</v>
      </c>
      <c r="H372" s="94">
        <v>0</v>
      </c>
      <c r="I372" s="94">
        <v>0</v>
      </c>
      <c r="J372" s="94">
        <v>0</v>
      </c>
      <c r="K372" s="94">
        <v>0</v>
      </c>
      <c r="L372" s="94">
        <v>0</v>
      </c>
      <c r="M372" s="94">
        <v>0</v>
      </c>
      <c r="N372" s="94">
        <v>0</v>
      </c>
      <c r="O372" s="94">
        <v>0</v>
      </c>
      <c r="P372" s="94">
        <v>0</v>
      </c>
      <c r="Q372" s="94">
        <v>0</v>
      </c>
      <c r="R372" s="94">
        <v>0</v>
      </c>
      <c r="S372" s="94">
        <v>0</v>
      </c>
      <c r="T372" s="94">
        <v>0</v>
      </c>
      <c r="U372" s="94">
        <v>0</v>
      </c>
      <c r="V372" s="94">
        <v>4796</v>
      </c>
    </row>
    <row r="373" spans="1:22" ht="20.100000000000001" customHeight="1">
      <c r="A373" s="107"/>
      <c r="B373" s="107"/>
      <c r="C373" s="108"/>
      <c r="D373" s="109" t="s">
        <v>1783</v>
      </c>
      <c r="E373" s="110" t="s">
        <v>1784</v>
      </c>
      <c r="F373" s="94">
        <v>140</v>
      </c>
      <c r="G373" s="94">
        <v>0</v>
      </c>
      <c r="H373" s="94">
        <v>0</v>
      </c>
      <c r="I373" s="94">
        <v>0</v>
      </c>
      <c r="J373" s="94">
        <v>0</v>
      </c>
      <c r="K373" s="94">
        <v>0</v>
      </c>
      <c r="L373" s="94">
        <v>0</v>
      </c>
      <c r="M373" s="94">
        <v>0</v>
      </c>
      <c r="N373" s="94">
        <v>0</v>
      </c>
      <c r="O373" s="94">
        <v>0</v>
      </c>
      <c r="P373" s="94">
        <v>0</v>
      </c>
      <c r="Q373" s="94">
        <v>0</v>
      </c>
      <c r="R373" s="94">
        <v>0</v>
      </c>
      <c r="S373" s="94">
        <v>140</v>
      </c>
      <c r="T373" s="94">
        <v>0</v>
      </c>
      <c r="U373" s="94">
        <v>0</v>
      </c>
      <c r="V373" s="94">
        <v>0</v>
      </c>
    </row>
    <row r="374" spans="1:22" ht="20.100000000000001" customHeight="1">
      <c r="A374" s="107" t="s">
        <v>1579</v>
      </c>
      <c r="B374" s="107" t="s">
        <v>1550</v>
      </c>
      <c r="C374" s="108" t="s">
        <v>1572</v>
      </c>
      <c r="D374" s="109" t="s">
        <v>1623</v>
      </c>
      <c r="E374" s="110" t="s">
        <v>633</v>
      </c>
      <c r="F374" s="94">
        <v>140</v>
      </c>
      <c r="G374" s="94">
        <v>0</v>
      </c>
      <c r="H374" s="94">
        <v>0</v>
      </c>
      <c r="I374" s="94">
        <v>0</v>
      </c>
      <c r="J374" s="94">
        <v>0</v>
      </c>
      <c r="K374" s="94">
        <v>0</v>
      </c>
      <c r="L374" s="94">
        <v>0</v>
      </c>
      <c r="M374" s="94">
        <v>0</v>
      </c>
      <c r="N374" s="94">
        <v>0</v>
      </c>
      <c r="O374" s="94">
        <v>0</v>
      </c>
      <c r="P374" s="94">
        <v>0</v>
      </c>
      <c r="Q374" s="94">
        <v>0</v>
      </c>
      <c r="R374" s="94">
        <v>0</v>
      </c>
      <c r="S374" s="94">
        <v>140</v>
      </c>
      <c r="T374" s="94">
        <v>0</v>
      </c>
      <c r="U374" s="94">
        <v>0</v>
      </c>
      <c r="V374" s="94">
        <v>0</v>
      </c>
    </row>
    <row r="375" spans="1:22" ht="20.100000000000001" customHeight="1">
      <c r="A375" s="107"/>
      <c r="B375" s="107"/>
      <c r="C375" s="108"/>
      <c r="D375" s="109" t="s">
        <v>1785</v>
      </c>
      <c r="E375" s="110" t="s">
        <v>1786</v>
      </c>
      <c r="F375" s="94">
        <v>428364</v>
      </c>
      <c r="G375" s="94">
        <v>0</v>
      </c>
      <c r="H375" s="94">
        <v>0</v>
      </c>
      <c r="I375" s="94">
        <v>0</v>
      </c>
      <c r="J375" s="94">
        <v>0</v>
      </c>
      <c r="K375" s="94">
        <v>0</v>
      </c>
      <c r="L375" s="94">
        <v>0</v>
      </c>
      <c r="M375" s="94">
        <v>0</v>
      </c>
      <c r="N375" s="94">
        <v>99000</v>
      </c>
      <c r="O375" s="94">
        <v>2820</v>
      </c>
      <c r="P375" s="94">
        <v>0</v>
      </c>
      <c r="Q375" s="94">
        <v>0</v>
      </c>
      <c r="R375" s="94">
        <v>0</v>
      </c>
      <c r="S375" s="94">
        <v>4360</v>
      </c>
      <c r="T375" s="94">
        <v>6180</v>
      </c>
      <c r="U375" s="94">
        <v>0</v>
      </c>
      <c r="V375" s="94">
        <v>58004</v>
      </c>
    </row>
    <row r="376" spans="1:22" ht="20.100000000000001" customHeight="1">
      <c r="A376" s="107" t="s">
        <v>1579</v>
      </c>
      <c r="B376" s="107" t="s">
        <v>1551</v>
      </c>
      <c r="C376" s="108" t="s">
        <v>1552</v>
      </c>
      <c r="D376" s="109" t="s">
        <v>1787</v>
      </c>
      <c r="E376" s="110" t="s">
        <v>637</v>
      </c>
      <c r="F376" s="94">
        <v>370360</v>
      </c>
      <c r="G376" s="94">
        <v>0</v>
      </c>
      <c r="H376" s="94">
        <v>0</v>
      </c>
      <c r="I376" s="94">
        <v>0</v>
      </c>
      <c r="J376" s="94">
        <v>0</v>
      </c>
      <c r="K376" s="94">
        <v>0</v>
      </c>
      <c r="L376" s="94">
        <v>0</v>
      </c>
      <c r="M376" s="94">
        <v>0</v>
      </c>
      <c r="N376" s="94">
        <v>99000</v>
      </c>
      <c r="O376" s="94">
        <v>2820</v>
      </c>
      <c r="P376" s="94">
        <v>0</v>
      </c>
      <c r="Q376" s="94">
        <v>0</v>
      </c>
      <c r="R376" s="94">
        <v>0</v>
      </c>
      <c r="S376" s="94">
        <v>4360</v>
      </c>
      <c r="T376" s="94">
        <v>6180</v>
      </c>
      <c r="U376" s="94">
        <v>0</v>
      </c>
      <c r="V376" s="94">
        <v>0</v>
      </c>
    </row>
    <row r="377" spans="1:22" ht="20.100000000000001" customHeight="1">
      <c r="A377" s="107" t="s">
        <v>1589</v>
      </c>
      <c r="B377" s="107" t="s">
        <v>1558</v>
      </c>
      <c r="C377" s="108" t="s">
        <v>1572</v>
      </c>
      <c r="D377" s="109" t="s">
        <v>1787</v>
      </c>
      <c r="E377" s="110" t="s">
        <v>832</v>
      </c>
      <c r="F377" s="94">
        <v>58004</v>
      </c>
      <c r="G377" s="94">
        <v>0</v>
      </c>
      <c r="H377" s="94">
        <v>0</v>
      </c>
      <c r="I377" s="94">
        <v>0</v>
      </c>
      <c r="J377" s="94">
        <v>0</v>
      </c>
      <c r="K377" s="94">
        <v>0</v>
      </c>
      <c r="L377" s="94">
        <v>0</v>
      </c>
      <c r="M377" s="94">
        <v>0</v>
      </c>
      <c r="N377" s="94">
        <v>0</v>
      </c>
      <c r="O377" s="94">
        <v>0</v>
      </c>
      <c r="P377" s="94">
        <v>0</v>
      </c>
      <c r="Q377" s="94">
        <v>0</v>
      </c>
      <c r="R377" s="94">
        <v>0</v>
      </c>
      <c r="S377" s="94">
        <v>0</v>
      </c>
      <c r="T377" s="94">
        <v>0</v>
      </c>
      <c r="U377" s="94">
        <v>0</v>
      </c>
      <c r="V377" s="94">
        <v>58004</v>
      </c>
    </row>
    <row r="378" spans="1:22" ht="20.100000000000001" customHeight="1">
      <c r="A378" s="107"/>
      <c r="B378" s="107"/>
      <c r="C378" s="108"/>
      <c r="D378" s="109" t="s">
        <v>1788</v>
      </c>
      <c r="E378" s="110" t="s">
        <v>1789</v>
      </c>
      <c r="F378" s="94">
        <v>172358</v>
      </c>
      <c r="G378" s="94">
        <v>0</v>
      </c>
      <c r="H378" s="94">
        <v>0</v>
      </c>
      <c r="I378" s="94">
        <v>0</v>
      </c>
      <c r="J378" s="94">
        <v>0</v>
      </c>
      <c r="K378" s="94">
        <v>0</v>
      </c>
      <c r="L378" s="94">
        <v>0</v>
      </c>
      <c r="M378" s="94">
        <v>0</v>
      </c>
      <c r="N378" s="94">
        <v>0</v>
      </c>
      <c r="O378" s="94">
        <v>900</v>
      </c>
      <c r="P378" s="94">
        <v>0</v>
      </c>
      <c r="Q378" s="94">
        <v>0</v>
      </c>
      <c r="R378" s="94">
        <v>0</v>
      </c>
      <c r="S378" s="94">
        <v>2400</v>
      </c>
      <c r="T378" s="94">
        <v>0</v>
      </c>
      <c r="U378" s="94">
        <v>126420</v>
      </c>
      <c r="V378" s="94">
        <v>42638</v>
      </c>
    </row>
    <row r="379" spans="1:22" ht="20.100000000000001" customHeight="1">
      <c r="A379" s="107" t="s">
        <v>1579</v>
      </c>
      <c r="B379" s="107" t="s">
        <v>1551</v>
      </c>
      <c r="C379" s="108" t="s">
        <v>1552</v>
      </c>
      <c r="D379" s="109" t="s">
        <v>1787</v>
      </c>
      <c r="E379" s="110" t="s">
        <v>637</v>
      </c>
      <c r="F379" s="94">
        <v>129720</v>
      </c>
      <c r="G379" s="94">
        <v>0</v>
      </c>
      <c r="H379" s="94">
        <v>0</v>
      </c>
      <c r="I379" s="94">
        <v>0</v>
      </c>
      <c r="J379" s="94">
        <v>0</v>
      </c>
      <c r="K379" s="94">
        <v>0</v>
      </c>
      <c r="L379" s="94">
        <v>0</v>
      </c>
      <c r="M379" s="94">
        <v>0</v>
      </c>
      <c r="N379" s="94">
        <v>0</v>
      </c>
      <c r="O379" s="94">
        <v>900</v>
      </c>
      <c r="P379" s="94">
        <v>0</v>
      </c>
      <c r="Q379" s="94">
        <v>0</v>
      </c>
      <c r="R379" s="94">
        <v>0</v>
      </c>
      <c r="S379" s="94">
        <v>2400</v>
      </c>
      <c r="T379" s="94">
        <v>0</v>
      </c>
      <c r="U379" s="94">
        <v>126420</v>
      </c>
      <c r="V379" s="94">
        <v>0</v>
      </c>
    </row>
    <row r="380" spans="1:22" ht="20.100000000000001" customHeight="1">
      <c r="A380" s="107" t="s">
        <v>1589</v>
      </c>
      <c r="B380" s="107" t="s">
        <v>1558</v>
      </c>
      <c r="C380" s="108" t="s">
        <v>1572</v>
      </c>
      <c r="D380" s="109" t="s">
        <v>1787</v>
      </c>
      <c r="E380" s="110" t="s">
        <v>832</v>
      </c>
      <c r="F380" s="94">
        <v>42638</v>
      </c>
      <c r="G380" s="94">
        <v>0</v>
      </c>
      <c r="H380" s="94">
        <v>0</v>
      </c>
      <c r="I380" s="94">
        <v>0</v>
      </c>
      <c r="J380" s="94">
        <v>0</v>
      </c>
      <c r="K380" s="94">
        <v>0</v>
      </c>
      <c r="L380" s="94">
        <v>0</v>
      </c>
      <c r="M380" s="94">
        <v>0</v>
      </c>
      <c r="N380" s="94">
        <v>0</v>
      </c>
      <c r="O380" s="94">
        <v>0</v>
      </c>
      <c r="P380" s="94">
        <v>0</v>
      </c>
      <c r="Q380" s="94">
        <v>0</v>
      </c>
      <c r="R380" s="94">
        <v>0</v>
      </c>
      <c r="S380" s="94">
        <v>0</v>
      </c>
      <c r="T380" s="94">
        <v>0</v>
      </c>
      <c r="U380" s="94">
        <v>0</v>
      </c>
      <c r="V380" s="94">
        <v>42638</v>
      </c>
    </row>
    <row r="381" spans="1:22" ht="20.100000000000001" customHeight="1">
      <c r="A381" s="107"/>
      <c r="B381" s="107"/>
      <c r="C381" s="108"/>
      <c r="D381" s="109" t="s">
        <v>1790</v>
      </c>
      <c r="E381" s="110" t="s">
        <v>1791</v>
      </c>
      <c r="F381" s="94">
        <v>444514</v>
      </c>
      <c r="G381" s="94">
        <v>0</v>
      </c>
      <c r="H381" s="94">
        <v>0</v>
      </c>
      <c r="I381" s="94">
        <v>0</v>
      </c>
      <c r="J381" s="94">
        <v>0</v>
      </c>
      <c r="K381" s="94">
        <v>0</v>
      </c>
      <c r="L381" s="94">
        <v>0</v>
      </c>
      <c r="M381" s="94">
        <v>0</v>
      </c>
      <c r="N381" s="94">
        <v>0</v>
      </c>
      <c r="O381" s="94">
        <v>1320</v>
      </c>
      <c r="P381" s="94">
        <v>0</v>
      </c>
      <c r="Q381" s="94">
        <v>0</v>
      </c>
      <c r="R381" s="94">
        <v>0</v>
      </c>
      <c r="S381" s="94">
        <v>2520</v>
      </c>
      <c r="T381" s="94">
        <v>6180</v>
      </c>
      <c r="U381" s="94">
        <v>384000</v>
      </c>
      <c r="V381" s="94">
        <v>50494</v>
      </c>
    </row>
    <row r="382" spans="1:22" ht="20.100000000000001" customHeight="1">
      <c r="A382" s="107" t="s">
        <v>1579</v>
      </c>
      <c r="B382" s="107" t="s">
        <v>1551</v>
      </c>
      <c r="C382" s="108" t="s">
        <v>1552</v>
      </c>
      <c r="D382" s="109" t="s">
        <v>1787</v>
      </c>
      <c r="E382" s="110" t="s">
        <v>637</v>
      </c>
      <c r="F382" s="94">
        <v>394020</v>
      </c>
      <c r="G382" s="94">
        <v>0</v>
      </c>
      <c r="H382" s="94">
        <v>0</v>
      </c>
      <c r="I382" s="94">
        <v>0</v>
      </c>
      <c r="J382" s="94">
        <v>0</v>
      </c>
      <c r="K382" s="94">
        <v>0</v>
      </c>
      <c r="L382" s="94">
        <v>0</v>
      </c>
      <c r="M382" s="94">
        <v>0</v>
      </c>
      <c r="N382" s="94">
        <v>0</v>
      </c>
      <c r="O382" s="94">
        <v>1320</v>
      </c>
      <c r="P382" s="94">
        <v>0</v>
      </c>
      <c r="Q382" s="94">
        <v>0</v>
      </c>
      <c r="R382" s="94">
        <v>0</v>
      </c>
      <c r="S382" s="94">
        <v>2520</v>
      </c>
      <c r="T382" s="94">
        <v>6180</v>
      </c>
      <c r="U382" s="94">
        <v>384000</v>
      </c>
      <c r="V382" s="94">
        <v>0</v>
      </c>
    </row>
    <row r="383" spans="1:22" ht="20.100000000000001" customHeight="1">
      <c r="A383" s="107" t="s">
        <v>1589</v>
      </c>
      <c r="B383" s="107" t="s">
        <v>1558</v>
      </c>
      <c r="C383" s="108" t="s">
        <v>1572</v>
      </c>
      <c r="D383" s="109" t="s">
        <v>1787</v>
      </c>
      <c r="E383" s="110" t="s">
        <v>832</v>
      </c>
      <c r="F383" s="94">
        <v>50494</v>
      </c>
      <c r="G383" s="94">
        <v>0</v>
      </c>
      <c r="H383" s="94">
        <v>0</v>
      </c>
      <c r="I383" s="94">
        <v>0</v>
      </c>
      <c r="J383" s="94">
        <v>0</v>
      </c>
      <c r="K383" s="94">
        <v>0</v>
      </c>
      <c r="L383" s="94">
        <v>0</v>
      </c>
      <c r="M383" s="94">
        <v>0</v>
      </c>
      <c r="N383" s="94">
        <v>0</v>
      </c>
      <c r="O383" s="94">
        <v>0</v>
      </c>
      <c r="P383" s="94">
        <v>0</v>
      </c>
      <c r="Q383" s="94">
        <v>0</v>
      </c>
      <c r="R383" s="94">
        <v>0</v>
      </c>
      <c r="S383" s="94">
        <v>0</v>
      </c>
      <c r="T383" s="94">
        <v>0</v>
      </c>
      <c r="U383" s="94">
        <v>0</v>
      </c>
      <c r="V383" s="94">
        <v>50494</v>
      </c>
    </row>
    <row r="384" spans="1:22" ht="20.100000000000001" customHeight="1">
      <c r="A384" s="107"/>
      <c r="B384" s="107"/>
      <c r="C384" s="108"/>
      <c r="D384" s="109" t="s">
        <v>1792</v>
      </c>
      <c r="E384" s="110" t="s">
        <v>1793</v>
      </c>
      <c r="F384" s="94">
        <v>351388</v>
      </c>
      <c r="G384" s="94">
        <v>0</v>
      </c>
      <c r="H384" s="94">
        <v>0</v>
      </c>
      <c r="I384" s="94">
        <v>0</v>
      </c>
      <c r="J384" s="94">
        <v>0</v>
      </c>
      <c r="K384" s="94">
        <v>0</v>
      </c>
      <c r="L384" s="94">
        <v>0</v>
      </c>
      <c r="M384" s="94">
        <v>0</v>
      </c>
      <c r="N384" s="94">
        <v>0</v>
      </c>
      <c r="O384" s="94">
        <v>1140</v>
      </c>
      <c r="P384" s="94">
        <v>0</v>
      </c>
      <c r="Q384" s="94">
        <v>0</v>
      </c>
      <c r="R384" s="94">
        <v>0</v>
      </c>
      <c r="S384" s="94">
        <v>2840</v>
      </c>
      <c r="T384" s="94">
        <v>18720</v>
      </c>
      <c r="U384" s="94">
        <v>276000</v>
      </c>
      <c r="V384" s="94">
        <v>52688</v>
      </c>
    </row>
    <row r="385" spans="1:22" ht="20.100000000000001" customHeight="1">
      <c r="A385" s="107" t="s">
        <v>1579</v>
      </c>
      <c r="B385" s="107" t="s">
        <v>1551</v>
      </c>
      <c r="C385" s="108" t="s">
        <v>1552</v>
      </c>
      <c r="D385" s="109" t="s">
        <v>1787</v>
      </c>
      <c r="E385" s="110" t="s">
        <v>637</v>
      </c>
      <c r="F385" s="94">
        <v>298700</v>
      </c>
      <c r="G385" s="94">
        <v>0</v>
      </c>
      <c r="H385" s="94">
        <v>0</v>
      </c>
      <c r="I385" s="94">
        <v>0</v>
      </c>
      <c r="J385" s="94">
        <v>0</v>
      </c>
      <c r="K385" s="94">
        <v>0</v>
      </c>
      <c r="L385" s="94">
        <v>0</v>
      </c>
      <c r="M385" s="94">
        <v>0</v>
      </c>
      <c r="N385" s="94">
        <v>0</v>
      </c>
      <c r="O385" s="94">
        <v>1140</v>
      </c>
      <c r="P385" s="94">
        <v>0</v>
      </c>
      <c r="Q385" s="94">
        <v>0</v>
      </c>
      <c r="R385" s="94">
        <v>0</v>
      </c>
      <c r="S385" s="94">
        <v>2840</v>
      </c>
      <c r="T385" s="94">
        <v>18720</v>
      </c>
      <c r="U385" s="94">
        <v>276000</v>
      </c>
      <c r="V385" s="94">
        <v>0</v>
      </c>
    </row>
    <row r="386" spans="1:22" ht="20.100000000000001" customHeight="1">
      <c r="A386" s="107" t="s">
        <v>1589</v>
      </c>
      <c r="B386" s="107" t="s">
        <v>1558</v>
      </c>
      <c r="C386" s="108" t="s">
        <v>1572</v>
      </c>
      <c r="D386" s="109" t="s">
        <v>1787</v>
      </c>
      <c r="E386" s="110" t="s">
        <v>832</v>
      </c>
      <c r="F386" s="94">
        <v>52688</v>
      </c>
      <c r="G386" s="94">
        <v>0</v>
      </c>
      <c r="H386" s="94">
        <v>0</v>
      </c>
      <c r="I386" s="94">
        <v>0</v>
      </c>
      <c r="J386" s="94">
        <v>0</v>
      </c>
      <c r="K386" s="94">
        <v>0</v>
      </c>
      <c r="L386" s="94">
        <v>0</v>
      </c>
      <c r="M386" s="94">
        <v>0</v>
      </c>
      <c r="N386" s="94">
        <v>0</v>
      </c>
      <c r="O386" s="94">
        <v>0</v>
      </c>
      <c r="P386" s="94">
        <v>0</v>
      </c>
      <c r="Q386" s="94">
        <v>0</v>
      </c>
      <c r="R386" s="94">
        <v>0</v>
      </c>
      <c r="S386" s="94">
        <v>0</v>
      </c>
      <c r="T386" s="94">
        <v>0</v>
      </c>
      <c r="U386" s="94">
        <v>0</v>
      </c>
      <c r="V386" s="94">
        <v>52688</v>
      </c>
    </row>
    <row r="387" spans="1:22" ht="20.100000000000001" customHeight="1">
      <c r="A387" s="107"/>
      <c r="B387" s="107"/>
      <c r="C387" s="108"/>
      <c r="D387" s="109" t="s">
        <v>1794</v>
      </c>
      <c r="E387" s="110" t="s">
        <v>1795</v>
      </c>
      <c r="F387" s="94">
        <v>1745936</v>
      </c>
      <c r="G387" s="94">
        <v>0</v>
      </c>
      <c r="H387" s="94">
        <v>0</v>
      </c>
      <c r="I387" s="94">
        <v>0</v>
      </c>
      <c r="J387" s="94">
        <v>0</v>
      </c>
      <c r="K387" s="94">
        <v>0</v>
      </c>
      <c r="L387" s="94">
        <v>0</v>
      </c>
      <c r="M387" s="94">
        <v>0</v>
      </c>
      <c r="N387" s="94">
        <v>0</v>
      </c>
      <c r="O387" s="94">
        <v>1140</v>
      </c>
      <c r="P387" s="94">
        <v>0</v>
      </c>
      <c r="Q387" s="94">
        <v>0</v>
      </c>
      <c r="R387" s="94">
        <v>0</v>
      </c>
      <c r="S387" s="94">
        <v>4960</v>
      </c>
      <c r="T387" s="94">
        <v>216300</v>
      </c>
      <c r="U387" s="94">
        <v>1332000</v>
      </c>
      <c r="V387" s="94">
        <v>191536</v>
      </c>
    </row>
    <row r="388" spans="1:22" ht="20.100000000000001" customHeight="1">
      <c r="A388" s="107" t="s">
        <v>1579</v>
      </c>
      <c r="B388" s="107" t="s">
        <v>1551</v>
      </c>
      <c r="C388" s="108" t="s">
        <v>1551</v>
      </c>
      <c r="D388" s="109" t="s">
        <v>1787</v>
      </c>
      <c r="E388" s="110" t="s">
        <v>636</v>
      </c>
      <c r="F388" s="94">
        <v>1554400</v>
      </c>
      <c r="G388" s="94">
        <v>0</v>
      </c>
      <c r="H388" s="94">
        <v>0</v>
      </c>
      <c r="I388" s="94">
        <v>0</v>
      </c>
      <c r="J388" s="94">
        <v>0</v>
      </c>
      <c r="K388" s="94">
        <v>0</v>
      </c>
      <c r="L388" s="94">
        <v>0</v>
      </c>
      <c r="M388" s="94">
        <v>0</v>
      </c>
      <c r="N388" s="94">
        <v>0</v>
      </c>
      <c r="O388" s="94">
        <v>1140</v>
      </c>
      <c r="P388" s="94">
        <v>0</v>
      </c>
      <c r="Q388" s="94">
        <v>0</v>
      </c>
      <c r="R388" s="94">
        <v>0</v>
      </c>
      <c r="S388" s="94">
        <v>4960</v>
      </c>
      <c r="T388" s="94">
        <v>216300</v>
      </c>
      <c r="U388" s="94">
        <v>1332000</v>
      </c>
      <c r="V388" s="94">
        <v>0</v>
      </c>
    </row>
    <row r="389" spans="1:22" ht="20.100000000000001" customHeight="1">
      <c r="A389" s="107" t="s">
        <v>1589</v>
      </c>
      <c r="B389" s="107" t="s">
        <v>1558</v>
      </c>
      <c r="C389" s="108" t="s">
        <v>1572</v>
      </c>
      <c r="D389" s="109" t="s">
        <v>1787</v>
      </c>
      <c r="E389" s="110" t="s">
        <v>832</v>
      </c>
      <c r="F389" s="94">
        <v>191536</v>
      </c>
      <c r="G389" s="94">
        <v>0</v>
      </c>
      <c r="H389" s="94">
        <v>0</v>
      </c>
      <c r="I389" s="94">
        <v>0</v>
      </c>
      <c r="J389" s="94">
        <v>0</v>
      </c>
      <c r="K389" s="94">
        <v>0</v>
      </c>
      <c r="L389" s="94">
        <v>0</v>
      </c>
      <c r="M389" s="94">
        <v>0</v>
      </c>
      <c r="N389" s="94">
        <v>0</v>
      </c>
      <c r="O389" s="94">
        <v>0</v>
      </c>
      <c r="P389" s="94">
        <v>0</v>
      </c>
      <c r="Q389" s="94">
        <v>0</v>
      </c>
      <c r="R389" s="94">
        <v>0</v>
      </c>
      <c r="S389" s="94">
        <v>0</v>
      </c>
      <c r="T389" s="94">
        <v>0</v>
      </c>
      <c r="U389" s="94">
        <v>0</v>
      </c>
      <c r="V389" s="94">
        <v>191536</v>
      </c>
    </row>
    <row r="390" spans="1:22" ht="20.100000000000001" customHeight="1">
      <c r="A390" s="107"/>
      <c r="B390" s="107"/>
      <c r="C390" s="108"/>
      <c r="D390" s="109" t="s">
        <v>1796</v>
      </c>
      <c r="E390" s="110" t="s">
        <v>1797</v>
      </c>
      <c r="F390" s="94">
        <v>604669</v>
      </c>
      <c r="G390" s="94">
        <v>0</v>
      </c>
      <c r="H390" s="94">
        <v>0</v>
      </c>
      <c r="I390" s="94">
        <v>0</v>
      </c>
      <c r="J390" s="94">
        <v>0</v>
      </c>
      <c r="K390" s="94">
        <v>0</v>
      </c>
      <c r="L390" s="94">
        <v>0</v>
      </c>
      <c r="M390" s="94">
        <v>0</v>
      </c>
      <c r="N390" s="94">
        <v>0</v>
      </c>
      <c r="O390" s="94">
        <v>1560</v>
      </c>
      <c r="P390" s="94">
        <v>0</v>
      </c>
      <c r="Q390" s="94">
        <v>0</v>
      </c>
      <c r="R390" s="94">
        <v>0</v>
      </c>
      <c r="S390" s="94">
        <v>2260</v>
      </c>
      <c r="T390" s="94">
        <v>37080</v>
      </c>
      <c r="U390" s="94">
        <v>480000</v>
      </c>
      <c r="V390" s="94">
        <v>83769</v>
      </c>
    </row>
    <row r="391" spans="1:22" ht="20.100000000000001" customHeight="1">
      <c r="A391" s="107" t="s">
        <v>1579</v>
      </c>
      <c r="B391" s="107" t="s">
        <v>1551</v>
      </c>
      <c r="C391" s="108" t="s">
        <v>1551</v>
      </c>
      <c r="D391" s="109" t="s">
        <v>1787</v>
      </c>
      <c r="E391" s="110" t="s">
        <v>636</v>
      </c>
      <c r="F391" s="94">
        <v>520900</v>
      </c>
      <c r="G391" s="94">
        <v>0</v>
      </c>
      <c r="H391" s="94">
        <v>0</v>
      </c>
      <c r="I391" s="94">
        <v>0</v>
      </c>
      <c r="J391" s="94">
        <v>0</v>
      </c>
      <c r="K391" s="94">
        <v>0</v>
      </c>
      <c r="L391" s="94">
        <v>0</v>
      </c>
      <c r="M391" s="94">
        <v>0</v>
      </c>
      <c r="N391" s="94">
        <v>0</v>
      </c>
      <c r="O391" s="94">
        <v>1560</v>
      </c>
      <c r="P391" s="94">
        <v>0</v>
      </c>
      <c r="Q391" s="94">
        <v>0</v>
      </c>
      <c r="R391" s="94">
        <v>0</v>
      </c>
      <c r="S391" s="94">
        <v>2260</v>
      </c>
      <c r="T391" s="94">
        <v>37080</v>
      </c>
      <c r="U391" s="94">
        <v>480000</v>
      </c>
      <c r="V391" s="94">
        <v>0</v>
      </c>
    </row>
    <row r="392" spans="1:22" ht="20.100000000000001" customHeight="1">
      <c r="A392" s="107" t="s">
        <v>1589</v>
      </c>
      <c r="B392" s="107" t="s">
        <v>1558</v>
      </c>
      <c r="C392" s="108" t="s">
        <v>1572</v>
      </c>
      <c r="D392" s="109" t="s">
        <v>1787</v>
      </c>
      <c r="E392" s="110" t="s">
        <v>832</v>
      </c>
      <c r="F392" s="94">
        <v>83769</v>
      </c>
      <c r="G392" s="94">
        <v>0</v>
      </c>
      <c r="H392" s="94">
        <v>0</v>
      </c>
      <c r="I392" s="94">
        <v>0</v>
      </c>
      <c r="J392" s="94">
        <v>0</v>
      </c>
      <c r="K392" s="94">
        <v>0</v>
      </c>
      <c r="L392" s="94">
        <v>0</v>
      </c>
      <c r="M392" s="94">
        <v>0</v>
      </c>
      <c r="N392" s="94">
        <v>0</v>
      </c>
      <c r="O392" s="94">
        <v>0</v>
      </c>
      <c r="P392" s="94">
        <v>0</v>
      </c>
      <c r="Q392" s="94">
        <v>0</v>
      </c>
      <c r="R392" s="94">
        <v>0</v>
      </c>
      <c r="S392" s="94">
        <v>0</v>
      </c>
      <c r="T392" s="94">
        <v>0</v>
      </c>
      <c r="U392" s="94">
        <v>0</v>
      </c>
      <c r="V392" s="94">
        <v>83769</v>
      </c>
    </row>
    <row r="393" spans="1:22" ht="20.100000000000001" customHeight="1">
      <c r="A393" s="107"/>
      <c r="B393" s="107"/>
      <c r="C393" s="108"/>
      <c r="D393" s="109" t="s">
        <v>1798</v>
      </c>
      <c r="E393" s="110" t="s">
        <v>1799</v>
      </c>
      <c r="F393" s="94">
        <v>802394</v>
      </c>
      <c r="G393" s="94">
        <v>0</v>
      </c>
      <c r="H393" s="94">
        <v>0</v>
      </c>
      <c r="I393" s="94">
        <v>0</v>
      </c>
      <c r="J393" s="94">
        <v>0</v>
      </c>
      <c r="K393" s="94">
        <v>0</v>
      </c>
      <c r="L393" s="94">
        <v>0</v>
      </c>
      <c r="M393" s="94">
        <v>0</v>
      </c>
      <c r="N393" s="94">
        <v>0</v>
      </c>
      <c r="O393" s="94">
        <v>2160</v>
      </c>
      <c r="P393" s="94">
        <v>0</v>
      </c>
      <c r="Q393" s="94">
        <v>0</v>
      </c>
      <c r="R393" s="94">
        <v>0</v>
      </c>
      <c r="S393" s="94">
        <v>3040</v>
      </c>
      <c r="T393" s="94">
        <v>105060</v>
      </c>
      <c r="U393" s="94">
        <v>600000</v>
      </c>
      <c r="V393" s="94">
        <v>92134</v>
      </c>
    </row>
    <row r="394" spans="1:22" ht="20.100000000000001" customHeight="1">
      <c r="A394" s="107" t="s">
        <v>1579</v>
      </c>
      <c r="B394" s="107" t="s">
        <v>1551</v>
      </c>
      <c r="C394" s="108" t="s">
        <v>1551</v>
      </c>
      <c r="D394" s="109" t="s">
        <v>1787</v>
      </c>
      <c r="E394" s="110" t="s">
        <v>636</v>
      </c>
      <c r="F394" s="94">
        <v>710260</v>
      </c>
      <c r="G394" s="94">
        <v>0</v>
      </c>
      <c r="H394" s="94">
        <v>0</v>
      </c>
      <c r="I394" s="94">
        <v>0</v>
      </c>
      <c r="J394" s="94">
        <v>0</v>
      </c>
      <c r="K394" s="94">
        <v>0</v>
      </c>
      <c r="L394" s="94">
        <v>0</v>
      </c>
      <c r="M394" s="94">
        <v>0</v>
      </c>
      <c r="N394" s="94">
        <v>0</v>
      </c>
      <c r="O394" s="94">
        <v>2160</v>
      </c>
      <c r="P394" s="94">
        <v>0</v>
      </c>
      <c r="Q394" s="94">
        <v>0</v>
      </c>
      <c r="R394" s="94">
        <v>0</v>
      </c>
      <c r="S394" s="94">
        <v>3040</v>
      </c>
      <c r="T394" s="94">
        <v>105060</v>
      </c>
      <c r="U394" s="94">
        <v>600000</v>
      </c>
      <c r="V394" s="94">
        <v>0</v>
      </c>
    </row>
    <row r="395" spans="1:22" ht="20.100000000000001" customHeight="1">
      <c r="A395" s="107" t="s">
        <v>1589</v>
      </c>
      <c r="B395" s="107" t="s">
        <v>1558</v>
      </c>
      <c r="C395" s="108" t="s">
        <v>1572</v>
      </c>
      <c r="D395" s="109" t="s">
        <v>1787</v>
      </c>
      <c r="E395" s="110" t="s">
        <v>832</v>
      </c>
      <c r="F395" s="94">
        <v>92134</v>
      </c>
      <c r="G395" s="94">
        <v>0</v>
      </c>
      <c r="H395" s="94">
        <v>0</v>
      </c>
      <c r="I395" s="94">
        <v>0</v>
      </c>
      <c r="J395" s="94">
        <v>0</v>
      </c>
      <c r="K395" s="94">
        <v>0</v>
      </c>
      <c r="L395" s="94">
        <v>0</v>
      </c>
      <c r="M395" s="94">
        <v>0</v>
      </c>
      <c r="N395" s="94">
        <v>0</v>
      </c>
      <c r="O395" s="94">
        <v>0</v>
      </c>
      <c r="P395" s="94">
        <v>0</v>
      </c>
      <c r="Q395" s="94">
        <v>0</v>
      </c>
      <c r="R395" s="94">
        <v>0</v>
      </c>
      <c r="S395" s="94">
        <v>0</v>
      </c>
      <c r="T395" s="94">
        <v>0</v>
      </c>
      <c r="U395" s="94">
        <v>0</v>
      </c>
      <c r="V395" s="94">
        <v>92134</v>
      </c>
    </row>
    <row r="396" spans="1:22" ht="20.100000000000001" customHeight="1">
      <c r="A396" s="107"/>
      <c r="B396" s="107"/>
      <c r="C396" s="108"/>
      <c r="D396" s="109" t="s">
        <v>1800</v>
      </c>
      <c r="E396" s="110" t="s">
        <v>1801</v>
      </c>
      <c r="F396" s="94">
        <v>190180</v>
      </c>
      <c r="G396" s="94">
        <v>0</v>
      </c>
      <c r="H396" s="94">
        <v>0</v>
      </c>
      <c r="I396" s="94">
        <v>0</v>
      </c>
      <c r="J396" s="94">
        <v>0</v>
      </c>
      <c r="K396" s="94">
        <v>0</v>
      </c>
      <c r="L396" s="94">
        <v>0</v>
      </c>
      <c r="M396" s="94">
        <v>0</v>
      </c>
      <c r="N396" s="94">
        <v>0</v>
      </c>
      <c r="O396" s="94">
        <v>600</v>
      </c>
      <c r="P396" s="94">
        <v>0</v>
      </c>
      <c r="Q396" s="94">
        <v>0</v>
      </c>
      <c r="R396" s="94">
        <v>0</v>
      </c>
      <c r="S396" s="94">
        <v>600</v>
      </c>
      <c r="T396" s="94">
        <v>0</v>
      </c>
      <c r="U396" s="94">
        <v>162000</v>
      </c>
      <c r="V396" s="94">
        <v>26980</v>
      </c>
    </row>
    <row r="397" spans="1:22" ht="20.100000000000001" customHeight="1">
      <c r="A397" s="107" t="s">
        <v>1579</v>
      </c>
      <c r="B397" s="107" t="s">
        <v>1551</v>
      </c>
      <c r="C397" s="108" t="s">
        <v>1552</v>
      </c>
      <c r="D397" s="109" t="s">
        <v>1787</v>
      </c>
      <c r="E397" s="110" t="s">
        <v>637</v>
      </c>
      <c r="F397" s="94">
        <v>163200</v>
      </c>
      <c r="G397" s="94">
        <v>0</v>
      </c>
      <c r="H397" s="94">
        <v>0</v>
      </c>
      <c r="I397" s="94">
        <v>0</v>
      </c>
      <c r="J397" s="94">
        <v>0</v>
      </c>
      <c r="K397" s="94">
        <v>0</v>
      </c>
      <c r="L397" s="94">
        <v>0</v>
      </c>
      <c r="M397" s="94">
        <v>0</v>
      </c>
      <c r="N397" s="94">
        <v>0</v>
      </c>
      <c r="O397" s="94">
        <v>600</v>
      </c>
      <c r="P397" s="94">
        <v>0</v>
      </c>
      <c r="Q397" s="94">
        <v>0</v>
      </c>
      <c r="R397" s="94">
        <v>0</v>
      </c>
      <c r="S397" s="94">
        <v>600</v>
      </c>
      <c r="T397" s="94">
        <v>0</v>
      </c>
      <c r="U397" s="94">
        <v>162000</v>
      </c>
      <c r="V397" s="94">
        <v>0</v>
      </c>
    </row>
    <row r="398" spans="1:22" ht="20.100000000000001" customHeight="1">
      <c r="A398" s="107" t="s">
        <v>1589</v>
      </c>
      <c r="B398" s="107" t="s">
        <v>1558</v>
      </c>
      <c r="C398" s="108" t="s">
        <v>1572</v>
      </c>
      <c r="D398" s="109" t="s">
        <v>1787</v>
      </c>
      <c r="E398" s="110" t="s">
        <v>832</v>
      </c>
      <c r="F398" s="94">
        <v>26980</v>
      </c>
      <c r="G398" s="94">
        <v>0</v>
      </c>
      <c r="H398" s="94">
        <v>0</v>
      </c>
      <c r="I398" s="94">
        <v>0</v>
      </c>
      <c r="J398" s="94">
        <v>0</v>
      </c>
      <c r="K398" s="94">
        <v>0</v>
      </c>
      <c r="L398" s="94">
        <v>0</v>
      </c>
      <c r="M398" s="94">
        <v>0</v>
      </c>
      <c r="N398" s="94">
        <v>0</v>
      </c>
      <c r="O398" s="94">
        <v>0</v>
      </c>
      <c r="P398" s="94">
        <v>0</v>
      </c>
      <c r="Q398" s="94">
        <v>0</v>
      </c>
      <c r="R398" s="94">
        <v>0</v>
      </c>
      <c r="S398" s="94">
        <v>0</v>
      </c>
      <c r="T398" s="94">
        <v>0</v>
      </c>
      <c r="U398" s="94">
        <v>0</v>
      </c>
      <c r="V398" s="94">
        <v>26980</v>
      </c>
    </row>
    <row r="399" spans="1:22" ht="20.100000000000001" customHeight="1">
      <c r="A399" s="107"/>
      <c r="B399" s="107"/>
      <c r="C399" s="108"/>
      <c r="D399" s="109" t="s">
        <v>1802</v>
      </c>
      <c r="E399" s="110" t="s">
        <v>1803</v>
      </c>
      <c r="F399" s="94">
        <v>2663148</v>
      </c>
      <c r="G399" s="94">
        <v>0</v>
      </c>
      <c r="H399" s="94">
        <v>0</v>
      </c>
      <c r="I399" s="94">
        <v>0</v>
      </c>
      <c r="J399" s="94">
        <v>0</v>
      </c>
      <c r="K399" s="94">
        <v>0</v>
      </c>
      <c r="L399" s="94">
        <v>0</v>
      </c>
      <c r="M399" s="94">
        <v>0</v>
      </c>
      <c r="N399" s="94">
        <v>0</v>
      </c>
      <c r="O399" s="94">
        <v>300</v>
      </c>
      <c r="P399" s="94">
        <v>0</v>
      </c>
      <c r="Q399" s="94">
        <v>0</v>
      </c>
      <c r="R399" s="94">
        <v>0</v>
      </c>
      <c r="S399" s="94">
        <v>1460</v>
      </c>
      <c r="T399" s="94">
        <v>1977600</v>
      </c>
      <c r="U399" s="94">
        <v>618000</v>
      </c>
      <c r="V399" s="94">
        <v>65788</v>
      </c>
    </row>
    <row r="400" spans="1:22" ht="20.100000000000001" customHeight="1">
      <c r="A400" s="107" t="s">
        <v>1579</v>
      </c>
      <c r="B400" s="107" t="s">
        <v>1551</v>
      </c>
      <c r="C400" s="108" t="s">
        <v>1551</v>
      </c>
      <c r="D400" s="109" t="s">
        <v>1787</v>
      </c>
      <c r="E400" s="110" t="s">
        <v>636</v>
      </c>
      <c r="F400" s="94">
        <v>2597360</v>
      </c>
      <c r="G400" s="94">
        <v>0</v>
      </c>
      <c r="H400" s="94">
        <v>0</v>
      </c>
      <c r="I400" s="94">
        <v>0</v>
      </c>
      <c r="J400" s="94">
        <v>0</v>
      </c>
      <c r="K400" s="94">
        <v>0</v>
      </c>
      <c r="L400" s="94">
        <v>0</v>
      </c>
      <c r="M400" s="94">
        <v>0</v>
      </c>
      <c r="N400" s="94">
        <v>0</v>
      </c>
      <c r="O400" s="94">
        <v>300</v>
      </c>
      <c r="P400" s="94">
        <v>0</v>
      </c>
      <c r="Q400" s="94">
        <v>0</v>
      </c>
      <c r="R400" s="94">
        <v>0</v>
      </c>
      <c r="S400" s="94">
        <v>1460</v>
      </c>
      <c r="T400" s="94">
        <v>1977600</v>
      </c>
      <c r="U400" s="94">
        <v>618000</v>
      </c>
      <c r="V400" s="94">
        <v>0</v>
      </c>
    </row>
    <row r="401" spans="1:22" ht="20.100000000000001" customHeight="1">
      <c r="A401" s="107" t="s">
        <v>1589</v>
      </c>
      <c r="B401" s="107" t="s">
        <v>1558</v>
      </c>
      <c r="C401" s="108" t="s">
        <v>1572</v>
      </c>
      <c r="D401" s="109" t="s">
        <v>1787</v>
      </c>
      <c r="E401" s="110" t="s">
        <v>832</v>
      </c>
      <c r="F401" s="94">
        <v>65788</v>
      </c>
      <c r="G401" s="94">
        <v>0</v>
      </c>
      <c r="H401" s="94">
        <v>0</v>
      </c>
      <c r="I401" s="94">
        <v>0</v>
      </c>
      <c r="J401" s="94">
        <v>0</v>
      </c>
      <c r="K401" s="94">
        <v>0</v>
      </c>
      <c r="L401" s="94">
        <v>0</v>
      </c>
      <c r="M401" s="94">
        <v>0</v>
      </c>
      <c r="N401" s="94">
        <v>0</v>
      </c>
      <c r="O401" s="94">
        <v>0</v>
      </c>
      <c r="P401" s="94">
        <v>0</v>
      </c>
      <c r="Q401" s="94">
        <v>0</v>
      </c>
      <c r="R401" s="94">
        <v>0</v>
      </c>
      <c r="S401" s="94">
        <v>0</v>
      </c>
      <c r="T401" s="94">
        <v>0</v>
      </c>
      <c r="U401" s="94">
        <v>0</v>
      </c>
      <c r="V401" s="94">
        <v>65788</v>
      </c>
    </row>
    <row r="402" spans="1:22" ht="20.100000000000001" customHeight="1">
      <c r="A402" s="107"/>
      <c r="B402" s="107"/>
      <c r="C402" s="108"/>
      <c r="D402" s="109" t="s">
        <v>1804</v>
      </c>
      <c r="E402" s="110" t="s">
        <v>1805</v>
      </c>
      <c r="F402" s="94">
        <v>1027012</v>
      </c>
      <c r="G402" s="94">
        <v>0</v>
      </c>
      <c r="H402" s="94">
        <v>0</v>
      </c>
      <c r="I402" s="94">
        <v>0</v>
      </c>
      <c r="J402" s="94">
        <v>0</v>
      </c>
      <c r="K402" s="94">
        <v>0</v>
      </c>
      <c r="L402" s="94">
        <v>0</v>
      </c>
      <c r="M402" s="94">
        <v>0</v>
      </c>
      <c r="N402" s="94">
        <v>17340</v>
      </c>
      <c r="O402" s="94">
        <v>360</v>
      </c>
      <c r="P402" s="94">
        <v>0</v>
      </c>
      <c r="Q402" s="94">
        <v>0</v>
      </c>
      <c r="R402" s="94">
        <v>0</v>
      </c>
      <c r="S402" s="94">
        <v>1040</v>
      </c>
      <c r="T402" s="94">
        <v>211164</v>
      </c>
      <c r="U402" s="94">
        <v>726000</v>
      </c>
      <c r="V402" s="94">
        <v>71108</v>
      </c>
    </row>
    <row r="403" spans="1:22" ht="20.100000000000001" customHeight="1">
      <c r="A403" s="107" t="s">
        <v>1579</v>
      </c>
      <c r="B403" s="107" t="s">
        <v>1551</v>
      </c>
      <c r="C403" s="108" t="s">
        <v>1551</v>
      </c>
      <c r="D403" s="109" t="s">
        <v>1787</v>
      </c>
      <c r="E403" s="110" t="s">
        <v>636</v>
      </c>
      <c r="F403" s="94">
        <v>955904</v>
      </c>
      <c r="G403" s="94">
        <v>0</v>
      </c>
      <c r="H403" s="94">
        <v>0</v>
      </c>
      <c r="I403" s="94">
        <v>0</v>
      </c>
      <c r="J403" s="94">
        <v>0</v>
      </c>
      <c r="K403" s="94">
        <v>0</v>
      </c>
      <c r="L403" s="94">
        <v>0</v>
      </c>
      <c r="M403" s="94">
        <v>0</v>
      </c>
      <c r="N403" s="94">
        <v>17340</v>
      </c>
      <c r="O403" s="94">
        <v>360</v>
      </c>
      <c r="P403" s="94">
        <v>0</v>
      </c>
      <c r="Q403" s="94">
        <v>0</v>
      </c>
      <c r="R403" s="94">
        <v>0</v>
      </c>
      <c r="S403" s="94">
        <v>1040</v>
      </c>
      <c r="T403" s="94">
        <v>211164</v>
      </c>
      <c r="U403" s="94">
        <v>726000</v>
      </c>
      <c r="V403" s="94">
        <v>0</v>
      </c>
    </row>
    <row r="404" spans="1:22" ht="20.100000000000001" customHeight="1">
      <c r="A404" s="107" t="s">
        <v>1589</v>
      </c>
      <c r="B404" s="107" t="s">
        <v>1558</v>
      </c>
      <c r="C404" s="108" t="s">
        <v>1572</v>
      </c>
      <c r="D404" s="109" t="s">
        <v>1787</v>
      </c>
      <c r="E404" s="110" t="s">
        <v>832</v>
      </c>
      <c r="F404" s="94">
        <v>71108</v>
      </c>
      <c r="G404" s="94">
        <v>0</v>
      </c>
      <c r="H404" s="94">
        <v>0</v>
      </c>
      <c r="I404" s="94">
        <v>0</v>
      </c>
      <c r="J404" s="94">
        <v>0</v>
      </c>
      <c r="K404" s="94">
        <v>0</v>
      </c>
      <c r="L404" s="94">
        <v>0</v>
      </c>
      <c r="M404" s="94">
        <v>0</v>
      </c>
      <c r="N404" s="94">
        <v>0</v>
      </c>
      <c r="O404" s="94">
        <v>0</v>
      </c>
      <c r="P404" s="94">
        <v>0</v>
      </c>
      <c r="Q404" s="94">
        <v>0</v>
      </c>
      <c r="R404" s="94">
        <v>0</v>
      </c>
      <c r="S404" s="94">
        <v>0</v>
      </c>
      <c r="T404" s="94">
        <v>0</v>
      </c>
      <c r="U404" s="94">
        <v>0</v>
      </c>
      <c r="V404" s="94">
        <v>71108</v>
      </c>
    </row>
    <row r="405" spans="1:22" ht="20.100000000000001" customHeight="1">
      <c r="A405" s="107"/>
      <c r="B405" s="107"/>
      <c r="C405" s="108"/>
      <c r="D405" s="109" t="s">
        <v>1806</v>
      </c>
      <c r="E405" s="110" t="s">
        <v>1807</v>
      </c>
      <c r="F405" s="94">
        <v>613820</v>
      </c>
      <c r="G405" s="94">
        <v>0</v>
      </c>
      <c r="H405" s="94">
        <v>0</v>
      </c>
      <c r="I405" s="94">
        <v>0</v>
      </c>
      <c r="J405" s="94">
        <v>0</v>
      </c>
      <c r="K405" s="94">
        <v>0</v>
      </c>
      <c r="L405" s="94">
        <v>0</v>
      </c>
      <c r="M405" s="94">
        <v>0</v>
      </c>
      <c r="N405" s="94">
        <v>30000</v>
      </c>
      <c r="O405" s="94">
        <v>120</v>
      </c>
      <c r="P405" s="94">
        <v>0</v>
      </c>
      <c r="Q405" s="94">
        <v>0</v>
      </c>
      <c r="R405" s="94">
        <v>0</v>
      </c>
      <c r="S405" s="94">
        <v>960</v>
      </c>
      <c r="T405" s="94">
        <v>98892</v>
      </c>
      <c r="U405" s="94">
        <v>438000</v>
      </c>
      <c r="V405" s="94">
        <v>45848</v>
      </c>
    </row>
    <row r="406" spans="1:22" ht="20.100000000000001" customHeight="1">
      <c r="A406" s="107" t="s">
        <v>1579</v>
      </c>
      <c r="B406" s="107" t="s">
        <v>1551</v>
      </c>
      <c r="C406" s="108" t="s">
        <v>1551</v>
      </c>
      <c r="D406" s="109" t="s">
        <v>1787</v>
      </c>
      <c r="E406" s="110" t="s">
        <v>636</v>
      </c>
      <c r="F406" s="94">
        <v>567972</v>
      </c>
      <c r="G406" s="94">
        <v>0</v>
      </c>
      <c r="H406" s="94">
        <v>0</v>
      </c>
      <c r="I406" s="94">
        <v>0</v>
      </c>
      <c r="J406" s="94">
        <v>0</v>
      </c>
      <c r="K406" s="94">
        <v>0</v>
      </c>
      <c r="L406" s="94">
        <v>0</v>
      </c>
      <c r="M406" s="94">
        <v>0</v>
      </c>
      <c r="N406" s="94">
        <v>30000</v>
      </c>
      <c r="O406" s="94">
        <v>120</v>
      </c>
      <c r="P406" s="94">
        <v>0</v>
      </c>
      <c r="Q406" s="94">
        <v>0</v>
      </c>
      <c r="R406" s="94">
        <v>0</v>
      </c>
      <c r="S406" s="94">
        <v>960</v>
      </c>
      <c r="T406" s="94">
        <v>98892</v>
      </c>
      <c r="U406" s="94">
        <v>438000</v>
      </c>
      <c r="V406" s="94">
        <v>0</v>
      </c>
    </row>
    <row r="407" spans="1:22" ht="20.100000000000001" customHeight="1">
      <c r="A407" s="107" t="s">
        <v>1589</v>
      </c>
      <c r="B407" s="107" t="s">
        <v>1558</v>
      </c>
      <c r="C407" s="108" t="s">
        <v>1572</v>
      </c>
      <c r="D407" s="109" t="s">
        <v>1787</v>
      </c>
      <c r="E407" s="110" t="s">
        <v>832</v>
      </c>
      <c r="F407" s="94">
        <v>45848</v>
      </c>
      <c r="G407" s="94">
        <v>0</v>
      </c>
      <c r="H407" s="94">
        <v>0</v>
      </c>
      <c r="I407" s="94">
        <v>0</v>
      </c>
      <c r="J407" s="94">
        <v>0</v>
      </c>
      <c r="K407" s="94">
        <v>0</v>
      </c>
      <c r="L407" s="94">
        <v>0</v>
      </c>
      <c r="M407" s="94">
        <v>0</v>
      </c>
      <c r="N407" s="94">
        <v>0</v>
      </c>
      <c r="O407" s="94">
        <v>0</v>
      </c>
      <c r="P407" s="94">
        <v>0</v>
      </c>
      <c r="Q407" s="94">
        <v>0</v>
      </c>
      <c r="R407" s="94">
        <v>0</v>
      </c>
      <c r="S407" s="94">
        <v>0</v>
      </c>
      <c r="T407" s="94">
        <v>0</v>
      </c>
      <c r="U407" s="94">
        <v>0</v>
      </c>
      <c r="V407" s="94">
        <v>45848</v>
      </c>
    </row>
    <row r="408" spans="1:22" ht="20.100000000000001" customHeight="1">
      <c r="A408" s="107"/>
      <c r="B408" s="107"/>
      <c r="C408" s="108"/>
      <c r="D408" s="109" t="s">
        <v>1808</v>
      </c>
      <c r="E408" s="110" t="s">
        <v>1809</v>
      </c>
      <c r="F408" s="94">
        <v>191216</v>
      </c>
      <c r="G408" s="94">
        <v>0</v>
      </c>
      <c r="H408" s="94">
        <v>0</v>
      </c>
      <c r="I408" s="94">
        <v>0</v>
      </c>
      <c r="J408" s="94">
        <v>0</v>
      </c>
      <c r="K408" s="94">
        <v>0</v>
      </c>
      <c r="L408" s="94">
        <v>0</v>
      </c>
      <c r="M408" s="94">
        <v>0</v>
      </c>
      <c r="N408" s="94">
        <v>0</v>
      </c>
      <c r="O408" s="94">
        <v>660</v>
      </c>
      <c r="P408" s="94">
        <v>0</v>
      </c>
      <c r="Q408" s="94">
        <v>0</v>
      </c>
      <c r="R408" s="94">
        <v>0</v>
      </c>
      <c r="S408" s="94">
        <v>960</v>
      </c>
      <c r="T408" s="94">
        <v>18540</v>
      </c>
      <c r="U408" s="94">
        <v>150000</v>
      </c>
      <c r="V408" s="94">
        <v>21056</v>
      </c>
    </row>
    <row r="409" spans="1:22" ht="20.100000000000001" customHeight="1">
      <c r="A409" s="107" t="s">
        <v>1579</v>
      </c>
      <c r="B409" s="107" t="s">
        <v>1551</v>
      </c>
      <c r="C409" s="108" t="s">
        <v>1552</v>
      </c>
      <c r="D409" s="109" t="s">
        <v>1787</v>
      </c>
      <c r="E409" s="110" t="s">
        <v>637</v>
      </c>
      <c r="F409" s="94">
        <v>170160</v>
      </c>
      <c r="G409" s="94">
        <v>0</v>
      </c>
      <c r="H409" s="94">
        <v>0</v>
      </c>
      <c r="I409" s="94">
        <v>0</v>
      </c>
      <c r="J409" s="94">
        <v>0</v>
      </c>
      <c r="K409" s="94">
        <v>0</v>
      </c>
      <c r="L409" s="94">
        <v>0</v>
      </c>
      <c r="M409" s="94">
        <v>0</v>
      </c>
      <c r="N409" s="94">
        <v>0</v>
      </c>
      <c r="O409" s="94">
        <v>660</v>
      </c>
      <c r="P409" s="94">
        <v>0</v>
      </c>
      <c r="Q409" s="94">
        <v>0</v>
      </c>
      <c r="R409" s="94">
        <v>0</v>
      </c>
      <c r="S409" s="94">
        <v>960</v>
      </c>
      <c r="T409" s="94">
        <v>18540</v>
      </c>
      <c r="U409" s="94">
        <v>150000</v>
      </c>
      <c r="V409" s="94">
        <v>0</v>
      </c>
    </row>
    <row r="410" spans="1:22" ht="20.100000000000001" customHeight="1">
      <c r="A410" s="107" t="s">
        <v>1589</v>
      </c>
      <c r="B410" s="107" t="s">
        <v>1558</v>
      </c>
      <c r="C410" s="108" t="s">
        <v>1572</v>
      </c>
      <c r="D410" s="109" t="s">
        <v>1787</v>
      </c>
      <c r="E410" s="110" t="s">
        <v>832</v>
      </c>
      <c r="F410" s="94">
        <v>21056</v>
      </c>
      <c r="G410" s="94">
        <v>0</v>
      </c>
      <c r="H410" s="94">
        <v>0</v>
      </c>
      <c r="I410" s="94">
        <v>0</v>
      </c>
      <c r="J410" s="94">
        <v>0</v>
      </c>
      <c r="K410" s="94">
        <v>0</v>
      </c>
      <c r="L410" s="94">
        <v>0</v>
      </c>
      <c r="M410" s="94">
        <v>0</v>
      </c>
      <c r="N410" s="94">
        <v>0</v>
      </c>
      <c r="O410" s="94">
        <v>0</v>
      </c>
      <c r="P410" s="94">
        <v>0</v>
      </c>
      <c r="Q410" s="94">
        <v>0</v>
      </c>
      <c r="R410" s="94">
        <v>0</v>
      </c>
      <c r="S410" s="94">
        <v>0</v>
      </c>
      <c r="T410" s="94">
        <v>0</v>
      </c>
      <c r="U410" s="94">
        <v>0</v>
      </c>
      <c r="V410" s="94">
        <v>21056</v>
      </c>
    </row>
    <row r="411" spans="1:22" ht="20.100000000000001" customHeight="1">
      <c r="A411" s="107"/>
      <c r="B411" s="107"/>
      <c r="C411" s="108"/>
      <c r="D411" s="109" t="s">
        <v>1810</v>
      </c>
      <c r="E411" s="110" t="s">
        <v>1811</v>
      </c>
      <c r="F411" s="94">
        <v>802396</v>
      </c>
      <c r="G411" s="94">
        <v>0</v>
      </c>
      <c r="H411" s="94">
        <v>0</v>
      </c>
      <c r="I411" s="94">
        <v>0</v>
      </c>
      <c r="J411" s="94">
        <v>0</v>
      </c>
      <c r="K411" s="94">
        <v>0</v>
      </c>
      <c r="L411" s="94">
        <v>0</v>
      </c>
      <c r="M411" s="94">
        <v>0</v>
      </c>
      <c r="N411" s="94">
        <v>0</v>
      </c>
      <c r="O411" s="94">
        <v>840</v>
      </c>
      <c r="P411" s="94">
        <v>0</v>
      </c>
      <c r="Q411" s="94">
        <v>0</v>
      </c>
      <c r="R411" s="94">
        <v>0</v>
      </c>
      <c r="S411" s="94">
        <v>1660</v>
      </c>
      <c r="T411" s="94">
        <v>185400</v>
      </c>
      <c r="U411" s="94">
        <v>546000</v>
      </c>
      <c r="V411" s="94">
        <v>68496</v>
      </c>
    </row>
    <row r="412" spans="1:22" ht="20.100000000000001" customHeight="1">
      <c r="A412" s="107" t="s">
        <v>1579</v>
      </c>
      <c r="B412" s="107" t="s">
        <v>1551</v>
      </c>
      <c r="C412" s="108" t="s">
        <v>1551</v>
      </c>
      <c r="D412" s="109" t="s">
        <v>1787</v>
      </c>
      <c r="E412" s="110" t="s">
        <v>636</v>
      </c>
      <c r="F412" s="94">
        <v>733900</v>
      </c>
      <c r="G412" s="94">
        <v>0</v>
      </c>
      <c r="H412" s="94">
        <v>0</v>
      </c>
      <c r="I412" s="94">
        <v>0</v>
      </c>
      <c r="J412" s="94">
        <v>0</v>
      </c>
      <c r="K412" s="94">
        <v>0</v>
      </c>
      <c r="L412" s="94">
        <v>0</v>
      </c>
      <c r="M412" s="94">
        <v>0</v>
      </c>
      <c r="N412" s="94">
        <v>0</v>
      </c>
      <c r="O412" s="94">
        <v>840</v>
      </c>
      <c r="P412" s="94">
        <v>0</v>
      </c>
      <c r="Q412" s="94">
        <v>0</v>
      </c>
      <c r="R412" s="94">
        <v>0</v>
      </c>
      <c r="S412" s="94">
        <v>1660</v>
      </c>
      <c r="T412" s="94">
        <v>185400</v>
      </c>
      <c r="U412" s="94">
        <v>546000</v>
      </c>
      <c r="V412" s="94">
        <v>0</v>
      </c>
    </row>
    <row r="413" spans="1:22" ht="20.100000000000001" customHeight="1">
      <c r="A413" s="107" t="s">
        <v>1589</v>
      </c>
      <c r="B413" s="107" t="s">
        <v>1558</v>
      </c>
      <c r="C413" s="108" t="s">
        <v>1572</v>
      </c>
      <c r="D413" s="109" t="s">
        <v>1787</v>
      </c>
      <c r="E413" s="110" t="s">
        <v>832</v>
      </c>
      <c r="F413" s="94">
        <v>68496</v>
      </c>
      <c r="G413" s="94">
        <v>0</v>
      </c>
      <c r="H413" s="94">
        <v>0</v>
      </c>
      <c r="I413" s="94">
        <v>0</v>
      </c>
      <c r="J413" s="94">
        <v>0</v>
      </c>
      <c r="K413" s="94">
        <v>0</v>
      </c>
      <c r="L413" s="94">
        <v>0</v>
      </c>
      <c r="M413" s="94">
        <v>0</v>
      </c>
      <c r="N413" s="94">
        <v>0</v>
      </c>
      <c r="O413" s="94">
        <v>0</v>
      </c>
      <c r="P413" s="94">
        <v>0</v>
      </c>
      <c r="Q413" s="94">
        <v>0</v>
      </c>
      <c r="R413" s="94">
        <v>0</v>
      </c>
      <c r="S413" s="94">
        <v>0</v>
      </c>
      <c r="T413" s="94">
        <v>0</v>
      </c>
      <c r="U413" s="94">
        <v>0</v>
      </c>
      <c r="V413" s="94">
        <v>68496</v>
      </c>
    </row>
    <row r="414" spans="1:22" ht="20.100000000000001" customHeight="1">
      <c r="A414" s="107"/>
      <c r="B414" s="107"/>
      <c r="C414" s="108"/>
      <c r="D414" s="109" t="s">
        <v>1812</v>
      </c>
      <c r="E414" s="110" t="s">
        <v>1813</v>
      </c>
      <c r="F414" s="94">
        <v>832430</v>
      </c>
      <c r="G414" s="94">
        <v>0</v>
      </c>
      <c r="H414" s="94">
        <v>0</v>
      </c>
      <c r="I414" s="94">
        <v>0</v>
      </c>
      <c r="J414" s="94">
        <v>0</v>
      </c>
      <c r="K414" s="94">
        <v>0</v>
      </c>
      <c r="L414" s="94">
        <v>0</v>
      </c>
      <c r="M414" s="94">
        <v>0</v>
      </c>
      <c r="N414" s="94">
        <v>15000</v>
      </c>
      <c r="O414" s="94">
        <v>180</v>
      </c>
      <c r="P414" s="94">
        <v>0</v>
      </c>
      <c r="Q414" s="94">
        <v>0</v>
      </c>
      <c r="R414" s="94">
        <v>0</v>
      </c>
      <c r="S414" s="94">
        <v>560</v>
      </c>
      <c r="T414" s="94">
        <v>115380</v>
      </c>
      <c r="U414" s="94">
        <v>0</v>
      </c>
      <c r="V414" s="94">
        <v>701310</v>
      </c>
    </row>
    <row r="415" spans="1:22" ht="20.100000000000001" customHeight="1">
      <c r="A415" s="107" t="s">
        <v>1579</v>
      </c>
      <c r="B415" s="107" t="s">
        <v>1551</v>
      </c>
      <c r="C415" s="108" t="s">
        <v>1551</v>
      </c>
      <c r="D415" s="109" t="s">
        <v>1787</v>
      </c>
      <c r="E415" s="110" t="s">
        <v>636</v>
      </c>
      <c r="F415" s="94">
        <v>131120</v>
      </c>
      <c r="G415" s="94">
        <v>0</v>
      </c>
      <c r="H415" s="94">
        <v>0</v>
      </c>
      <c r="I415" s="94">
        <v>0</v>
      </c>
      <c r="J415" s="94">
        <v>0</v>
      </c>
      <c r="K415" s="94">
        <v>0</v>
      </c>
      <c r="L415" s="94">
        <v>0</v>
      </c>
      <c r="M415" s="94">
        <v>0</v>
      </c>
      <c r="N415" s="94">
        <v>15000</v>
      </c>
      <c r="O415" s="94">
        <v>180</v>
      </c>
      <c r="P415" s="94">
        <v>0</v>
      </c>
      <c r="Q415" s="94">
        <v>0</v>
      </c>
      <c r="R415" s="94">
        <v>0</v>
      </c>
      <c r="S415" s="94">
        <v>560</v>
      </c>
      <c r="T415" s="94">
        <v>115380</v>
      </c>
      <c r="U415" s="94">
        <v>0</v>
      </c>
      <c r="V415" s="94">
        <v>0</v>
      </c>
    </row>
    <row r="416" spans="1:22" ht="20.100000000000001" customHeight="1">
      <c r="A416" s="107" t="s">
        <v>1589</v>
      </c>
      <c r="B416" s="107" t="s">
        <v>1558</v>
      </c>
      <c r="C416" s="108" t="s">
        <v>1572</v>
      </c>
      <c r="D416" s="109" t="s">
        <v>1787</v>
      </c>
      <c r="E416" s="110" t="s">
        <v>832</v>
      </c>
      <c r="F416" s="94">
        <v>701310</v>
      </c>
      <c r="G416" s="94">
        <v>0</v>
      </c>
      <c r="H416" s="94">
        <v>0</v>
      </c>
      <c r="I416" s="94">
        <v>0</v>
      </c>
      <c r="J416" s="94">
        <v>0</v>
      </c>
      <c r="K416" s="94">
        <v>0</v>
      </c>
      <c r="L416" s="94">
        <v>0</v>
      </c>
      <c r="M416" s="94">
        <v>0</v>
      </c>
      <c r="N416" s="94">
        <v>0</v>
      </c>
      <c r="O416" s="94">
        <v>0</v>
      </c>
      <c r="P416" s="94">
        <v>0</v>
      </c>
      <c r="Q416" s="94">
        <v>0</v>
      </c>
      <c r="R416" s="94">
        <v>0</v>
      </c>
      <c r="S416" s="94">
        <v>0</v>
      </c>
      <c r="T416" s="94">
        <v>0</v>
      </c>
      <c r="U416" s="94">
        <v>0</v>
      </c>
      <c r="V416" s="94">
        <v>701310</v>
      </c>
    </row>
    <row r="417" spans="1:22" ht="20.100000000000001" customHeight="1">
      <c r="A417" s="107"/>
      <c r="B417" s="107"/>
      <c r="C417" s="108"/>
      <c r="D417" s="109" t="s">
        <v>1814</v>
      </c>
      <c r="E417" s="110" t="s">
        <v>1815</v>
      </c>
      <c r="F417" s="94">
        <v>1405006</v>
      </c>
      <c r="G417" s="94">
        <v>0</v>
      </c>
      <c r="H417" s="94">
        <v>0</v>
      </c>
      <c r="I417" s="94">
        <v>0</v>
      </c>
      <c r="J417" s="94">
        <v>0</v>
      </c>
      <c r="K417" s="94">
        <v>0</v>
      </c>
      <c r="L417" s="94">
        <v>0</v>
      </c>
      <c r="M417" s="94">
        <v>0</v>
      </c>
      <c r="N417" s="94">
        <v>13500</v>
      </c>
      <c r="O417" s="94">
        <v>0</v>
      </c>
      <c r="P417" s="94">
        <v>0</v>
      </c>
      <c r="Q417" s="94">
        <v>0</v>
      </c>
      <c r="R417" s="94">
        <v>0</v>
      </c>
      <c r="S417" s="94">
        <v>1000</v>
      </c>
      <c r="T417" s="94">
        <v>927000</v>
      </c>
      <c r="U417" s="94">
        <v>0</v>
      </c>
      <c r="V417" s="94">
        <v>463506</v>
      </c>
    </row>
    <row r="418" spans="1:22" ht="20.100000000000001" customHeight="1">
      <c r="A418" s="107" t="s">
        <v>1579</v>
      </c>
      <c r="B418" s="107" t="s">
        <v>1551</v>
      </c>
      <c r="C418" s="108" t="s">
        <v>1551</v>
      </c>
      <c r="D418" s="109" t="s">
        <v>1787</v>
      </c>
      <c r="E418" s="110" t="s">
        <v>636</v>
      </c>
      <c r="F418" s="94">
        <v>941500</v>
      </c>
      <c r="G418" s="94">
        <v>0</v>
      </c>
      <c r="H418" s="94">
        <v>0</v>
      </c>
      <c r="I418" s="94">
        <v>0</v>
      </c>
      <c r="J418" s="94">
        <v>0</v>
      </c>
      <c r="K418" s="94">
        <v>0</v>
      </c>
      <c r="L418" s="94">
        <v>0</v>
      </c>
      <c r="M418" s="94">
        <v>0</v>
      </c>
      <c r="N418" s="94">
        <v>13500</v>
      </c>
      <c r="O418" s="94">
        <v>0</v>
      </c>
      <c r="P418" s="94">
        <v>0</v>
      </c>
      <c r="Q418" s="94">
        <v>0</v>
      </c>
      <c r="R418" s="94">
        <v>0</v>
      </c>
      <c r="S418" s="94">
        <v>1000</v>
      </c>
      <c r="T418" s="94">
        <v>927000</v>
      </c>
      <c r="U418" s="94">
        <v>0</v>
      </c>
      <c r="V418" s="94">
        <v>0</v>
      </c>
    </row>
    <row r="419" spans="1:22" ht="20.100000000000001" customHeight="1">
      <c r="A419" s="107" t="s">
        <v>1589</v>
      </c>
      <c r="B419" s="107" t="s">
        <v>1558</v>
      </c>
      <c r="C419" s="108" t="s">
        <v>1572</v>
      </c>
      <c r="D419" s="109" t="s">
        <v>1787</v>
      </c>
      <c r="E419" s="110" t="s">
        <v>832</v>
      </c>
      <c r="F419" s="94">
        <v>463506</v>
      </c>
      <c r="G419" s="94">
        <v>0</v>
      </c>
      <c r="H419" s="94">
        <v>0</v>
      </c>
      <c r="I419" s="94">
        <v>0</v>
      </c>
      <c r="J419" s="94">
        <v>0</v>
      </c>
      <c r="K419" s="94">
        <v>0</v>
      </c>
      <c r="L419" s="94">
        <v>0</v>
      </c>
      <c r="M419" s="94">
        <v>0</v>
      </c>
      <c r="N419" s="94">
        <v>0</v>
      </c>
      <c r="O419" s="94">
        <v>0</v>
      </c>
      <c r="P419" s="94">
        <v>0</v>
      </c>
      <c r="Q419" s="94">
        <v>0</v>
      </c>
      <c r="R419" s="94">
        <v>0</v>
      </c>
      <c r="S419" s="94">
        <v>0</v>
      </c>
      <c r="T419" s="94">
        <v>0</v>
      </c>
      <c r="U419" s="94">
        <v>0</v>
      </c>
      <c r="V419" s="94">
        <v>463506</v>
      </c>
    </row>
    <row r="420" spans="1:22" ht="20.100000000000001" customHeight="1">
      <c r="A420" s="107"/>
      <c r="B420" s="107"/>
      <c r="C420" s="108"/>
      <c r="D420" s="109" t="s">
        <v>1816</v>
      </c>
      <c r="E420" s="110" t="s">
        <v>1817</v>
      </c>
      <c r="F420" s="94">
        <v>119304</v>
      </c>
      <c r="G420" s="94">
        <v>0</v>
      </c>
      <c r="H420" s="94">
        <v>0</v>
      </c>
      <c r="I420" s="94">
        <v>0</v>
      </c>
      <c r="J420" s="94">
        <v>0</v>
      </c>
      <c r="K420" s="94">
        <v>0</v>
      </c>
      <c r="L420" s="94">
        <v>0</v>
      </c>
      <c r="M420" s="94">
        <v>0</v>
      </c>
      <c r="N420" s="94">
        <v>0</v>
      </c>
      <c r="O420" s="94">
        <v>0</v>
      </c>
      <c r="P420" s="94">
        <v>0</v>
      </c>
      <c r="Q420" s="94">
        <v>0</v>
      </c>
      <c r="R420" s="94">
        <v>0</v>
      </c>
      <c r="S420" s="94">
        <v>380</v>
      </c>
      <c r="T420" s="94">
        <v>43260</v>
      </c>
      <c r="U420" s="94">
        <v>66000</v>
      </c>
      <c r="V420" s="94">
        <v>9664</v>
      </c>
    </row>
    <row r="421" spans="1:22" ht="20.100000000000001" customHeight="1">
      <c r="A421" s="107" t="s">
        <v>1579</v>
      </c>
      <c r="B421" s="107" t="s">
        <v>1551</v>
      </c>
      <c r="C421" s="108" t="s">
        <v>1552</v>
      </c>
      <c r="D421" s="109" t="s">
        <v>1787</v>
      </c>
      <c r="E421" s="110" t="s">
        <v>637</v>
      </c>
      <c r="F421" s="94">
        <v>109640</v>
      </c>
      <c r="G421" s="94">
        <v>0</v>
      </c>
      <c r="H421" s="94">
        <v>0</v>
      </c>
      <c r="I421" s="94">
        <v>0</v>
      </c>
      <c r="J421" s="94">
        <v>0</v>
      </c>
      <c r="K421" s="94">
        <v>0</v>
      </c>
      <c r="L421" s="94">
        <v>0</v>
      </c>
      <c r="M421" s="94">
        <v>0</v>
      </c>
      <c r="N421" s="94">
        <v>0</v>
      </c>
      <c r="O421" s="94">
        <v>0</v>
      </c>
      <c r="P421" s="94">
        <v>0</v>
      </c>
      <c r="Q421" s="94">
        <v>0</v>
      </c>
      <c r="R421" s="94">
        <v>0</v>
      </c>
      <c r="S421" s="94">
        <v>380</v>
      </c>
      <c r="T421" s="94">
        <v>43260</v>
      </c>
      <c r="U421" s="94">
        <v>66000</v>
      </c>
      <c r="V421" s="94">
        <v>0</v>
      </c>
    </row>
    <row r="422" spans="1:22" ht="20.100000000000001" customHeight="1">
      <c r="A422" s="107" t="s">
        <v>1589</v>
      </c>
      <c r="B422" s="107" t="s">
        <v>1558</v>
      </c>
      <c r="C422" s="108" t="s">
        <v>1572</v>
      </c>
      <c r="D422" s="109" t="s">
        <v>1787</v>
      </c>
      <c r="E422" s="110" t="s">
        <v>832</v>
      </c>
      <c r="F422" s="94">
        <v>9664</v>
      </c>
      <c r="G422" s="94">
        <v>0</v>
      </c>
      <c r="H422" s="94">
        <v>0</v>
      </c>
      <c r="I422" s="94">
        <v>0</v>
      </c>
      <c r="J422" s="94">
        <v>0</v>
      </c>
      <c r="K422" s="94">
        <v>0</v>
      </c>
      <c r="L422" s="94">
        <v>0</v>
      </c>
      <c r="M422" s="94">
        <v>0</v>
      </c>
      <c r="N422" s="94">
        <v>0</v>
      </c>
      <c r="O422" s="94">
        <v>0</v>
      </c>
      <c r="P422" s="94">
        <v>0</v>
      </c>
      <c r="Q422" s="94">
        <v>0</v>
      </c>
      <c r="R422" s="94">
        <v>0</v>
      </c>
      <c r="S422" s="94">
        <v>0</v>
      </c>
      <c r="T422" s="94">
        <v>0</v>
      </c>
      <c r="U422" s="94">
        <v>0</v>
      </c>
      <c r="V422" s="94">
        <v>9664</v>
      </c>
    </row>
    <row r="423" spans="1:22" ht="20.100000000000001" customHeight="1">
      <c r="A423" s="107"/>
      <c r="B423" s="107"/>
      <c r="C423" s="108"/>
      <c r="D423" s="109" t="s">
        <v>1818</v>
      </c>
      <c r="E423" s="110" t="s">
        <v>1819</v>
      </c>
      <c r="F423" s="94">
        <v>4174980</v>
      </c>
      <c r="G423" s="94">
        <v>0</v>
      </c>
      <c r="H423" s="94">
        <v>0</v>
      </c>
      <c r="I423" s="94">
        <v>0</v>
      </c>
      <c r="J423" s="94">
        <v>0</v>
      </c>
      <c r="K423" s="94">
        <v>0</v>
      </c>
      <c r="L423" s="94">
        <v>0</v>
      </c>
      <c r="M423" s="94">
        <v>0</v>
      </c>
      <c r="N423" s="94">
        <v>24000</v>
      </c>
      <c r="O423" s="94">
        <v>60</v>
      </c>
      <c r="P423" s="94">
        <v>0</v>
      </c>
      <c r="Q423" s="94">
        <v>0</v>
      </c>
      <c r="R423" s="94">
        <v>0</v>
      </c>
      <c r="S423" s="94">
        <v>1080</v>
      </c>
      <c r="T423" s="94">
        <v>185400</v>
      </c>
      <c r="U423" s="94">
        <v>3960000</v>
      </c>
      <c r="V423" s="94">
        <v>4440</v>
      </c>
    </row>
    <row r="424" spans="1:22" ht="20.100000000000001" customHeight="1">
      <c r="A424" s="107" t="s">
        <v>1579</v>
      </c>
      <c r="B424" s="107" t="s">
        <v>1551</v>
      </c>
      <c r="C424" s="108" t="s">
        <v>1551</v>
      </c>
      <c r="D424" s="109" t="s">
        <v>1787</v>
      </c>
      <c r="E424" s="110" t="s">
        <v>636</v>
      </c>
      <c r="F424" s="94">
        <v>4170540</v>
      </c>
      <c r="G424" s="94">
        <v>0</v>
      </c>
      <c r="H424" s="94">
        <v>0</v>
      </c>
      <c r="I424" s="94">
        <v>0</v>
      </c>
      <c r="J424" s="94">
        <v>0</v>
      </c>
      <c r="K424" s="94">
        <v>0</v>
      </c>
      <c r="L424" s="94">
        <v>0</v>
      </c>
      <c r="M424" s="94">
        <v>0</v>
      </c>
      <c r="N424" s="94">
        <v>24000</v>
      </c>
      <c r="O424" s="94">
        <v>60</v>
      </c>
      <c r="P424" s="94">
        <v>0</v>
      </c>
      <c r="Q424" s="94">
        <v>0</v>
      </c>
      <c r="R424" s="94">
        <v>0</v>
      </c>
      <c r="S424" s="94">
        <v>1080</v>
      </c>
      <c r="T424" s="94">
        <v>185400</v>
      </c>
      <c r="U424" s="94">
        <v>3960000</v>
      </c>
      <c r="V424" s="94">
        <v>0</v>
      </c>
    </row>
    <row r="425" spans="1:22" ht="20.100000000000001" customHeight="1">
      <c r="A425" s="107" t="s">
        <v>1589</v>
      </c>
      <c r="B425" s="107" t="s">
        <v>1558</v>
      </c>
      <c r="C425" s="108" t="s">
        <v>1572</v>
      </c>
      <c r="D425" s="109" t="s">
        <v>1787</v>
      </c>
      <c r="E425" s="110" t="s">
        <v>832</v>
      </c>
      <c r="F425" s="94">
        <v>4440</v>
      </c>
      <c r="G425" s="94">
        <v>0</v>
      </c>
      <c r="H425" s="94">
        <v>0</v>
      </c>
      <c r="I425" s="94">
        <v>0</v>
      </c>
      <c r="J425" s="94">
        <v>0</v>
      </c>
      <c r="K425" s="94">
        <v>0</v>
      </c>
      <c r="L425" s="94">
        <v>0</v>
      </c>
      <c r="M425" s="94">
        <v>0</v>
      </c>
      <c r="N425" s="94">
        <v>0</v>
      </c>
      <c r="O425" s="94">
        <v>0</v>
      </c>
      <c r="P425" s="94">
        <v>0</v>
      </c>
      <c r="Q425" s="94">
        <v>0</v>
      </c>
      <c r="R425" s="94">
        <v>0</v>
      </c>
      <c r="S425" s="94">
        <v>0</v>
      </c>
      <c r="T425" s="94">
        <v>0</v>
      </c>
      <c r="U425" s="94">
        <v>0</v>
      </c>
      <c r="V425" s="94">
        <v>4440</v>
      </c>
    </row>
    <row r="426" spans="1:22" ht="20.100000000000001" customHeight="1">
      <c r="A426" s="107"/>
      <c r="B426" s="107"/>
      <c r="C426" s="108"/>
      <c r="D426" s="109" t="s">
        <v>1820</v>
      </c>
      <c r="E426" s="110" t="s">
        <v>1821</v>
      </c>
      <c r="F426" s="94">
        <v>678268</v>
      </c>
      <c r="G426" s="94">
        <v>0</v>
      </c>
      <c r="H426" s="94">
        <v>0</v>
      </c>
      <c r="I426" s="94">
        <v>0</v>
      </c>
      <c r="J426" s="94">
        <v>0</v>
      </c>
      <c r="K426" s="94">
        <v>0</v>
      </c>
      <c r="L426" s="94">
        <v>0</v>
      </c>
      <c r="M426" s="94">
        <v>0</v>
      </c>
      <c r="N426" s="94">
        <v>12000</v>
      </c>
      <c r="O426" s="94">
        <v>0</v>
      </c>
      <c r="P426" s="94">
        <v>0</v>
      </c>
      <c r="Q426" s="94">
        <v>0</v>
      </c>
      <c r="R426" s="94">
        <v>0</v>
      </c>
      <c r="S426" s="94">
        <v>1000</v>
      </c>
      <c r="T426" s="94">
        <v>80340</v>
      </c>
      <c r="U426" s="94">
        <v>504000</v>
      </c>
      <c r="V426" s="94">
        <v>80928</v>
      </c>
    </row>
    <row r="427" spans="1:22" ht="20.100000000000001" customHeight="1">
      <c r="A427" s="107" t="s">
        <v>1579</v>
      </c>
      <c r="B427" s="107" t="s">
        <v>1551</v>
      </c>
      <c r="C427" s="108" t="s">
        <v>1551</v>
      </c>
      <c r="D427" s="109" t="s">
        <v>1787</v>
      </c>
      <c r="E427" s="110" t="s">
        <v>636</v>
      </c>
      <c r="F427" s="94">
        <v>597340</v>
      </c>
      <c r="G427" s="94">
        <v>0</v>
      </c>
      <c r="H427" s="94">
        <v>0</v>
      </c>
      <c r="I427" s="94">
        <v>0</v>
      </c>
      <c r="J427" s="94">
        <v>0</v>
      </c>
      <c r="K427" s="94">
        <v>0</v>
      </c>
      <c r="L427" s="94">
        <v>0</v>
      </c>
      <c r="M427" s="94">
        <v>0</v>
      </c>
      <c r="N427" s="94">
        <v>12000</v>
      </c>
      <c r="O427" s="94">
        <v>0</v>
      </c>
      <c r="P427" s="94">
        <v>0</v>
      </c>
      <c r="Q427" s="94">
        <v>0</v>
      </c>
      <c r="R427" s="94">
        <v>0</v>
      </c>
      <c r="S427" s="94">
        <v>1000</v>
      </c>
      <c r="T427" s="94">
        <v>80340</v>
      </c>
      <c r="U427" s="94">
        <v>504000</v>
      </c>
      <c r="V427" s="94">
        <v>0</v>
      </c>
    </row>
    <row r="428" spans="1:22" ht="20.100000000000001" customHeight="1">
      <c r="A428" s="107" t="s">
        <v>1589</v>
      </c>
      <c r="B428" s="107" t="s">
        <v>1558</v>
      </c>
      <c r="C428" s="108" t="s">
        <v>1572</v>
      </c>
      <c r="D428" s="109" t="s">
        <v>1787</v>
      </c>
      <c r="E428" s="110" t="s">
        <v>832</v>
      </c>
      <c r="F428" s="94">
        <v>80928</v>
      </c>
      <c r="G428" s="94">
        <v>0</v>
      </c>
      <c r="H428" s="94">
        <v>0</v>
      </c>
      <c r="I428" s="94">
        <v>0</v>
      </c>
      <c r="J428" s="94">
        <v>0</v>
      </c>
      <c r="K428" s="94">
        <v>0</v>
      </c>
      <c r="L428" s="94">
        <v>0</v>
      </c>
      <c r="M428" s="94">
        <v>0</v>
      </c>
      <c r="N428" s="94">
        <v>0</v>
      </c>
      <c r="O428" s="94">
        <v>0</v>
      </c>
      <c r="P428" s="94">
        <v>0</v>
      </c>
      <c r="Q428" s="94">
        <v>0</v>
      </c>
      <c r="R428" s="94">
        <v>0</v>
      </c>
      <c r="S428" s="94">
        <v>0</v>
      </c>
      <c r="T428" s="94">
        <v>0</v>
      </c>
      <c r="U428" s="94">
        <v>0</v>
      </c>
      <c r="V428" s="94">
        <v>80928</v>
      </c>
    </row>
    <row r="429" spans="1:22" ht="20.100000000000001" customHeight="1">
      <c r="A429" s="107"/>
      <c r="B429" s="107"/>
      <c r="C429" s="108"/>
      <c r="D429" s="109" t="s">
        <v>1822</v>
      </c>
      <c r="E429" s="110" t="s">
        <v>1823</v>
      </c>
      <c r="F429" s="94">
        <v>548367</v>
      </c>
      <c r="G429" s="94">
        <v>0</v>
      </c>
      <c r="H429" s="94">
        <v>0</v>
      </c>
      <c r="I429" s="94">
        <v>0</v>
      </c>
      <c r="J429" s="94">
        <v>0</v>
      </c>
      <c r="K429" s="94">
        <v>0</v>
      </c>
      <c r="L429" s="94">
        <v>0</v>
      </c>
      <c r="M429" s="94">
        <v>0</v>
      </c>
      <c r="N429" s="94">
        <v>20250</v>
      </c>
      <c r="O429" s="94">
        <v>240</v>
      </c>
      <c r="P429" s="94">
        <v>0</v>
      </c>
      <c r="Q429" s="94">
        <v>0</v>
      </c>
      <c r="R429" s="94">
        <v>0</v>
      </c>
      <c r="S429" s="94">
        <v>920</v>
      </c>
      <c r="T429" s="94">
        <v>92700</v>
      </c>
      <c r="U429" s="94">
        <v>372000</v>
      </c>
      <c r="V429" s="94">
        <v>62257</v>
      </c>
    </row>
    <row r="430" spans="1:22" ht="20.100000000000001" customHeight="1">
      <c r="A430" s="107" t="s">
        <v>1579</v>
      </c>
      <c r="B430" s="107" t="s">
        <v>1551</v>
      </c>
      <c r="C430" s="108" t="s">
        <v>1551</v>
      </c>
      <c r="D430" s="109" t="s">
        <v>1787</v>
      </c>
      <c r="E430" s="110" t="s">
        <v>636</v>
      </c>
      <c r="F430" s="94">
        <v>486110</v>
      </c>
      <c r="G430" s="94">
        <v>0</v>
      </c>
      <c r="H430" s="94">
        <v>0</v>
      </c>
      <c r="I430" s="94">
        <v>0</v>
      </c>
      <c r="J430" s="94">
        <v>0</v>
      </c>
      <c r="K430" s="94">
        <v>0</v>
      </c>
      <c r="L430" s="94">
        <v>0</v>
      </c>
      <c r="M430" s="94">
        <v>0</v>
      </c>
      <c r="N430" s="94">
        <v>20250</v>
      </c>
      <c r="O430" s="94">
        <v>240</v>
      </c>
      <c r="P430" s="94">
        <v>0</v>
      </c>
      <c r="Q430" s="94">
        <v>0</v>
      </c>
      <c r="R430" s="94">
        <v>0</v>
      </c>
      <c r="S430" s="94">
        <v>920</v>
      </c>
      <c r="T430" s="94">
        <v>92700</v>
      </c>
      <c r="U430" s="94">
        <v>372000</v>
      </c>
      <c r="V430" s="94">
        <v>0</v>
      </c>
    </row>
    <row r="431" spans="1:22" ht="20.100000000000001" customHeight="1">
      <c r="A431" s="107" t="s">
        <v>1589</v>
      </c>
      <c r="B431" s="107" t="s">
        <v>1558</v>
      </c>
      <c r="C431" s="108" t="s">
        <v>1572</v>
      </c>
      <c r="D431" s="109" t="s">
        <v>1787</v>
      </c>
      <c r="E431" s="110" t="s">
        <v>832</v>
      </c>
      <c r="F431" s="94">
        <v>62257</v>
      </c>
      <c r="G431" s="94">
        <v>0</v>
      </c>
      <c r="H431" s="94">
        <v>0</v>
      </c>
      <c r="I431" s="94">
        <v>0</v>
      </c>
      <c r="J431" s="94">
        <v>0</v>
      </c>
      <c r="K431" s="94">
        <v>0</v>
      </c>
      <c r="L431" s="94">
        <v>0</v>
      </c>
      <c r="M431" s="94">
        <v>0</v>
      </c>
      <c r="N431" s="94">
        <v>0</v>
      </c>
      <c r="O431" s="94">
        <v>0</v>
      </c>
      <c r="P431" s="94">
        <v>0</v>
      </c>
      <c r="Q431" s="94">
        <v>0</v>
      </c>
      <c r="R431" s="94">
        <v>0</v>
      </c>
      <c r="S431" s="94">
        <v>0</v>
      </c>
      <c r="T431" s="94">
        <v>0</v>
      </c>
      <c r="U431" s="94">
        <v>0</v>
      </c>
      <c r="V431" s="94">
        <v>62257</v>
      </c>
    </row>
    <row r="432" spans="1:22" ht="20.100000000000001" customHeight="1">
      <c r="A432" s="107"/>
      <c r="B432" s="107"/>
      <c r="C432" s="108"/>
      <c r="D432" s="109" t="s">
        <v>1824</v>
      </c>
      <c r="E432" s="110" t="s">
        <v>1825</v>
      </c>
      <c r="F432" s="94">
        <v>232788</v>
      </c>
      <c r="G432" s="94">
        <v>0</v>
      </c>
      <c r="H432" s="94">
        <v>0</v>
      </c>
      <c r="I432" s="94">
        <v>0</v>
      </c>
      <c r="J432" s="94">
        <v>0</v>
      </c>
      <c r="K432" s="94">
        <v>0</v>
      </c>
      <c r="L432" s="94">
        <v>0</v>
      </c>
      <c r="M432" s="94">
        <v>0</v>
      </c>
      <c r="N432" s="94">
        <v>13500</v>
      </c>
      <c r="O432" s="94">
        <v>0</v>
      </c>
      <c r="P432" s="94">
        <v>0</v>
      </c>
      <c r="Q432" s="94">
        <v>0</v>
      </c>
      <c r="R432" s="94">
        <v>0</v>
      </c>
      <c r="S432" s="94">
        <v>720</v>
      </c>
      <c r="T432" s="94">
        <v>57684</v>
      </c>
      <c r="U432" s="94">
        <v>138000</v>
      </c>
      <c r="V432" s="94">
        <v>22884</v>
      </c>
    </row>
    <row r="433" spans="1:22" ht="20.100000000000001" customHeight="1">
      <c r="A433" s="107" t="s">
        <v>1579</v>
      </c>
      <c r="B433" s="107" t="s">
        <v>1551</v>
      </c>
      <c r="C433" s="108" t="s">
        <v>1551</v>
      </c>
      <c r="D433" s="109" t="s">
        <v>1787</v>
      </c>
      <c r="E433" s="110" t="s">
        <v>636</v>
      </c>
      <c r="F433" s="94">
        <v>209904</v>
      </c>
      <c r="G433" s="94">
        <v>0</v>
      </c>
      <c r="H433" s="94">
        <v>0</v>
      </c>
      <c r="I433" s="94">
        <v>0</v>
      </c>
      <c r="J433" s="94">
        <v>0</v>
      </c>
      <c r="K433" s="94">
        <v>0</v>
      </c>
      <c r="L433" s="94">
        <v>0</v>
      </c>
      <c r="M433" s="94">
        <v>0</v>
      </c>
      <c r="N433" s="94">
        <v>13500</v>
      </c>
      <c r="O433" s="94">
        <v>0</v>
      </c>
      <c r="P433" s="94">
        <v>0</v>
      </c>
      <c r="Q433" s="94">
        <v>0</v>
      </c>
      <c r="R433" s="94">
        <v>0</v>
      </c>
      <c r="S433" s="94">
        <v>720</v>
      </c>
      <c r="T433" s="94">
        <v>57684</v>
      </c>
      <c r="U433" s="94">
        <v>138000</v>
      </c>
      <c r="V433" s="94">
        <v>0</v>
      </c>
    </row>
    <row r="434" spans="1:22" ht="20.100000000000001" customHeight="1">
      <c r="A434" s="107" t="s">
        <v>1589</v>
      </c>
      <c r="B434" s="107" t="s">
        <v>1558</v>
      </c>
      <c r="C434" s="108" t="s">
        <v>1572</v>
      </c>
      <c r="D434" s="109" t="s">
        <v>1787</v>
      </c>
      <c r="E434" s="110" t="s">
        <v>832</v>
      </c>
      <c r="F434" s="94">
        <v>22884</v>
      </c>
      <c r="G434" s="94">
        <v>0</v>
      </c>
      <c r="H434" s="94">
        <v>0</v>
      </c>
      <c r="I434" s="94">
        <v>0</v>
      </c>
      <c r="J434" s="94">
        <v>0</v>
      </c>
      <c r="K434" s="94">
        <v>0</v>
      </c>
      <c r="L434" s="94">
        <v>0</v>
      </c>
      <c r="M434" s="94">
        <v>0</v>
      </c>
      <c r="N434" s="94">
        <v>0</v>
      </c>
      <c r="O434" s="94">
        <v>0</v>
      </c>
      <c r="P434" s="94">
        <v>0</v>
      </c>
      <c r="Q434" s="94">
        <v>0</v>
      </c>
      <c r="R434" s="94">
        <v>0</v>
      </c>
      <c r="S434" s="94">
        <v>0</v>
      </c>
      <c r="T434" s="94">
        <v>0</v>
      </c>
      <c r="U434" s="94">
        <v>0</v>
      </c>
      <c r="V434" s="94">
        <v>22884</v>
      </c>
    </row>
    <row r="435" spans="1:22" ht="20.100000000000001" customHeight="1">
      <c r="A435" s="107"/>
      <c r="B435" s="107"/>
      <c r="C435" s="108"/>
      <c r="D435" s="109" t="s">
        <v>1826</v>
      </c>
      <c r="E435" s="110" t="s">
        <v>1827</v>
      </c>
      <c r="F435" s="94">
        <v>714958</v>
      </c>
      <c r="G435" s="94">
        <v>0</v>
      </c>
      <c r="H435" s="94">
        <v>0</v>
      </c>
      <c r="I435" s="94">
        <v>0</v>
      </c>
      <c r="J435" s="94">
        <v>0</v>
      </c>
      <c r="K435" s="94">
        <v>0</v>
      </c>
      <c r="L435" s="94">
        <v>0</v>
      </c>
      <c r="M435" s="94">
        <v>0</v>
      </c>
      <c r="N435" s="94">
        <v>12000</v>
      </c>
      <c r="O435" s="94">
        <v>360</v>
      </c>
      <c r="P435" s="94">
        <v>0</v>
      </c>
      <c r="Q435" s="94">
        <v>0</v>
      </c>
      <c r="R435" s="94">
        <v>0</v>
      </c>
      <c r="S435" s="94">
        <v>840</v>
      </c>
      <c r="T435" s="94">
        <v>173040</v>
      </c>
      <c r="U435" s="94">
        <v>462000</v>
      </c>
      <c r="V435" s="94">
        <v>66718</v>
      </c>
    </row>
    <row r="436" spans="1:22" ht="20.100000000000001" customHeight="1">
      <c r="A436" s="107" t="s">
        <v>1579</v>
      </c>
      <c r="B436" s="107" t="s">
        <v>1551</v>
      </c>
      <c r="C436" s="108" t="s">
        <v>1551</v>
      </c>
      <c r="D436" s="109" t="s">
        <v>1787</v>
      </c>
      <c r="E436" s="110" t="s">
        <v>636</v>
      </c>
      <c r="F436" s="94">
        <v>647880</v>
      </c>
      <c r="G436" s="94">
        <v>0</v>
      </c>
      <c r="H436" s="94">
        <v>0</v>
      </c>
      <c r="I436" s="94">
        <v>0</v>
      </c>
      <c r="J436" s="94">
        <v>0</v>
      </c>
      <c r="K436" s="94">
        <v>0</v>
      </c>
      <c r="L436" s="94">
        <v>0</v>
      </c>
      <c r="M436" s="94">
        <v>0</v>
      </c>
      <c r="N436" s="94">
        <v>12000</v>
      </c>
      <c r="O436" s="94">
        <v>0</v>
      </c>
      <c r="P436" s="94">
        <v>0</v>
      </c>
      <c r="Q436" s="94">
        <v>0</v>
      </c>
      <c r="R436" s="94">
        <v>0</v>
      </c>
      <c r="S436" s="94">
        <v>840</v>
      </c>
      <c r="T436" s="94">
        <v>173040</v>
      </c>
      <c r="U436" s="94">
        <v>462000</v>
      </c>
      <c r="V436" s="94">
        <v>0</v>
      </c>
    </row>
    <row r="437" spans="1:22" ht="20.100000000000001" customHeight="1">
      <c r="A437" s="107" t="s">
        <v>1589</v>
      </c>
      <c r="B437" s="107" t="s">
        <v>1558</v>
      </c>
      <c r="C437" s="108" t="s">
        <v>1572</v>
      </c>
      <c r="D437" s="109" t="s">
        <v>1787</v>
      </c>
      <c r="E437" s="110" t="s">
        <v>832</v>
      </c>
      <c r="F437" s="94">
        <v>67078</v>
      </c>
      <c r="G437" s="94">
        <v>0</v>
      </c>
      <c r="H437" s="94">
        <v>0</v>
      </c>
      <c r="I437" s="94">
        <v>0</v>
      </c>
      <c r="J437" s="94">
        <v>0</v>
      </c>
      <c r="K437" s="94">
        <v>0</v>
      </c>
      <c r="L437" s="94">
        <v>0</v>
      </c>
      <c r="M437" s="94">
        <v>0</v>
      </c>
      <c r="N437" s="94">
        <v>0</v>
      </c>
      <c r="O437" s="94">
        <v>360</v>
      </c>
      <c r="P437" s="94">
        <v>0</v>
      </c>
      <c r="Q437" s="94">
        <v>0</v>
      </c>
      <c r="R437" s="94">
        <v>0</v>
      </c>
      <c r="S437" s="94">
        <v>0</v>
      </c>
      <c r="T437" s="94">
        <v>0</v>
      </c>
      <c r="U437" s="94">
        <v>0</v>
      </c>
      <c r="V437" s="94">
        <v>66718</v>
      </c>
    </row>
    <row r="438" spans="1:22" ht="20.100000000000001" customHeight="1">
      <c r="A438" s="107"/>
      <c r="B438" s="107"/>
      <c r="C438" s="108"/>
      <c r="D438" s="109" t="s">
        <v>1828</v>
      </c>
      <c r="E438" s="110" t="s">
        <v>1829</v>
      </c>
      <c r="F438" s="94">
        <v>60660</v>
      </c>
      <c r="G438" s="94">
        <v>0</v>
      </c>
      <c r="H438" s="94">
        <v>0</v>
      </c>
      <c r="I438" s="94">
        <v>0</v>
      </c>
      <c r="J438" s="94">
        <v>0</v>
      </c>
      <c r="K438" s="94">
        <v>0</v>
      </c>
      <c r="L438" s="94">
        <v>0</v>
      </c>
      <c r="M438" s="94">
        <v>0</v>
      </c>
      <c r="N438" s="94">
        <v>0</v>
      </c>
      <c r="O438" s="94">
        <v>0</v>
      </c>
      <c r="P438" s="94">
        <v>0</v>
      </c>
      <c r="Q438" s="94">
        <v>0</v>
      </c>
      <c r="R438" s="94">
        <v>0</v>
      </c>
      <c r="S438" s="94">
        <v>680</v>
      </c>
      <c r="T438" s="94">
        <v>0</v>
      </c>
      <c r="U438" s="94">
        <v>48000</v>
      </c>
      <c r="V438" s="94">
        <v>11980</v>
      </c>
    </row>
    <row r="439" spans="1:22" ht="20.100000000000001" customHeight="1">
      <c r="A439" s="107" t="s">
        <v>1579</v>
      </c>
      <c r="B439" s="107" t="s">
        <v>1551</v>
      </c>
      <c r="C439" s="108" t="s">
        <v>1552</v>
      </c>
      <c r="D439" s="109" t="s">
        <v>1787</v>
      </c>
      <c r="E439" s="110" t="s">
        <v>637</v>
      </c>
      <c r="F439" s="94">
        <v>48680</v>
      </c>
      <c r="G439" s="94">
        <v>0</v>
      </c>
      <c r="H439" s="94">
        <v>0</v>
      </c>
      <c r="I439" s="94">
        <v>0</v>
      </c>
      <c r="J439" s="94">
        <v>0</v>
      </c>
      <c r="K439" s="94">
        <v>0</v>
      </c>
      <c r="L439" s="94">
        <v>0</v>
      </c>
      <c r="M439" s="94">
        <v>0</v>
      </c>
      <c r="N439" s="94">
        <v>0</v>
      </c>
      <c r="O439" s="94">
        <v>0</v>
      </c>
      <c r="P439" s="94">
        <v>0</v>
      </c>
      <c r="Q439" s="94">
        <v>0</v>
      </c>
      <c r="R439" s="94">
        <v>0</v>
      </c>
      <c r="S439" s="94">
        <v>680</v>
      </c>
      <c r="T439" s="94">
        <v>0</v>
      </c>
      <c r="U439" s="94">
        <v>48000</v>
      </c>
      <c r="V439" s="94">
        <v>0</v>
      </c>
    </row>
    <row r="440" spans="1:22" ht="20.100000000000001" customHeight="1">
      <c r="A440" s="107" t="s">
        <v>1589</v>
      </c>
      <c r="B440" s="107" t="s">
        <v>1558</v>
      </c>
      <c r="C440" s="108" t="s">
        <v>1572</v>
      </c>
      <c r="D440" s="109" t="s">
        <v>1787</v>
      </c>
      <c r="E440" s="110" t="s">
        <v>832</v>
      </c>
      <c r="F440" s="94">
        <v>11980</v>
      </c>
      <c r="G440" s="94">
        <v>0</v>
      </c>
      <c r="H440" s="94">
        <v>0</v>
      </c>
      <c r="I440" s="94">
        <v>0</v>
      </c>
      <c r="J440" s="94">
        <v>0</v>
      </c>
      <c r="K440" s="94">
        <v>0</v>
      </c>
      <c r="L440" s="94">
        <v>0</v>
      </c>
      <c r="M440" s="94">
        <v>0</v>
      </c>
      <c r="N440" s="94">
        <v>0</v>
      </c>
      <c r="O440" s="94">
        <v>0</v>
      </c>
      <c r="P440" s="94">
        <v>0</v>
      </c>
      <c r="Q440" s="94">
        <v>0</v>
      </c>
      <c r="R440" s="94">
        <v>0</v>
      </c>
      <c r="S440" s="94">
        <v>0</v>
      </c>
      <c r="T440" s="94">
        <v>0</v>
      </c>
      <c r="U440" s="94">
        <v>0</v>
      </c>
      <c r="V440" s="94">
        <v>11980</v>
      </c>
    </row>
    <row r="441" spans="1:22" ht="20.100000000000001" customHeight="1">
      <c r="A441" s="107"/>
      <c r="B441" s="107"/>
      <c r="C441" s="108"/>
      <c r="D441" s="109" t="s">
        <v>1830</v>
      </c>
      <c r="E441" s="110" t="s">
        <v>1831</v>
      </c>
      <c r="F441" s="94">
        <v>794099</v>
      </c>
      <c r="G441" s="94">
        <v>0</v>
      </c>
      <c r="H441" s="94">
        <v>0</v>
      </c>
      <c r="I441" s="94">
        <v>0</v>
      </c>
      <c r="J441" s="94">
        <v>0</v>
      </c>
      <c r="K441" s="94">
        <v>0</v>
      </c>
      <c r="L441" s="94">
        <v>0</v>
      </c>
      <c r="M441" s="94">
        <v>0</v>
      </c>
      <c r="N441" s="94">
        <v>150000</v>
      </c>
      <c r="O441" s="94">
        <v>0</v>
      </c>
      <c r="P441" s="94">
        <v>0</v>
      </c>
      <c r="Q441" s="94">
        <v>0</v>
      </c>
      <c r="R441" s="94">
        <v>0</v>
      </c>
      <c r="S441" s="94">
        <v>1800</v>
      </c>
      <c r="T441" s="94">
        <v>132876</v>
      </c>
      <c r="U441" s="94">
        <v>432000</v>
      </c>
      <c r="V441" s="94">
        <v>77423</v>
      </c>
    </row>
    <row r="442" spans="1:22" ht="20.100000000000001" customHeight="1">
      <c r="A442" s="107" t="s">
        <v>1579</v>
      </c>
      <c r="B442" s="107" t="s">
        <v>1551</v>
      </c>
      <c r="C442" s="108" t="s">
        <v>1551</v>
      </c>
      <c r="D442" s="109" t="s">
        <v>1787</v>
      </c>
      <c r="E442" s="110" t="s">
        <v>636</v>
      </c>
      <c r="F442" s="94">
        <v>716676</v>
      </c>
      <c r="G442" s="94">
        <v>0</v>
      </c>
      <c r="H442" s="94">
        <v>0</v>
      </c>
      <c r="I442" s="94">
        <v>0</v>
      </c>
      <c r="J442" s="94">
        <v>0</v>
      </c>
      <c r="K442" s="94">
        <v>0</v>
      </c>
      <c r="L442" s="94">
        <v>0</v>
      </c>
      <c r="M442" s="94">
        <v>0</v>
      </c>
      <c r="N442" s="94">
        <v>150000</v>
      </c>
      <c r="O442" s="94">
        <v>0</v>
      </c>
      <c r="P442" s="94">
        <v>0</v>
      </c>
      <c r="Q442" s="94">
        <v>0</v>
      </c>
      <c r="R442" s="94">
        <v>0</v>
      </c>
      <c r="S442" s="94">
        <v>1800</v>
      </c>
      <c r="T442" s="94">
        <v>132876</v>
      </c>
      <c r="U442" s="94">
        <v>432000</v>
      </c>
      <c r="V442" s="94">
        <v>0</v>
      </c>
    </row>
    <row r="443" spans="1:22" ht="20.100000000000001" customHeight="1">
      <c r="A443" s="107" t="s">
        <v>1589</v>
      </c>
      <c r="B443" s="107" t="s">
        <v>1558</v>
      </c>
      <c r="C443" s="108" t="s">
        <v>1572</v>
      </c>
      <c r="D443" s="109" t="s">
        <v>1787</v>
      </c>
      <c r="E443" s="110" t="s">
        <v>832</v>
      </c>
      <c r="F443" s="94">
        <v>77423</v>
      </c>
      <c r="G443" s="94">
        <v>0</v>
      </c>
      <c r="H443" s="94">
        <v>0</v>
      </c>
      <c r="I443" s="94">
        <v>0</v>
      </c>
      <c r="J443" s="94">
        <v>0</v>
      </c>
      <c r="K443" s="94">
        <v>0</v>
      </c>
      <c r="L443" s="94">
        <v>0</v>
      </c>
      <c r="M443" s="94">
        <v>0</v>
      </c>
      <c r="N443" s="94">
        <v>0</v>
      </c>
      <c r="O443" s="94">
        <v>0</v>
      </c>
      <c r="P443" s="94">
        <v>0</v>
      </c>
      <c r="Q443" s="94">
        <v>0</v>
      </c>
      <c r="R443" s="94">
        <v>0</v>
      </c>
      <c r="S443" s="94">
        <v>0</v>
      </c>
      <c r="T443" s="94">
        <v>0</v>
      </c>
      <c r="U443" s="94">
        <v>0</v>
      </c>
      <c r="V443" s="94">
        <v>77423</v>
      </c>
    </row>
    <row r="444" spans="1:22" ht="20.100000000000001" customHeight="1">
      <c r="A444" s="107"/>
      <c r="B444" s="107"/>
      <c r="C444" s="108"/>
      <c r="D444" s="109" t="s">
        <v>1832</v>
      </c>
      <c r="E444" s="110" t="s">
        <v>1833</v>
      </c>
      <c r="F444" s="94">
        <v>691239</v>
      </c>
      <c r="G444" s="94">
        <v>0</v>
      </c>
      <c r="H444" s="94">
        <v>0</v>
      </c>
      <c r="I444" s="94">
        <v>0</v>
      </c>
      <c r="J444" s="94">
        <v>0</v>
      </c>
      <c r="K444" s="94">
        <v>0</v>
      </c>
      <c r="L444" s="94">
        <v>0</v>
      </c>
      <c r="M444" s="94">
        <v>0</v>
      </c>
      <c r="N444" s="94">
        <v>13800</v>
      </c>
      <c r="O444" s="94">
        <v>240</v>
      </c>
      <c r="P444" s="94">
        <v>0</v>
      </c>
      <c r="Q444" s="94">
        <v>0</v>
      </c>
      <c r="R444" s="94">
        <v>0</v>
      </c>
      <c r="S444" s="94">
        <v>1360</v>
      </c>
      <c r="T444" s="94">
        <v>129780</v>
      </c>
      <c r="U444" s="94">
        <v>492000</v>
      </c>
      <c r="V444" s="94">
        <v>54059</v>
      </c>
    </row>
    <row r="445" spans="1:22" ht="20.100000000000001" customHeight="1">
      <c r="A445" s="107" t="s">
        <v>1579</v>
      </c>
      <c r="B445" s="107" t="s">
        <v>1551</v>
      </c>
      <c r="C445" s="108" t="s">
        <v>1551</v>
      </c>
      <c r="D445" s="109" t="s">
        <v>1787</v>
      </c>
      <c r="E445" s="110" t="s">
        <v>636</v>
      </c>
      <c r="F445" s="94">
        <v>637180</v>
      </c>
      <c r="G445" s="94">
        <v>0</v>
      </c>
      <c r="H445" s="94">
        <v>0</v>
      </c>
      <c r="I445" s="94">
        <v>0</v>
      </c>
      <c r="J445" s="94">
        <v>0</v>
      </c>
      <c r="K445" s="94">
        <v>0</v>
      </c>
      <c r="L445" s="94">
        <v>0</v>
      </c>
      <c r="M445" s="94">
        <v>0</v>
      </c>
      <c r="N445" s="94">
        <v>13800</v>
      </c>
      <c r="O445" s="94">
        <v>240</v>
      </c>
      <c r="P445" s="94">
        <v>0</v>
      </c>
      <c r="Q445" s="94">
        <v>0</v>
      </c>
      <c r="R445" s="94">
        <v>0</v>
      </c>
      <c r="S445" s="94">
        <v>1360</v>
      </c>
      <c r="T445" s="94">
        <v>129780</v>
      </c>
      <c r="U445" s="94">
        <v>492000</v>
      </c>
      <c r="V445" s="94">
        <v>0</v>
      </c>
    </row>
    <row r="446" spans="1:22" ht="20.100000000000001" customHeight="1">
      <c r="A446" s="107" t="s">
        <v>1589</v>
      </c>
      <c r="B446" s="107" t="s">
        <v>1558</v>
      </c>
      <c r="C446" s="108" t="s">
        <v>1572</v>
      </c>
      <c r="D446" s="109" t="s">
        <v>1787</v>
      </c>
      <c r="E446" s="110" t="s">
        <v>832</v>
      </c>
      <c r="F446" s="94">
        <v>54059</v>
      </c>
      <c r="G446" s="94">
        <v>0</v>
      </c>
      <c r="H446" s="94">
        <v>0</v>
      </c>
      <c r="I446" s="94">
        <v>0</v>
      </c>
      <c r="J446" s="94">
        <v>0</v>
      </c>
      <c r="K446" s="94">
        <v>0</v>
      </c>
      <c r="L446" s="94">
        <v>0</v>
      </c>
      <c r="M446" s="94">
        <v>0</v>
      </c>
      <c r="N446" s="94">
        <v>0</v>
      </c>
      <c r="O446" s="94">
        <v>0</v>
      </c>
      <c r="P446" s="94">
        <v>0</v>
      </c>
      <c r="Q446" s="94">
        <v>0</v>
      </c>
      <c r="R446" s="94">
        <v>0</v>
      </c>
      <c r="S446" s="94">
        <v>0</v>
      </c>
      <c r="T446" s="94">
        <v>0</v>
      </c>
      <c r="U446" s="94">
        <v>0</v>
      </c>
      <c r="V446" s="94">
        <v>54059</v>
      </c>
    </row>
    <row r="447" spans="1:22" ht="20.100000000000001" customHeight="1">
      <c r="A447" s="107"/>
      <c r="B447" s="107"/>
      <c r="C447" s="108"/>
      <c r="D447" s="109" t="s">
        <v>1834</v>
      </c>
      <c r="E447" s="110" t="s">
        <v>1835</v>
      </c>
      <c r="F447" s="94">
        <v>804668</v>
      </c>
      <c r="G447" s="94">
        <v>0</v>
      </c>
      <c r="H447" s="94">
        <v>0</v>
      </c>
      <c r="I447" s="94">
        <v>0</v>
      </c>
      <c r="J447" s="94">
        <v>0</v>
      </c>
      <c r="K447" s="94">
        <v>0</v>
      </c>
      <c r="L447" s="94">
        <v>0</v>
      </c>
      <c r="M447" s="94">
        <v>0</v>
      </c>
      <c r="N447" s="94">
        <v>15000</v>
      </c>
      <c r="O447" s="94">
        <v>180</v>
      </c>
      <c r="P447" s="94">
        <v>0</v>
      </c>
      <c r="Q447" s="94">
        <v>0</v>
      </c>
      <c r="R447" s="94">
        <v>0</v>
      </c>
      <c r="S447" s="94">
        <v>920</v>
      </c>
      <c r="T447" s="94">
        <v>114348</v>
      </c>
      <c r="U447" s="94">
        <v>666000</v>
      </c>
      <c r="V447" s="94">
        <v>8220</v>
      </c>
    </row>
    <row r="448" spans="1:22" ht="20.100000000000001" customHeight="1">
      <c r="A448" s="107" t="s">
        <v>1579</v>
      </c>
      <c r="B448" s="107" t="s">
        <v>1551</v>
      </c>
      <c r="C448" s="108" t="s">
        <v>1551</v>
      </c>
      <c r="D448" s="109" t="s">
        <v>1787</v>
      </c>
      <c r="E448" s="110" t="s">
        <v>636</v>
      </c>
      <c r="F448" s="94">
        <v>796448</v>
      </c>
      <c r="G448" s="94">
        <v>0</v>
      </c>
      <c r="H448" s="94">
        <v>0</v>
      </c>
      <c r="I448" s="94">
        <v>0</v>
      </c>
      <c r="J448" s="94">
        <v>0</v>
      </c>
      <c r="K448" s="94">
        <v>0</v>
      </c>
      <c r="L448" s="94">
        <v>0</v>
      </c>
      <c r="M448" s="94">
        <v>0</v>
      </c>
      <c r="N448" s="94">
        <v>15000</v>
      </c>
      <c r="O448" s="94">
        <v>180</v>
      </c>
      <c r="P448" s="94">
        <v>0</v>
      </c>
      <c r="Q448" s="94">
        <v>0</v>
      </c>
      <c r="R448" s="94">
        <v>0</v>
      </c>
      <c r="S448" s="94">
        <v>920</v>
      </c>
      <c r="T448" s="94">
        <v>114348</v>
      </c>
      <c r="U448" s="94">
        <v>666000</v>
      </c>
      <c r="V448" s="94">
        <v>0</v>
      </c>
    </row>
    <row r="449" spans="1:22" ht="20.100000000000001" customHeight="1">
      <c r="A449" s="107" t="s">
        <v>1589</v>
      </c>
      <c r="B449" s="107" t="s">
        <v>1558</v>
      </c>
      <c r="C449" s="108" t="s">
        <v>1572</v>
      </c>
      <c r="D449" s="109" t="s">
        <v>1787</v>
      </c>
      <c r="E449" s="110" t="s">
        <v>832</v>
      </c>
      <c r="F449" s="94">
        <v>8220</v>
      </c>
      <c r="G449" s="94">
        <v>0</v>
      </c>
      <c r="H449" s="94">
        <v>0</v>
      </c>
      <c r="I449" s="94">
        <v>0</v>
      </c>
      <c r="J449" s="94">
        <v>0</v>
      </c>
      <c r="K449" s="94">
        <v>0</v>
      </c>
      <c r="L449" s="94">
        <v>0</v>
      </c>
      <c r="M449" s="94">
        <v>0</v>
      </c>
      <c r="N449" s="94">
        <v>0</v>
      </c>
      <c r="O449" s="94">
        <v>0</v>
      </c>
      <c r="P449" s="94">
        <v>0</v>
      </c>
      <c r="Q449" s="94">
        <v>0</v>
      </c>
      <c r="R449" s="94">
        <v>0</v>
      </c>
      <c r="S449" s="94">
        <v>0</v>
      </c>
      <c r="T449" s="94">
        <v>0</v>
      </c>
      <c r="U449" s="94">
        <v>0</v>
      </c>
      <c r="V449" s="94">
        <v>8220</v>
      </c>
    </row>
    <row r="450" spans="1:22" ht="20.100000000000001" customHeight="1">
      <c r="A450" s="107"/>
      <c r="B450" s="107"/>
      <c r="C450" s="108"/>
      <c r="D450" s="109" t="s">
        <v>1836</v>
      </c>
      <c r="E450" s="110" t="s">
        <v>1837</v>
      </c>
      <c r="F450" s="94">
        <v>38488</v>
      </c>
      <c r="G450" s="94">
        <v>0</v>
      </c>
      <c r="H450" s="94">
        <v>0</v>
      </c>
      <c r="I450" s="94">
        <v>0</v>
      </c>
      <c r="J450" s="94">
        <v>0</v>
      </c>
      <c r="K450" s="94">
        <v>0</v>
      </c>
      <c r="L450" s="94">
        <v>0</v>
      </c>
      <c r="M450" s="94">
        <v>0</v>
      </c>
      <c r="N450" s="94">
        <v>0</v>
      </c>
      <c r="O450" s="94">
        <v>360</v>
      </c>
      <c r="P450" s="94">
        <v>0</v>
      </c>
      <c r="Q450" s="94">
        <v>0</v>
      </c>
      <c r="R450" s="94">
        <v>0</v>
      </c>
      <c r="S450" s="94">
        <v>940</v>
      </c>
      <c r="T450" s="94">
        <v>12360</v>
      </c>
      <c r="U450" s="94">
        <v>18000</v>
      </c>
      <c r="V450" s="94">
        <v>6828</v>
      </c>
    </row>
    <row r="451" spans="1:22" ht="20.100000000000001" customHeight="1">
      <c r="A451" s="107" t="s">
        <v>1579</v>
      </c>
      <c r="B451" s="107" t="s">
        <v>1551</v>
      </c>
      <c r="C451" s="108" t="s">
        <v>1552</v>
      </c>
      <c r="D451" s="109" t="s">
        <v>1787</v>
      </c>
      <c r="E451" s="110" t="s">
        <v>637</v>
      </c>
      <c r="F451" s="94">
        <v>31660</v>
      </c>
      <c r="G451" s="94">
        <v>0</v>
      </c>
      <c r="H451" s="94">
        <v>0</v>
      </c>
      <c r="I451" s="94">
        <v>0</v>
      </c>
      <c r="J451" s="94">
        <v>0</v>
      </c>
      <c r="K451" s="94">
        <v>0</v>
      </c>
      <c r="L451" s="94">
        <v>0</v>
      </c>
      <c r="M451" s="94">
        <v>0</v>
      </c>
      <c r="N451" s="94">
        <v>0</v>
      </c>
      <c r="O451" s="94">
        <v>360</v>
      </c>
      <c r="P451" s="94">
        <v>0</v>
      </c>
      <c r="Q451" s="94">
        <v>0</v>
      </c>
      <c r="R451" s="94">
        <v>0</v>
      </c>
      <c r="S451" s="94">
        <v>940</v>
      </c>
      <c r="T451" s="94">
        <v>12360</v>
      </c>
      <c r="U451" s="94">
        <v>18000</v>
      </c>
      <c r="V451" s="94">
        <v>0</v>
      </c>
    </row>
    <row r="452" spans="1:22" ht="20.100000000000001" customHeight="1">
      <c r="A452" s="107" t="s">
        <v>1589</v>
      </c>
      <c r="B452" s="107" t="s">
        <v>1558</v>
      </c>
      <c r="C452" s="108" t="s">
        <v>1572</v>
      </c>
      <c r="D452" s="109" t="s">
        <v>1787</v>
      </c>
      <c r="E452" s="110" t="s">
        <v>832</v>
      </c>
      <c r="F452" s="94">
        <v>6828</v>
      </c>
      <c r="G452" s="94">
        <v>0</v>
      </c>
      <c r="H452" s="94">
        <v>0</v>
      </c>
      <c r="I452" s="94">
        <v>0</v>
      </c>
      <c r="J452" s="94">
        <v>0</v>
      </c>
      <c r="K452" s="94">
        <v>0</v>
      </c>
      <c r="L452" s="94">
        <v>0</v>
      </c>
      <c r="M452" s="94">
        <v>0</v>
      </c>
      <c r="N452" s="94">
        <v>0</v>
      </c>
      <c r="O452" s="94">
        <v>0</v>
      </c>
      <c r="P452" s="94">
        <v>0</v>
      </c>
      <c r="Q452" s="94">
        <v>0</v>
      </c>
      <c r="R452" s="94">
        <v>0</v>
      </c>
      <c r="S452" s="94">
        <v>0</v>
      </c>
      <c r="T452" s="94">
        <v>0</v>
      </c>
      <c r="U452" s="94">
        <v>0</v>
      </c>
      <c r="V452" s="94">
        <v>6828</v>
      </c>
    </row>
    <row r="453" spans="1:22" ht="20.100000000000001" customHeight="1">
      <c r="A453" s="107"/>
      <c r="B453" s="107"/>
      <c r="C453" s="108"/>
      <c r="D453" s="109" t="s">
        <v>1838</v>
      </c>
      <c r="E453" s="110" t="s">
        <v>1839</v>
      </c>
      <c r="F453" s="94">
        <v>733724</v>
      </c>
      <c r="G453" s="94">
        <v>0</v>
      </c>
      <c r="H453" s="94">
        <v>0</v>
      </c>
      <c r="I453" s="94">
        <v>0</v>
      </c>
      <c r="J453" s="94">
        <v>0</v>
      </c>
      <c r="K453" s="94">
        <v>0</v>
      </c>
      <c r="L453" s="94">
        <v>0</v>
      </c>
      <c r="M453" s="94">
        <v>0</v>
      </c>
      <c r="N453" s="94">
        <v>41100</v>
      </c>
      <c r="O453" s="94">
        <v>180</v>
      </c>
      <c r="P453" s="94">
        <v>0</v>
      </c>
      <c r="Q453" s="94">
        <v>0</v>
      </c>
      <c r="R453" s="94">
        <v>0</v>
      </c>
      <c r="S453" s="94">
        <v>2120</v>
      </c>
      <c r="T453" s="94">
        <v>96828</v>
      </c>
      <c r="U453" s="94">
        <v>507600</v>
      </c>
      <c r="V453" s="94">
        <v>85896</v>
      </c>
    </row>
    <row r="454" spans="1:22" ht="20.100000000000001" customHeight="1">
      <c r="A454" s="107" t="s">
        <v>1579</v>
      </c>
      <c r="B454" s="107" t="s">
        <v>1551</v>
      </c>
      <c r="C454" s="108" t="s">
        <v>1551</v>
      </c>
      <c r="D454" s="109" t="s">
        <v>1787</v>
      </c>
      <c r="E454" s="110" t="s">
        <v>636</v>
      </c>
      <c r="F454" s="94">
        <v>647828</v>
      </c>
      <c r="G454" s="94">
        <v>0</v>
      </c>
      <c r="H454" s="94">
        <v>0</v>
      </c>
      <c r="I454" s="94">
        <v>0</v>
      </c>
      <c r="J454" s="94">
        <v>0</v>
      </c>
      <c r="K454" s="94">
        <v>0</v>
      </c>
      <c r="L454" s="94">
        <v>0</v>
      </c>
      <c r="M454" s="94">
        <v>0</v>
      </c>
      <c r="N454" s="94">
        <v>41100</v>
      </c>
      <c r="O454" s="94">
        <v>180</v>
      </c>
      <c r="P454" s="94">
        <v>0</v>
      </c>
      <c r="Q454" s="94">
        <v>0</v>
      </c>
      <c r="R454" s="94">
        <v>0</v>
      </c>
      <c r="S454" s="94">
        <v>2120</v>
      </c>
      <c r="T454" s="94">
        <v>96828</v>
      </c>
      <c r="U454" s="94">
        <v>507600</v>
      </c>
      <c r="V454" s="94">
        <v>0</v>
      </c>
    </row>
    <row r="455" spans="1:22" ht="20.100000000000001" customHeight="1">
      <c r="A455" s="107" t="s">
        <v>1589</v>
      </c>
      <c r="B455" s="107" t="s">
        <v>1558</v>
      </c>
      <c r="C455" s="108" t="s">
        <v>1572</v>
      </c>
      <c r="D455" s="109" t="s">
        <v>1787</v>
      </c>
      <c r="E455" s="110" t="s">
        <v>832</v>
      </c>
      <c r="F455" s="94">
        <v>85896</v>
      </c>
      <c r="G455" s="94">
        <v>0</v>
      </c>
      <c r="H455" s="94">
        <v>0</v>
      </c>
      <c r="I455" s="94">
        <v>0</v>
      </c>
      <c r="J455" s="94">
        <v>0</v>
      </c>
      <c r="K455" s="94">
        <v>0</v>
      </c>
      <c r="L455" s="94">
        <v>0</v>
      </c>
      <c r="M455" s="94">
        <v>0</v>
      </c>
      <c r="N455" s="94">
        <v>0</v>
      </c>
      <c r="O455" s="94">
        <v>0</v>
      </c>
      <c r="P455" s="94">
        <v>0</v>
      </c>
      <c r="Q455" s="94">
        <v>0</v>
      </c>
      <c r="R455" s="94">
        <v>0</v>
      </c>
      <c r="S455" s="94">
        <v>0</v>
      </c>
      <c r="T455" s="94">
        <v>0</v>
      </c>
      <c r="U455" s="94">
        <v>0</v>
      </c>
      <c r="V455" s="94">
        <v>85896</v>
      </c>
    </row>
    <row r="456" spans="1:22" ht="20.100000000000001" customHeight="1">
      <c r="A456" s="107"/>
      <c r="B456" s="107"/>
      <c r="C456" s="108"/>
      <c r="D456" s="109" t="s">
        <v>1840</v>
      </c>
      <c r="E456" s="110" t="s">
        <v>1841</v>
      </c>
      <c r="F456" s="94">
        <v>276164</v>
      </c>
      <c r="G456" s="94">
        <v>0</v>
      </c>
      <c r="H456" s="94">
        <v>0</v>
      </c>
      <c r="I456" s="94">
        <v>0</v>
      </c>
      <c r="J456" s="94">
        <v>0</v>
      </c>
      <c r="K456" s="94">
        <v>0</v>
      </c>
      <c r="L456" s="94">
        <v>0</v>
      </c>
      <c r="M456" s="94">
        <v>0</v>
      </c>
      <c r="N456" s="94">
        <v>17250</v>
      </c>
      <c r="O456" s="94">
        <v>120</v>
      </c>
      <c r="P456" s="94">
        <v>0</v>
      </c>
      <c r="Q456" s="94">
        <v>0</v>
      </c>
      <c r="R456" s="94">
        <v>0</v>
      </c>
      <c r="S456" s="94">
        <v>2080</v>
      </c>
      <c r="T456" s="94">
        <v>55620</v>
      </c>
      <c r="U456" s="94">
        <v>174000</v>
      </c>
      <c r="V456" s="94">
        <v>27094</v>
      </c>
    </row>
    <row r="457" spans="1:22" ht="20.100000000000001" customHeight="1">
      <c r="A457" s="107" t="s">
        <v>1579</v>
      </c>
      <c r="B457" s="107" t="s">
        <v>1551</v>
      </c>
      <c r="C457" s="108" t="s">
        <v>1551</v>
      </c>
      <c r="D457" s="109" t="s">
        <v>1787</v>
      </c>
      <c r="E457" s="110" t="s">
        <v>636</v>
      </c>
      <c r="F457" s="94">
        <v>249070</v>
      </c>
      <c r="G457" s="94">
        <v>0</v>
      </c>
      <c r="H457" s="94">
        <v>0</v>
      </c>
      <c r="I457" s="94">
        <v>0</v>
      </c>
      <c r="J457" s="94">
        <v>0</v>
      </c>
      <c r="K457" s="94">
        <v>0</v>
      </c>
      <c r="L457" s="94">
        <v>0</v>
      </c>
      <c r="M457" s="94">
        <v>0</v>
      </c>
      <c r="N457" s="94">
        <v>17250</v>
      </c>
      <c r="O457" s="94">
        <v>120</v>
      </c>
      <c r="P457" s="94">
        <v>0</v>
      </c>
      <c r="Q457" s="94">
        <v>0</v>
      </c>
      <c r="R457" s="94">
        <v>0</v>
      </c>
      <c r="S457" s="94">
        <v>2080</v>
      </c>
      <c r="T457" s="94">
        <v>55620</v>
      </c>
      <c r="U457" s="94">
        <v>174000</v>
      </c>
      <c r="V457" s="94">
        <v>0</v>
      </c>
    </row>
    <row r="458" spans="1:22" ht="20.100000000000001" customHeight="1">
      <c r="A458" s="107" t="s">
        <v>1589</v>
      </c>
      <c r="B458" s="107" t="s">
        <v>1558</v>
      </c>
      <c r="C458" s="108" t="s">
        <v>1572</v>
      </c>
      <c r="D458" s="109" t="s">
        <v>1787</v>
      </c>
      <c r="E458" s="110" t="s">
        <v>832</v>
      </c>
      <c r="F458" s="94">
        <v>27094</v>
      </c>
      <c r="G458" s="94">
        <v>0</v>
      </c>
      <c r="H458" s="94">
        <v>0</v>
      </c>
      <c r="I458" s="94">
        <v>0</v>
      </c>
      <c r="J458" s="94">
        <v>0</v>
      </c>
      <c r="K458" s="94">
        <v>0</v>
      </c>
      <c r="L458" s="94">
        <v>0</v>
      </c>
      <c r="M458" s="94">
        <v>0</v>
      </c>
      <c r="N458" s="94">
        <v>0</v>
      </c>
      <c r="O458" s="94">
        <v>0</v>
      </c>
      <c r="P458" s="94">
        <v>0</v>
      </c>
      <c r="Q458" s="94">
        <v>0</v>
      </c>
      <c r="R458" s="94">
        <v>0</v>
      </c>
      <c r="S458" s="94">
        <v>0</v>
      </c>
      <c r="T458" s="94">
        <v>0</v>
      </c>
      <c r="U458" s="94">
        <v>0</v>
      </c>
      <c r="V458" s="94">
        <v>27094</v>
      </c>
    </row>
    <row r="459" spans="1:22" ht="20.100000000000001" customHeight="1">
      <c r="A459" s="107"/>
      <c r="B459" s="107"/>
      <c r="C459" s="108"/>
      <c r="D459" s="109" t="s">
        <v>1842</v>
      </c>
      <c r="E459" s="110" t="s">
        <v>1843</v>
      </c>
      <c r="F459" s="94">
        <v>52350</v>
      </c>
      <c r="G459" s="94">
        <v>0</v>
      </c>
      <c r="H459" s="94">
        <v>0</v>
      </c>
      <c r="I459" s="94">
        <v>0</v>
      </c>
      <c r="J459" s="94">
        <v>0</v>
      </c>
      <c r="K459" s="94">
        <v>0</v>
      </c>
      <c r="L459" s="94">
        <v>0</v>
      </c>
      <c r="M459" s="94">
        <v>0</v>
      </c>
      <c r="N459" s="94">
        <v>0</v>
      </c>
      <c r="O459" s="94">
        <v>0</v>
      </c>
      <c r="P459" s="94">
        <v>0</v>
      </c>
      <c r="Q459" s="94">
        <v>0</v>
      </c>
      <c r="R459" s="94">
        <v>0</v>
      </c>
      <c r="S459" s="94">
        <v>720</v>
      </c>
      <c r="T459" s="94">
        <v>13740</v>
      </c>
      <c r="U459" s="94">
        <v>36120</v>
      </c>
      <c r="V459" s="94">
        <v>1770</v>
      </c>
    </row>
    <row r="460" spans="1:22" ht="20.100000000000001" customHeight="1">
      <c r="A460" s="107" t="s">
        <v>1579</v>
      </c>
      <c r="B460" s="107" t="s">
        <v>1551</v>
      </c>
      <c r="C460" s="108" t="s">
        <v>1552</v>
      </c>
      <c r="D460" s="109" t="s">
        <v>1787</v>
      </c>
      <c r="E460" s="110" t="s">
        <v>637</v>
      </c>
      <c r="F460" s="94">
        <v>50580</v>
      </c>
      <c r="G460" s="94">
        <v>0</v>
      </c>
      <c r="H460" s="94">
        <v>0</v>
      </c>
      <c r="I460" s="94">
        <v>0</v>
      </c>
      <c r="J460" s="94">
        <v>0</v>
      </c>
      <c r="K460" s="94">
        <v>0</v>
      </c>
      <c r="L460" s="94">
        <v>0</v>
      </c>
      <c r="M460" s="94">
        <v>0</v>
      </c>
      <c r="N460" s="94">
        <v>0</v>
      </c>
      <c r="O460" s="94">
        <v>0</v>
      </c>
      <c r="P460" s="94">
        <v>0</v>
      </c>
      <c r="Q460" s="94">
        <v>0</v>
      </c>
      <c r="R460" s="94">
        <v>0</v>
      </c>
      <c r="S460" s="94">
        <v>720</v>
      </c>
      <c r="T460" s="94">
        <v>13740</v>
      </c>
      <c r="U460" s="94">
        <v>36120</v>
      </c>
      <c r="V460" s="94">
        <v>0</v>
      </c>
    </row>
    <row r="461" spans="1:22" ht="20.100000000000001" customHeight="1">
      <c r="A461" s="107" t="s">
        <v>1589</v>
      </c>
      <c r="B461" s="107" t="s">
        <v>1558</v>
      </c>
      <c r="C461" s="108" t="s">
        <v>1572</v>
      </c>
      <c r="D461" s="109" t="s">
        <v>1787</v>
      </c>
      <c r="E461" s="110" t="s">
        <v>832</v>
      </c>
      <c r="F461" s="94">
        <v>1770</v>
      </c>
      <c r="G461" s="94">
        <v>0</v>
      </c>
      <c r="H461" s="94">
        <v>0</v>
      </c>
      <c r="I461" s="94">
        <v>0</v>
      </c>
      <c r="J461" s="94">
        <v>0</v>
      </c>
      <c r="K461" s="94">
        <v>0</v>
      </c>
      <c r="L461" s="94">
        <v>0</v>
      </c>
      <c r="M461" s="94">
        <v>0</v>
      </c>
      <c r="N461" s="94">
        <v>0</v>
      </c>
      <c r="O461" s="94">
        <v>0</v>
      </c>
      <c r="P461" s="94">
        <v>0</v>
      </c>
      <c r="Q461" s="94">
        <v>0</v>
      </c>
      <c r="R461" s="94">
        <v>0</v>
      </c>
      <c r="S461" s="94">
        <v>0</v>
      </c>
      <c r="T461" s="94">
        <v>0</v>
      </c>
      <c r="U461" s="94">
        <v>0</v>
      </c>
      <c r="V461" s="94">
        <v>1770</v>
      </c>
    </row>
    <row r="462" spans="1:22" ht="20.100000000000001" customHeight="1">
      <c r="A462" s="107"/>
      <c r="B462" s="107"/>
      <c r="C462" s="108"/>
      <c r="D462" s="109" t="s">
        <v>1844</v>
      </c>
      <c r="E462" s="110" t="s">
        <v>1845</v>
      </c>
      <c r="F462" s="94">
        <v>384977</v>
      </c>
      <c r="G462" s="94">
        <v>0</v>
      </c>
      <c r="H462" s="94">
        <v>0</v>
      </c>
      <c r="I462" s="94">
        <v>0</v>
      </c>
      <c r="J462" s="94">
        <v>0</v>
      </c>
      <c r="K462" s="94">
        <v>0</v>
      </c>
      <c r="L462" s="94">
        <v>0</v>
      </c>
      <c r="M462" s="94">
        <v>0</v>
      </c>
      <c r="N462" s="94">
        <v>15000</v>
      </c>
      <c r="O462" s="94">
        <v>0</v>
      </c>
      <c r="P462" s="94">
        <v>0</v>
      </c>
      <c r="Q462" s="94">
        <v>0</v>
      </c>
      <c r="R462" s="94">
        <v>0</v>
      </c>
      <c r="S462" s="94">
        <v>2680</v>
      </c>
      <c r="T462" s="94">
        <v>105060</v>
      </c>
      <c r="U462" s="94">
        <v>222000</v>
      </c>
      <c r="V462" s="94">
        <v>40237</v>
      </c>
    </row>
    <row r="463" spans="1:22" ht="20.100000000000001" customHeight="1">
      <c r="A463" s="107" t="s">
        <v>1579</v>
      </c>
      <c r="B463" s="107" t="s">
        <v>1551</v>
      </c>
      <c r="C463" s="108" t="s">
        <v>1551</v>
      </c>
      <c r="D463" s="109" t="s">
        <v>1787</v>
      </c>
      <c r="E463" s="110" t="s">
        <v>636</v>
      </c>
      <c r="F463" s="94">
        <v>344740</v>
      </c>
      <c r="G463" s="94">
        <v>0</v>
      </c>
      <c r="H463" s="94">
        <v>0</v>
      </c>
      <c r="I463" s="94">
        <v>0</v>
      </c>
      <c r="J463" s="94">
        <v>0</v>
      </c>
      <c r="K463" s="94">
        <v>0</v>
      </c>
      <c r="L463" s="94">
        <v>0</v>
      </c>
      <c r="M463" s="94">
        <v>0</v>
      </c>
      <c r="N463" s="94">
        <v>15000</v>
      </c>
      <c r="O463" s="94">
        <v>0</v>
      </c>
      <c r="P463" s="94">
        <v>0</v>
      </c>
      <c r="Q463" s="94">
        <v>0</v>
      </c>
      <c r="R463" s="94">
        <v>0</v>
      </c>
      <c r="S463" s="94">
        <v>2680</v>
      </c>
      <c r="T463" s="94">
        <v>105060</v>
      </c>
      <c r="U463" s="94">
        <v>222000</v>
      </c>
      <c r="V463" s="94">
        <v>0</v>
      </c>
    </row>
    <row r="464" spans="1:22" ht="20.100000000000001" customHeight="1">
      <c r="A464" s="107" t="s">
        <v>1589</v>
      </c>
      <c r="B464" s="107" t="s">
        <v>1558</v>
      </c>
      <c r="C464" s="108" t="s">
        <v>1572</v>
      </c>
      <c r="D464" s="109" t="s">
        <v>1787</v>
      </c>
      <c r="E464" s="110" t="s">
        <v>832</v>
      </c>
      <c r="F464" s="94">
        <v>40237</v>
      </c>
      <c r="G464" s="94">
        <v>0</v>
      </c>
      <c r="H464" s="94">
        <v>0</v>
      </c>
      <c r="I464" s="94">
        <v>0</v>
      </c>
      <c r="J464" s="94">
        <v>0</v>
      </c>
      <c r="K464" s="94">
        <v>0</v>
      </c>
      <c r="L464" s="94">
        <v>0</v>
      </c>
      <c r="M464" s="94">
        <v>0</v>
      </c>
      <c r="N464" s="94">
        <v>0</v>
      </c>
      <c r="O464" s="94">
        <v>0</v>
      </c>
      <c r="P464" s="94">
        <v>0</v>
      </c>
      <c r="Q464" s="94">
        <v>0</v>
      </c>
      <c r="R464" s="94">
        <v>0</v>
      </c>
      <c r="S464" s="94">
        <v>0</v>
      </c>
      <c r="T464" s="94">
        <v>0</v>
      </c>
      <c r="U464" s="94">
        <v>0</v>
      </c>
      <c r="V464" s="94">
        <v>40237</v>
      </c>
    </row>
    <row r="465" spans="1:22" ht="20.100000000000001" customHeight="1">
      <c r="A465" s="107"/>
      <c r="B465" s="107"/>
      <c r="C465" s="108"/>
      <c r="D465" s="109" t="s">
        <v>1846</v>
      </c>
      <c r="E465" s="110" t="s">
        <v>1847</v>
      </c>
      <c r="F465" s="94">
        <v>204406</v>
      </c>
      <c r="G465" s="94">
        <v>0</v>
      </c>
      <c r="H465" s="94">
        <v>0</v>
      </c>
      <c r="I465" s="94">
        <v>0</v>
      </c>
      <c r="J465" s="94">
        <v>0</v>
      </c>
      <c r="K465" s="94">
        <v>0</v>
      </c>
      <c r="L465" s="94">
        <v>0</v>
      </c>
      <c r="M465" s="94">
        <v>0</v>
      </c>
      <c r="N465" s="94">
        <v>20250</v>
      </c>
      <c r="O465" s="94">
        <v>120</v>
      </c>
      <c r="P465" s="94">
        <v>0</v>
      </c>
      <c r="Q465" s="94">
        <v>0</v>
      </c>
      <c r="R465" s="94">
        <v>0</v>
      </c>
      <c r="S465" s="94">
        <v>1780</v>
      </c>
      <c r="T465" s="94">
        <v>55620</v>
      </c>
      <c r="U465" s="94">
        <v>108000</v>
      </c>
      <c r="V465" s="94">
        <v>18636</v>
      </c>
    </row>
    <row r="466" spans="1:22" ht="20.100000000000001" customHeight="1">
      <c r="A466" s="107" t="s">
        <v>1579</v>
      </c>
      <c r="B466" s="107" t="s">
        <v>1551</v>
      </c>
      <c r="C466" s="108" t="s">
        <v>1551</v>
      </c>
      <c r="D466" s="109" t="s">
        <v>1787</v>
      </c>
      <c r="E466" s="110" t="s">
        <v>636</v>
      </c>
      <c r="F466" s="94">
        <v>185770</v>
      </c>
      <c r="G466" s="94">
        <v>0</v>
      </c>
      <c r="H466" s="94">
        <v>0</v>
      </c>
      <c r="I466" s="94">
        <v>0</v>
      </c>
      <c r="J466" s="94">
        <v>0</v>
      </c>
      <c r="K466" s="94">
        <v>0</v>
      </c>
      <c r="L466" s="94">
        <v>0</v>
      </c>
      <c r="M466" s="94">
        <v>0</v>
      </c>
      <c r="N466" s="94">
        <v>20250</v>
      </c>
      <c r="O466" s="94">
        <v>120</v>
      </c>
      <c r="P466" s="94">
        <v>0</v>
      </c>
      <c r="Q466" s="94">
        <v>0</v>
      </c>
      <c r="R466" s="94">
        <v>0</v>
      </c>
      <c r="S466" s="94">
        <v>1780</v>
      </c>
      <c r="T466" s="94">
        <v>55620</v>
      </c>
      <c r="U466" s="94">
        <v>108000</v>
      </c>
      <c r="V466" s="94">
        <v>0</v>
      </c>
    </row>
    <row r="467" spans="1:22" ht="20.100000000000001" customHeight="1">
      <c r="A467" s="107" t="s">
        <v>1589</v>
      </c>
      <c r="B467" s="107" t="s">
        <v>1558</v>
      </c>
      <c r="C467" s="108" t="s">
        <v>1572</v>
      </c>
      <c r="D467" s="109" t="s">
        <v>1787</v>
      </c>
      <c r="E467" s="110" t="s">
        <v>832</v>
      </c>
      <c r="F467" s="94">
        <v>18636</v>
      </c>
      <c r="G467" s="94">
        <v>0</v>
      </c>
      <c r="H467" s="94">
        <v>0</v>
      </c>
      <c r="I467" s="94">
        <v>0</v>
      </c>
      <c r="J467" s="94">
        <v>0</v>
      </c>
      <c r="K467" s="94">
        <v>0</v>
      </c>
      <c r="L467" s="94">
        <v>0</v>
      </c>
      <c r="M467" s="94">
        <v>0</v>
      </c>
      <c r="N467" s="94">
        <v>0</v>
      </c>
      <c r="O467" s="94">
        <v>0</v>
      </c>
      <c r="P467" s="94">
        <v>0</v>
      </c>
      <c r="Q467" s="94">
        <v>0</v>
      </c>
      <c r="R467" s="94">
        <v>0</v>
      </c>
      <c r="S467" s="94">
        <v>0</v>
      </c>
      <c r="T467" s="94">
        <v>0</v>
      </c>
      <c r="U467" s="94">
        <v>0</v>
      </c>
      <c r="V467" s="94">
        <v>18636</v>
      </c>
    </row>
    <row r="468" spans="1:22" ht="20.100000000000001" customHeight="1">
      <c r="A468" s="107"/>
      <c r="B468" s="107"/>
      <c r="C468" s="108"/>
      <c r="D468" s="109" t="s">
        <v>1848</v>
      </c>
      <c r="E468" s="110" t="s">
        <v>1849</v>
      </c>
      <c r="F468" s="94">
        <v>320941</v>
      </c>
      <c r="G468" s="94">
        <v>0</v>
      </c>
      <c r="H468" s="94">
        <v>0</v>
      </c>
      <c r="I468" s="94">
        <v>0</v>
      </c>
      <c r="J468" s="94">
        <v>0</v>
      </c>
      <c r="K468" s="94">
        <v>0</v>
      </c>
      <c r="L468" s="94">
        <v>0</v>
      </c>
      <c r="M468" s="94">
        <v>0</v>
      </c>
      <c r="N468" s="94">
        <v>18000</v>
      </c>
      <c r="O468" s="94">
        <v>180</v>
      </c>
      <c r="P468" s="94">
        <v>0</v>
      </c>
      <c r="Q468" s="94">
        <v>0</v>
      </c>
      <c r="R468" s="94">
        <v>0</v>
      </c>
      <c r="S468" s="94">
        <v>1800</v>
      </c>
      <c r="T468" s="94">
        <v>77256</v>
      </c>
      <c r="U468" s="94">
        <v>186000</v>
      </c>
      <c r="V468" s="94">
        <v>37705</v>
      </c>
    </row>
    <row r="469" spans="1:22" ht="20.100000000000001" customHeight="1">
      <c r="A469" s="107" t="s">
        <v>1579</v>
      </c>
      <c r="B469" s="107" t="s">
        <v>1551</v>
      </c>
      <c r="C469" s="108" t="s">
        <v>1551</v>
      </c>
      <c r="D469" s="109" t="s">
        <v>1787</v>
      </c>
      <c r="E469" s="110" t="s">
        <v>636</v>
      </c>
      <c r="F469" s="94">
        <v>283236</v>
      </c>
      <c r="G469" s="94">
        <v>0</v>
      </c>
      <c r="H469" s="94">
        <v>0</v>
      </c>
      <c r="I469" s="94">
        <v>0</v>
      </c>
      <c r="J469" s="94">
        <v>0</v>
      </c>
      <c r="K469" s="94">
        <v>0</v>
      </c>
      <c r="L469" s="94">
        <v>0</v>
      </c>
      <c r="M469" s="94">
        <v>0</v>
      </c>
      <c r="N469" s="94">
        <v>18000</v>
      </c>
      <c r="O469" s="94">
        <v>180</v>
      </c>
      <c r="P469" s="94">
        <v>0</v>
      </c>
      <c r="Q469" s="94">
        <v>0</v>
      </c>
      <c r="R469" s="94">
        <v>0</v>
      </c>
      <c r="S469" s="94">
        <v>1800</v>
      </c>
      <c r="T469" s="94">
        <v>77256</v>
      </c>
      <c r="U469" s="94">
        <v>186000</v>
      </c>
      <c r="V469" s="94">
        <v>0</v>
      </c>
    </row>
    <row r="470" spans="1:22" ht="20.100000000000001" customHeight="1">
      <c r="A470" s="107" t="s">
        <v>1589</v>
      </c>
      <c r="B470" s="107" t="s">
        <v>1558</v>
      </c>
      <c r="C470" s="108" t="s">
        <v>1572</v>
      </c>
      <c r="D470" s="109" t="s">
        <v>1787</v>
      </c>
      <c r="E470" s="110" t="s">
        <v>832</v>
      </c>
      <c r="F470" s="94">
        <v>37705</v>
      </c>
      <c r="G470" s="94">
        <v>0</v>
      </c>
      <c r="H470" s="94">
        <v>0</v>
      </c>
      <c r="I470" s="94">
        <v>0</v>
      </c>
      <c r="J470" s="94">
        <v>0</v>
      </c>
      <c r="K470" s="94">
        <v>0</v>
      </c>
      <c r="L470" s="94">
        <v>0</v>
      </c>
      <c r="M470" s="94">
        <v>0</v>
      </c>
      <c r="N470" s="94">
        <v>0</v>
      </c>
      <c r="O470" s="94">
        <v>0</v>
      </c>
      <c r="P470" s="94">
        <v>0</v>
      </c>
      <c r="Q470" s="94">
        <v>0</v>
      </c>
      <c r="R470" s="94">
        <v>0</v>
      </c>
      <c r="S470" s="94">
        <v>0</v>
      </c>
      <c r="T470" s="94">
        <v>0</v>
      </c>
      <c r="U470" s="94">
        <v>0</v>
      </c>
      <c r="V470" s="94">
        <v>37705</v>
      </c>
    </row>
    <row r="471" spans="1:22" ht="20.100000000000001" customHeight="1">
      <c r="A471" s="107"/>
      <c r="B471" s="107"/>
      <c r="C471" s="108"/>
      <c r="D471" s="109" t="s">
        <v>1850</v>
      </c>
      <c r="E471" s="110" t="s">
        <v>1851</v>
      </c>
      <c r="F471" s="94">
        <v>17292</v>
      </c>
      <c r="G471" s="94">
        <v>0</v>
      </c>
      <c r="H471" s="94">
        <v>0</v>
      </c>
      <c r="I471" s="94">
        <v>0</v>
      </c>
      <c r="J471" s="94">
        <v>0</v>
      </c>
      <c r="K471" s="94">
        <v>0</v>
      </c>
      <c r="L471" s="94">
        <v>0</v>
      </c>
      <c r="M471" s="94">
        <v>0</v>
      </c>
      <c r="N471" s="94">
        <v>0</v>
      </c>
      <c r="O471" s="94">
        <v>300</v>
      </c>
      <c r="P471" s="94">
        <v>0</v>
      </c>
      <c r="Q471" s="94">
        <v>0</v>
      </c>
      <c r="R471" s="94">
        <v>0</v>
      </c>
      <c r="S471" s="94">
        <v>560</v>
      </c>
      <c r="T471" s="94">
        <v>0</v>
      </c>
      <c r="U471" s="94">
        <v>12000</v>
      </c>
      <c r="V471" s="94">
        <v>4432</v>
      </c>
    </row>
    <row r="472" spans="1:22" ht="20.100000000000001" customHeight="1">
      <c r="A472" s="107" t="s">
        <v>1579</v>
      </c>
      <c r="B472" s="107" t="s">
        <v>1580</v>
      </c>
      <c r="C472" s="108" t="s">
        <v>1550</v>
      </c>
      <c r="D472" s="109" t="s">
        <v>1787</v>
      </c>
      <c r="E472" s="110" t="s">
        <v>672</v>
      </c>
      <c r="F472" s="94">
        <v>12860</v>
      </c>
      <c r="G472" s="94">
        <v>0</v>
      </c>
      <c r="H472" s="94">
        <v>0</v>
      </c>
      <c r="I472" s="94">
        <v>0</v>
      </c>
      <c r="J472" s="94">
        <v>0</v>
      </c>
      <c r="K472" s="94">
        <v>0</v>
      </c>
      <c r="L472" s="94">
        <v>0</v>
      </c>
      <c r="M472" s="94">
        <v>0</v>
      </c>
      <c r="N472" s="94">
        <v>0</v>
      </c>
      <c r="O472" s="94">
        <v>300</v>
      </c>
      <c r="P472" s="94">
        <v>0</v>
      </c>
      <c r="Q472" s="94">
        <v>0</v>
      </c>
      <c r="R472" s="94">
        <v>0</v>
      </c>
      <c r="S472" s="94">
        <v>560</v>
      </c>
      <c r="T472" s="94">
        <v>0</v>
      </c>
      <c r="U472" s="94">
        <v>12000</v>
      </c>
      <c r="V472" s="94">
        <v>0</v>
      </c>
    </row>
    <row r="473" spans="1:22" ht="20.100000000000001" customHeight="1">
      <c r="A473" s="107" t="s">
        <v>1589</v>
      </c>
      <c r="B473" s="107" t="s">
        <v>1558</v>
      </c>
      <c r="C473" s="108" t="s">
        <v>1572</v>
      </c>
      <c r="D473" s="109" t="s">
        <v>1787</v>
      </c>
      <c r="E473" s="110" t="s">
        <v>832</v>
      </c>
      <c r="F473" s="94">
        <v>4432</v>
      </c>
      <c r="G473" s="94">
        <v>0</v>
      </c>
      <c r="H473" s="94">
        <v>0</v>
      </c>
      <c r="I473" s="94">
        <v>0</v>
      </c>
      <c r="J473" s="94">
        <v>0</v>
      </c>
      <c r="K473" s="94">
        <v>0</v>
      </c>
      <c r="L473" s="94">
        <v>0</v>
      </c>
      <c r="M473" s="94">
        <v>0</v>
      </c>
      <c r="N473" s="94">
        <v>0</v>
      </c>
      <c r="O473" s="94">
        <v>0</v>
      </c>
      <c r="P473" s="94">
        <v>0</v>
      </c>
      <c r="Q473" s="94">
        <v>0</v>
      </c>
      <c r="R473" s="94">
        <v>0</v>
      </c>
      <c r="S473" s="94">
        <v>0</v>
      </c>
      <c r="T473" s="94">
        <v>0</v>
      </c>
      <c r="U473" s="94">
        <v>0</v>
      </c>
      <c r="V473" s="94">
        <v>4432</v>
      </c>
    </row>
    <row r="474" spans="1:22" ht="20.100000000000001" customHeight="1">
      <c r="A474" s="107"/>
      <c r="B474" s="107"/>
      <c r="C474" s="108"/>
      <c r="D474" s="109" t="s">
        <v>1852</v>
      </c>
      <c r="E474" s="110" t="s">
        <v>1853</v>
      </c>
      <c r="F474" s="94">
        <v>421925</v>
      </c>
      <c r="G474" s="94">
        <v>0</v>
      </c>
      <c r="H474" s="94">
        <v>0</v>
      </c>
      <c r="I474" s="94">
        <v>0</v>
      </c>
      <c r="J474" s="94">
        <v>0</v>
      </c>
      <c r="K474" s="94">
        <v>0</v>
      </c>
      <c r="L474" s="94">
        <v>0</v>
      </c>
      <c r="M474" s="94">
        <v>0</v>
      </c>
      <c r="N474" s="94">
        <v>0</v>
      </c>
      <c r="O474" s="94">
        <v>2040</v>
      </c>
      <c r="P474" s="94">
        <v>0</v>
      </c>
      <c r="Q474" s="94">
        <v>0</v>
      </c>
      <c r="R474" s="94">
        <v>0</v>
      </c>
      <c r="S474" s="94">
        <v>3160</v>
      </c>
      <c r="T474" s="94">
        <v>12360</v>
      </c>
      <c r="U474" s="94">
        <v>330000</v>
      </c>
      <c r="V474" s="94">
        <v>74365</v>
      </c>
    </row>
    <row r="475" spans="1:22" ht="20.100000000000001" customHeight="1">
      <c r="A475" s="107" t="s">
        <v>1579</v>
      </c>
      <c r="B475" s="107" t="s">
        <v>1551</v>
      </c>
      <c r="C475" s="108" t="s">
        <v>1551</v>
      </c>
      <c r="D475" s="109" t="s">
        <v>1787</v>
      </c>
      <c r="E475" s="110" t="s">
        <v>636</v>
      </c>
      <c r="F475" s="94">
        <v>347560</v>
      </c>
      <c r="G475" s="94">
        <v>0</v>
      </c>
      <c r="H475" s="94">
        <v>0</v>
      </c>
      <c r="I475" s="94">
        <v>0</v>
      </c>
      <c r="J475" s="94">
        <v>0</v>
      </c>
      <c r="K475" s="94">
        <v>0</v>
      </c>
      <c r="L475" s="94">
        <v>0</v>
      </c>
      <c r="M475" s="94">
        <v>0</v>
      </c>
      <c r="N475" s="94">
        <v>0</v>
      </c>
      <c r="O475" s="94">
        <v>2040</v>
      </c>
      <c r="P475" s="94">
        <v>0</v>
      </c>
      <c r="Q475" s="94">
        <v>0</v>
      </c>
      <c r="R475" s="94">
        <v>0</v>
      </c>
      <c r="S475" s="94">
        <v>3160</v>
      </c>
      <c r="T475" s="94">
        <v>12360</v>
      </c>
      <c r="U475" s="94">
        <v>330000</v>
      </c>
      <c r="V475" s="94">
        <v>0</v>
      </c>
    </row>
    <row r="476" spans="1:22" ht="20.100000000000001" customHeight="1">
      <c r="A476" s="107" t="s">
        <v>1589</v>
      </c>
      <c r="B476" s="107" t="s">
        <v>1558</v>
      </c>
      <c r="C476" s="108" t="s">
        <v>1572</v>
      </c>
      <c r="D476" s="109" t="s">
        <v>1787</v>
      </c>
      <c r="E476" s="110" t="s">
        <v>832</v>
      </c>
      <c r="F476" s="94">
        <v>74365</v>
      </c>
      <c r="G476" s="94">
        <v>0</v>
      </c>
      <c r="H476" s="94">
        <v>0</v>
      </c>
      <c r="I476" s="94">
        <v>0</v>
      </c>
      <c r="J476" s="94">
        <v>0</v>
      </c>
      <c r="K476" s="94">
        <v>0</v>
      </c>
      <c r="L476" s="94">
        <v>0</v>
      </c>
      <c r="M476" s="94">
        <v>0</v>
      </c>
      <c r="N476" s="94">
        <v>0</v>
      </c>
      <c r="O476" s="94">
        <v>0</v>
      </c>
      <c r="P476" s="94">
        <v>0</v>
      </c>
      <c r="Q476" s="94">
        <v>0</v>
      </c>
      <c r="R476" s="94">
        <v>0</v>
      </c>
      <c r="S476" s="94">
        <v>0</v>
      </c>
      <c r="T476" s="94">
        <v>0</v>
      </c>
      <c r="U476" s="94">
        <v>0</v>
      </c>
      <c r="V476" s="94">
        <v>74365</v>
      </c>
    </row>
    <row r="477" spans="1:22" ht="20.100000000000001" customHeight="1">
      <c r="A477" s="107"/>
      <c r="B477" s="107"/>
      <c r="C477" s="108"/>
      <c r="D477" s="109" t="s">
        <v>1854</v>
      </c>
      <c r="E477" s="110" t="s">
        <v>1855</v>
      </c>
      <c r="F477" s="94">
        <v>820</v>
      </c>
      <c r="G477" s="94">
        <v>0</v>
      </c>
      <c r="H477" s="94">
        <v>0</v>
      </c>
      <c r="I477" s="94">
        <v>0</v>
      </c>
      <c r="J477" s="94">
        <v>0</v>
      </c>
      <c r="K477" s="94">
        <v>0</v>
      </c>
      <c r="L477" s="94">
        <v>0</v>
      </c>
      <c r="M477" s="94">
        <v>0</v>
      </c>
      <c r="N477" s="94">
        <v>0</v>
      </c>
      <c r="O477" s="94">
        <v>600</v>
      </c>
      <c r="P477" s="94">
        <v>0</v>
      </c>
      <c r="Q477" s="94">
        <v>0</v>
      </c>
      <c r="R477" s="94">
        <v>0</v>
      </c>
      <c r="S477" s="94">
        <v>220</v>
      </c>
      <c r="T477" s="94">
        <v>0</v>
      </c>
      <c r="U477" s="94">
        <v>0</v>
      </c>
      <c r="V477" s="94">
        <v>0</v>
      </c>
    </row>
    <row r="478" spans="1:22" ht="20.100000000000001" customHeight="1">
      <c r="A478" s="107" t="s">
        <v>1579</v>
      </c>
      <c r="B478" s="107" t="s">
        <v>1551</v>
      </c>
      <c r="C478" s="108" t="s">
        <v>1550</v>
      </c>
      <c r="D478" s="109" t="s">
        <v>1787</v>
      </c>
      <c r="E478" s="110" t="s">
        <v>635</v>
      </c>
      <c r="F478" s="94">
        <v>820</v>
      </c>
      <c r="G478" s="94">
        <v>0</v>
      </c>
      <c r="H478" s="94">
        <v>0</v>
      </c>
      <c r="I478" s="94">
        <v>0</v>
      </c>
      <c r="J478" s="94">
        <v>0</v>
      </c>
      <c r="K478" s="94">
        <v>0</v>
      </c>
      <c r="L478" s="94">
        <v>0</v>
      </c>
      <c r="M478" s="94">
        <v>0</v>
      </c>
      <c r="N478" s="94">
        <v>0</v>
      </c>
      <c r="O478" s="94">
        <v>600</v>
      </c>
      <c r="P478" s="94">
        <v>0</v>
      </c>
      <c r="Q478" s="94">
        <v>0</v>
      </c>
      <c r="R478" s="94">
        <v>0</v>
      </c>
      <c r="S478" s="94">
        <v>220</v>
      </c>
      <c r="T478" s="94">
        <v>0</v>
      </c>
      <c r="U478" s="94">
        <v>0</v>
      </c>
      <c r="V478" s="94">
        <v>0</v>
      </c>
    </row>
    <row r="479" spans="1:22" ht="20.100000000000001" customHeight="1">
      <c r="A479" s="107"/>
      <c r="B479" s="107"/>
      <c r="C479" s="108"/>
      <c r="D479" s="109" t="s">
        <v>1856</v>
      </c>
      <c r="E479" s="110" t="s">
        <v>1857</v>
      </c>
      <c r="F479" s="94">
        <v>67184</v>
      </c>
      <c r="G479" s="94">
        <v>0</v>
      </c>
      <c r="H479" s="94">
        <v>0</v>
      </c>
      <c r="I479" s="94">
        <v>0</v>
      </c>
      <c r="J479" s="94">
        <v>0</v>
      </c>
      <c r="K479" s="94">
        <v>0</v>
      </c>
      <c r="L479" s="94">
        <v>0</v>
      </c>
      <c r="M479" s="94">
        <v>0</v>
      </c>
      <c r="N479" s="94">
        <v>0</v>
      </c>
      <c r="O479" s="94">
        <v>120</v>
      </c>
      <c r="P479" s="94">
        <v>0</v>
      </c>
      <c r="Q479" s="94">
        <v>0</v>
      </c>
      <c r="R479" s="94">
        <v>0</v>
      </c>
      <c r="S479" s="94">
        <v>240</v>
      </c>
      <c r="T479" s="94">
        <v>0</v>
      </c>
      <c r="U479" s="94">
        <v>66000</v>
      </c>
      <c r="V479" s="94">
        <v>824</v>
      </c>
    </row>
    <row r="480" spans="1:22" ht="20.100000000000001" customHeight="1">
      <c r="A480" s="107" t="s">
        <v>1579</v>
      </c>
      <c r="B480" s="107" t="s">
        <v>1551</v>
      </c>
      <c r="C480" s="108" t="s">
        <v>1550</v>
      </c>
      <c r="D480" s="109" t="s">
        <v>1787</v>
      </c>
      <c r="E480" s="110" t="s">
        <v>635</v>
      </c>
      <c r="F480" s="94">
        <v>66360</v>
      </c>
      <c r="G480" s="94">
        <v>0</v>
      </c>
      <c r="H480" s="94">
        <v>0</v>
      </c>
      <c r="I480" s="94">
        <v>0</v>
      </c>
      <c r="J480" s="94">
        <v>0</v>
      </c>
      <c r="K480" s="94">
        <v>0</v>
      </c>
      <c r="L480" s="94">
        <v>0</v>
      </c>
      <c r="M480" s="94">
        <v>0</v>
      </c>
      <c r="N480" s="94">
        <v>0</v>
      </c>
      <c r="O480" s="94">
        <v>120</v>
      </c>
      <c r="P480" s="94">
        <v>0</v>
      </c>
      <c r="Q480" s="94">
        <v>0</v>
      </c>
      <c r="R480" s="94">
        <v>0</v>
      </c>
      <c r="S480" s="94">
        <v>240</v>
      </c>
      <c r="T480" s="94">
        <v>0</v>
      </c>
      <c r="U480" s="94">
        <v>66000</v>
      </c>
      <c r="V480" s="94">
        <v>0</v>
      </c>
    </row>
    <row r="481" spans="1:22" ht="20.100000000000001" customHeight="1">
      <c r="A481" s="107" t="s">
        <v>1589</v>
      </c>
      <c r="B481" s="107" t="s">
        <v>1558</v>
      </c>
      <c r="C481" s="108" t="s">
        <v>1572</v>
      </c>
      <c r="D481" s="109" t="s">
        <v>1787</v>
      </c>
      <c r="E481" s="110" t="s">
        <v>832</v>
      </c>
      <c r="F481" s="94">
        <v>824</v>
      </c>
      <c r="G481" s="94">
        <v>0</v>
      </c>
      <c r="H481" s="94">
        <v>0</v>
      </c>
      <c r="I481" s="94">
        <v>0</v>
      </c>
      <c r="J481" s="94">
        <v>0</v>
      </c>
      <c r="K481" s="94">
        <v>0</v>
      </c>
      <c r="L481" s="94">
        <v>0</v>
      </c>
      <c r="M481" s="94">
        <v>0</v>
      </c>
      <c r="N481" s="94">
        <v>0</v>
      </c>
      <c r="O481" s="94">
        <v>0</v>
      </c>
      <c r="P481" s="94">
        <v>0</v>
      </c>
      <c r="Q481" s="94">
        <v>0</v>
      </c>
      <c r="R481" s="94">
        <v>0</v>
      </c>
      <c r="S481" s="94">
        <v>0</v>
      </c>
      <c r="T481" s="94">
        <v>0</v>
      </c>
      <c r="U481" s="94">
        <v>0</v>
      </c>
      <c r="V481" s="94">
        <v>824</v>
      </c>
    </row>
    <row r="482" spans="1:22" ht="20.100000000000001" customHeight="1">
      <c r="A482" s="107"/>
      <c r="B482" s="107"/>
      <c r="C482" s="108"/>
      <c r="D482" s="109" t="s">
        <v>1858</v>
      </c>
      <c r="E482" s="110" t="s">
        <v>1859</v>
      </c>
      <c r="F482" s="94">
        <v>320</v>
      </c>
      <c r="G482" s="94">
        <v>0</v>
      </c>
      <c r="H482" s="94">
        <v>0</v>
      </c>
      <c r="I482" s="94">
        <v>0</v>
      </c>
      <c r="J482" s="94">
        <v>0</v>
      </c>
      <c r="K482" s="94">
        <v>0</v>
      </c>
      <c r="L482" s="94">
        <v>0</v>
      </c>
      <c r="M482" s="94">
        <v>0</v>
      </c>
      <c r="N482" s="94">
        <v>0</v>
      </c>
      <c r="O482" s="94">
        <v>120</v>
      </c>
      <c r="P482" s="94">
        <v>0</v>
      </c>
      <c r="Q482" s="94">
        <v>0</v>
      </c>
      <c r="R482" s="94">
        <v>0</v>
      </c>
      <c r="S482" s="94">
        <v>200</v>
      </c>
      <c r="T482" s="94">
        <v>0</v>
      </c>
      <c r="U482" s="94">
        <v>0</v>
      </c>
      <c r="V482" s="94">
        <v>0</v>
      </c>
    </row>
    <row r="483" spans="1:22" ht="20.100000000000001" customHeight="1">
      <c r="A483" s="107" t="s">
        <v>1579</v>
      </c>
      <c r="B483" s="107" t="s">
        <v>1551</v>
      </c>
      <c r="C483" s="108" t="s">
        <v>1550</v>
      </c>
      <c r="D483" s="109" t="s">
        <v>1787</v>
      </c>
      <c r="E483" s="110" t="s">
        <v>635</v>
      </c>
      <c r="F483" s="94">
        <v>320</v>
      </c>
      <c r="G483" s="94">
        <v>0</v>
      </c>
      <c r="H483" s="94">
        <v>0</v>
      </c>
      <c r="I483" s="94">
        <v>0</v>
      </c>
      <c r="J483" s="94">
        <v>0</v>
      </c>
      <c r="K483" s="94">
        <v>0</v>
      </c>
      <c r="L483" s="94">
        <v>0</v>
      </c>
      <c r="M483" s="94">
        <v>0</v>
      </c>
      <c r="N483" s="94">
        <v>0</v>
      </c>
      <c r="O483" s="94">
        <v>120</v>
      </c>
      <c r="P483" s="94">
        <v>0</v>
      </c>
      <c r="Q483" s="94">
        <v>0</v>
      </c>
      <c r="R483" s="94">
        <v>0</v>
      </c>
      <c r="S483" s="94">
        <v>200</v>
      </c>
      <c r="T483" s="94">
        <v>0</v>
      </c>
      <c r="U483" s="94">
        <v>0</v>
      </c>
      <c r="V483" s="94">
        <v>0</v>
      </c>
    </row>
    <row r="484" spans="1:22" ht="20.100000000000001" customHeight="1">
      <c r="A484" s="107"/>
      <c r="B484" s="107"/>
      <c r="C484" s="108"/>
      <c r="D484" s="109" t="s">
        <v>1860</v>
      </c>
      <c r="E484" s="110" t="s">
        <v>1861</v>
      </c>
      <c r="F484" s="94">
        <v>651680</v>
      </c>
      <c r="G484" s="94">
        <v>0</v>
      </c>
      <c r="H484" s="94">
        <v>0</v>
      </c>
      <c r="I484" s="94">
        <v>0</v>
      </c>
      <c r="J484" s="94">
        <v>0</v>
      </c>
      <c r="K484" s="94">
        <v>0</v>
      </c>
      <c r="L484" s="94">
        <v>0</v>
      </c>
      <c r="M484" s="94">
        <v>0</v>
      </c>
      <c r="N484" s="94">
        <v>648000</v>
      </c>
      <c r="O484" s="94">
        <v>900</v>
      </c>
      <c r="P484" s="94">
        <v>0</v>
      </c>
      <c r="Q484" s="94">
        <v>0</v>
      </c>
      <c r="R484" s="94">
        <v>0</v>
      </c>
      <c r="S484" s="94">
        <v>2780</v>
      </c>
      <c r="T484" s="94">
        <v>0</v>
      </c>
      <c r="U484" s="94">
        <v>0</v>
      </c>
      <c r="V484" s="94">
        <v>0</v>
      </c>
    </row>
    <row r="485" spans="1:22" ht="20.100000000000001" customHeight="1">
      <c r="A485" s="107" t="s">
        <v>1579</v>
      </c>
      <c r="B485" s="107" t="s">
        <v>1551</v>
      </c>
      <c r="C485" s="108" t="s">
        <v>1552</v>
      </c>
      <c r="D485" s="109" t="s">
        <v>1787</v>
      </c>
      <c r="E485" s="110" t="s">
        <v>637</v>
      </c>
      <c r="F485" s="94">
        <v>651680</v>
      </c>
      <c r="G485" s="94">
        <v>0</v>
      </c>
      <c r="H485" s="94">
        <v>0</v>
      </c>
      <c r="I485" s="94">
        <v>0</v>
      </c>
      <c r="J485" s="94">
        <v>0</v>
      </c>
      <c r="K485" s="94">
        <v>0</v>
      </c>
      <c r="L485" s="94">
        <v>0</v>
      </c>
      <c r="M485" s="94">
        <v>0</v>
      </c>
      <c r="N485" s="94">
        <v>648000</v>
      </c>
      <c r="O485" s="94">
        <v>900</v>
      </c>
      <c r="P485" s="94">
        <v>0</v>
      </c>
      <c r="Q485" s="94">
        <v>0</v>
      </c>
      <c r="R485" s="94">
        <v>0</v>
      </c>
      <c r="S485" s="94">
        <v>2780</v>
      </c>
      <c r="T485" s="94">
        <v>0</v>
      </c>
      <c r="U485" s="94">
        <v>0</v>
      </c>
      <c r="V485" s="94">
        <v>0</v>
      </c>
    </row>
    <row r="486" spans="1:22" ht="20.100000000000001" customHeight="1">
      <c r="A486" s="107"/>
      <c r="B486" s="107"/>
      <c r="C486" s="108"/>
      <c r="D486" s="109" t="s">
        <v>1862</v>
      </c>
      <c r="E486" s="110" t="s">
        <v>1863</v>
      </c>
      <c r="F486" s="94">
        <v>17628</v>
      </c>
      <c r="G486" s="94">
        <v>0</v>
      </c>
      <c r="H486" s="94">
        <v>0</v>
      </c>
      <c r="I486" s="94">
        <v>0</v>
      </c>
      <c r="J486" s="94">
        <v>0</v>
      </c>
      <c r="K486" s="94">
        <v>0</v>
      </c>
      <c r="L486" s="94">
        <v>0</v>
      </c>
      <c r="M486" s="94">
        <v>0</v>
      </c>
      <c r="N486" s="94">
        <v>0</v>
      </c>
      <c r="O486" s="94">
        <v>900</v>
      </c>
      <c r="P486" s="94">
        <v>0</v>
      </c>
      <c r="Q486" s="94">
        <v>0</v>
      </c>
      <c r="R486" s="94">
        <v>0</v>
      </c>
      <c r="S486" s="94">
        <v>2740</v>
      </c>
      <c r="T486" s="94">
        <v>0</v>
      </c>
      <c r="U486" s="94">
        <v>0</v>
      </c>
      <c r="V486" s="94">
        <v>13988</v>
      </c>
    </row>
    <row r="487" spans="1:22" ht="20.100000000000001" customHeight="1">
      <c r="A487" s="107" t="s">
        <v>1579</v>
      </c>
      <c r="B487" s="107" t="s">
        <v>1551</v>
      </c>
      <c r="C487" s="108" t="s">
        <v>1552</v>
      </c>
      <c r="D487" s="109" t="s">
        <v>1787</v>
      </c>
      <c r="E487" s="110" t="s">
        <v>637</v>
      </c>
      <c r="F487" s="94">
        <v>3640</v>
      </c>
      <c r="G487" s="94">
        <v>0</v>
      </c>
      <c r="H487" s="94">
        <v>0</v>
      </c>
      <c r="I487" s="94">
        <v>0</v>
      </c>
      <c r="J487" s="94">
        <v>0</v>
      </c>
      <c r="K487" s="94">
        <v>0</v>
      </c>
      <c r="L487" s="94">
        <v>0</v>
      </c>
      <c r="M487" s="94">
        <v>0</v>
      </c>
      <c r="N487" s="94">
        <v>0</v>
      </c>
      <c r="O487" s="94">
        <v>900</v>
      </c>
      <c r="P487" s="94">
        <v>0</v>
      </c>
      <c r="Q487" s="94">
        <v>0</v>
      </c>
      <c r="R487" s="94">
        <v>0</v>
      </c>
      <c r="S487" s="94">
        <v>2740</v>
      </c>
      <c r="T487" s="94">
        <v>0</v>
      </c>
      <c r="U487" s="94">
        <v>0</v>
      </c>
      <c r="V487" s="94">
        <v>0</v>
      </c>
    </row>
    <row r="488" spans="1:22" ht="20.100000000000001" customHeight="1">
      <c r="A488" s="107" t="s">
        <v>1589</v>
      </c>
      <c r="B488" s="107" t="s">
        <v>1558</v>
      </c>
      <c r="C488" s="108" t="s">
        <v>1572</v>
      </c>
      <c r="D488" s="109" t="s">
        <v>1787</v>
      </c>
      <c r="E488" s="110" t="s">
        <v>832</v>
      </c>
      <c r="F488" s="94">
        <v>13988</v>
      </c>
      <c r="G488" s="94">
        <v>0</v>
      </c>
      <c r="H488" s="94">
        <v>0</v>
      </c>
      <c r="I488" s="94">
        <v>0</v>
      </c>
      <c r="J488" s="94">
        <v>0</v>
      </c>
      <c r="K488" s="94">
        <v>0</v>
      </c>
      <c r="L488" s="94">
        <v>0</v>
      </c>
      <c r="M488" s="94">
        <v>0</v>
      </c>
      <c r="N488" s="94">
        <v>0</v>
      </c>
      <c r="O488" s="94">
        <v>0</v>
      </c>
      <c r="P488" s="94">
        <v>0</v>
      </c>
      <c r="Q488" s="94">
        <v>0</v>
      </c>
      <c r="R488" s="94">
        <v>0</v>
      </c>
      <c r="S488" s="94">
        <v>0</v>
      </c>
      <c r="T488" s="94">
        <v>0</v>
      </c>
      <c r="U488" s="94">
        <v>0</v>
      </c>
      <c r="V488" s="94">
        <v>13988</v>
      </c>
    </row>
    <row r="489" spans="1:22" ht="20.100000000000001" customHeight="1">
      <c r="A489" s="107"/>
      <c r="B489" s="107"/>
      <c r="C489" s="108"/>
      <c r="D489" s="109" t="s">
        <v>1864</v>
      </c>
      <c r="E489" s="110" t="s">
        <v>1865</v>
      </c>
      <c r="F489" s="94">
        <v>15000080</v>
      </c>
      <c r="G489" s="94">
        <v>0</v>
      </c>
      <c r="H489" s="94">
        <v>0</v>
      </c>
      <c r="I489" s="94">
        <v>0</v>
      </c>
      <c r="J489" s="94">
        <v>0</v>
      </c>
      <c r="K489" s="94">
        <v>0</v>
      </c>
      <c r="L489" s="94">
        <v>0</v>
      </c>
      <c r="M489" s="94">
        <v>0</v>
      </c>
      <c r="N489" s="94">
        <v>15000000</v>
      </c>
      <c r="O489" s="94">
        <v>0</v>
      </c>
      <c r="P489" s="94">
        <v>0</v>
      </c>
      <c r="Q489" s="94">
        <v>0</v>
      </c>
      <c r="R489" s="94">
        <v>0</v>
      </c>
      <c r="S489" s="94">
        <v>80</v>
      </c>
      <c r="T489" s="94">
        <v>0</v>
      </c>
      <c r="U489" s="94">
        <v>0</v>
      </c>
      <c r="V489" s="94">
        <v>0</v>
      </c>
    </row>
    <row r="490" spans="1:22" ht="20.100000000000001" customHeight="1">
      <c r="A490" s="107" t="s">
        <v>1579</v>
      </c>
      <c r="B490" s="107" t="s">
        <v>1550</v>
      </c>
      <c r="C490" s="108" t="s">
        <v>1572</v>
      </c>
      <c r="D490" s="109" t="s">
        <v>1623</v>
      </c>
      <c r="E490" s="110" t="s">
        <v>633</v>
      </c>
      <c r="F490" s="94">
        <v>80</v>
      </c>
      <c r="G490" s="94">
        <v>0</v>
      </c>
      <c r="H490" s="94">
        <v>0</v>
      </c>
      <c r="I490" s="94">
        <v>0</v>
      </c>
      <c r="J490" s="94">
        <v>0</v>
      </c>
      <c r="K490" s="94">
        <v>0</v>
      </c>
      <c r="L490" s="94">
        <v>0</v>
      </c>
      <c r="M490" s="94">
        <v>0</v>
      </c>
      <c r="N490" s="94">
        <v>0</v>
      </c>
      <c r="O490" s="94">
        <v>0</v>
      </c>
      <c r="P490" s="94">
        <v>0</v>
      </c>
      <c r="Q490" s="94">
        <v>0</v>
      </c>
      <c r="R490" s="94">
        <v>0</v>
      </c>
      <c r="S490" s="94">
        <v>80</v>
      </c>
      <c r="T490" s="94">
        <v>0</v>
      </c>
      <c r="U490" s="94">
        <v>0</v>
      </c>
      <c r="V490" s="94">
        <v>0</v>
      </c>
    </row>
    <row r="491" spans="1:22" ht="20.100000000000001" customHeight="1">
      <c r="A491" s="107" t="s">
        <v>1579</v>
      </c>
      <c r="B491" s="107" t="s">
        <v>1551</v>
      </c>
      <c r="C491" s="108" t="s">
        <v>1572</v>
      </c>
      <c r="D491" s="109" t="s">
        <v>1623</v>
      </c>
      <c r="E491" s="110" t="s">
        <v>642</v>
      </c>
      <c r="F491" s="94">
        <v>15000000</v>
      </c>
      <c r="G491" s="94">
        <v>0</v>
      </c>
      <c r="H491" s="94">
        <v>0</v>
      </c>
      <c r="I491" s="94">
        <v>0</v>
      </c>
      <c r="J491" s="94">
        <v>0</v>
      </c>
      <c r="K491" s="94">
        <v>0</v>
      </c>
      <c r="L491" s="94">
        <v>0</v>
      </c>
      <c r="M491" s="94">
        <v>0</v>
      </c>
      <c r="N491" s="94">
        <v>15000000</v>
      </c>
      <c r="O491" s="94">
        <v>0</v>
      </c>
      <c r="P491" s="94">
        <v>0</v>
      </c>
      <c r="Q491" s="94">
        <v>0</v>
      </c>
      <c r="R491" s="94">
        <v>0</v>
      </c>
      <c r="S491" s="94">
        <v>0</v>
      </c>
      <c r="T491" s="94">
        <v>0</v>
      </c>
      <c r="U491" s="94">
        <v>0</v>
      </c>
      <c r="V491" s="94">
        <v>0</v>
      </c>
    </row>
    <row r="492" spans="1:22" ht="20.100000000000001" customHeight="1">
      <c r="A492" s="107"/>
      <c r="B492" s="107"/>
      <c r="C492" s="108"/>
      <c r="D492" s="109" t="s">
        <v>1866</v>
      </c>
      <c r="E492" s="110" t="s">
        <v>1867</v>
      </c>
      <c r="F492" s="94">
        <v>169480</v>
      </c>
      <c r="G492" s="94">
        <v>0</v>
      </c>
      <c r="H492" s="94">
        <v>0</v>
      </c>
      <c r="I492" s="94">
        <v>0</v>
      </c>
      <c r="J492" s="94">
        <v>0</v>
      </c>
      <c r="K492" s="94">
        <v>0</v>
      </c>
      <c r="L492" s="94">
        <v>0</v>
      </c>
      <c r="M492" s="94">
        <v>0</v>
      </c>
      <c r="N492" s="94">
        <v>0</v>
      </c>
      <c r="O492" s="94">
        <v>300</v>
      </c>
      <c r="P492" s="94">
        <v>0</v>
      </c>
      <c r="Q492" s="94">
        <v>0</v>
      </c>
      <c r="R492" s="94">
        <v>0</v>
      </c>
      <c r="S492" s="94">
        <v>620</v>
      </c>
      <c r="T492" s="94">
        <v>0</v>
      </c>
      <c r="U492" s="94">
        <v>168000</v>
      </c>
      <c r="V492" s="94">
        <v>560</v>
      </c>
    </row>
    <row r="493" spans="1:22" ht="20.100000000000001" customHeight="1">
      <c r="A493" s="107" t="s">
        <v>1579</v>
      </c>
      <c r="B493" s="107" t="s">
        <v>1552</v>
      </c>
      <c r="C493" s="108" t="s">
        <v>1551</v>
      </c>
      <c r="D493" s="109" t="s">
        <v>1623</v>
      </c>
      <c r="E493" s="110" t="s">
        <v>645</v>
      </c>
      <c r="F493" s="94">
        <v>168920</v>
      </c>
      <c r="G493" s="94">
        <v>0</v>
      </c>
      <c r="H493" s="94">
        <v>0</v>
      </c>
      <c r="I493" s="94">
        <v>0</v>
      </c>
      <c r="J493" s="94">
        <v>0</v>
      </c>
      <c r="K493" s="94">
        <v>0</v>
      </c>
      <c r="L493" s="94">
        <v>0</v>
      </c>
      <c r="M493" s="94">
        <v>0</v>
      </c>
      <c r="N493" s="94">
        <v>0</v>
      </c>
      <c r="O493" s="94">
        <v>300</v>
      </c>
      <c r="P493" s="94">
        <v>0</v>
      </c>
      <c r="Q493" s="94">
        <v>0</v>
      </c>
      <c r="R493" s="94">
        <v>0</v>
      </c>
      <c r="S493" s="94">
        <v>620</v>
      </c>
      <c r="T493" s="94">
        <v>0</v>
      </c>
      <c r="U493" s="94">
        <v>168000</v>
      </c>
      <c r="V493" s="94">
        <v>0</v>
      </c>
    </row>
    <row r="494" spans="1:22" ht="20.100000000000001" customHeight="1">
      <c r="A494" s="107" t="s">
        <v>1589</v>
      </c>
      <c r="B494" s="107" t="s">
        <v>1558</v>
      </c>
      <c r="C494" s="108" t="s">
        <v>1572</v>
      </c>
      <c r="D494" s="109" t="s">
        <v>1623</v>
      </c>
      <c r="E494" s="110" t="s">
        <v>832</v>
      </c>
      <c r="F494" s="94">
        <v>560</v>
      </c>
      <c r="G494" s="94">
        <v>0</v>
      </c>
      <c r="H494" s="94">
        <v>0</v>
      </c>
      <c r="I494" s="94">
        <v>0</v>
      </c>
      <c r="J494" s="94">
        <v>0</v>
      </c>
      <c r="K494" s="94">
        <v>0</v>
      </c>
      <c r="L494" s="94">
        <v>0</v>
      </c>
      <c r="M494" s="94">
        <v>0</v>
      </c>
      <c r="N494" s="94">
        <v>0</v>
      </c>
      <c r="O494" s="94">
        <v>0</v>
      </c>
      <c r="P494" s="94">
        <v>0</v>
      </c>
      <c r="Q494" s="94">
        <v>0</v>
      </c>
      <c r="R494" s="94">
        <v>0</v>
      </c>
      <c r="S494" s="94">
        <v>0</v>
      </c>
      <c r="T494" s="94">
        <v>0</v>
      </c>
      <c r="U494" s="94">
        <v>0</v>
      </c>
      <c r="V494" s="94">
        <v>560</v>
      </c>
    </row>
    <row r="495" spans="1:22" ht="20.100000000000001" customHeight="1">
      <c r="A495" s="107"/>
      <c r="B495" s="107"/>
      <c r="C495" s="108"/>
      <c r="D495" s="109" t="s">
        <v>1575</v>
      </c>
      <c r="E495" s="110" t="s">
        <v>1868</v>
      </c>
      <c r="F495" s="94">
        <v>71904</v>
      </c>
      <c r="G495" s="94">
        <v>0</v>
      </c>
      <c r="H495" s="94">
        <v>0</v>
      </c>
      <c r="I495" s="94">
        <v>0</v>
      </c>
      <c r="J495" s="94">
        <v>0</v>
      </c>
      <c r="K495" s="94">
        <v>0</v>
      </c>
      <c r="L495" s="94">
        <v>0</v>
      </c>
      <c r="M495" s="94">
        <v>0</v>
      </c>
      <c r="N495" s="94">
        <v>0</v>
      </c>
      <c r="O495" s="94">
        <v>120</v>
      </c>
      <c r="P495" s="94">
        <v>0</v>
      </c>
      <c r="Q495" s="94">
        <v>0</v>
      </c>
      <c r="R495" s="94">
        <v>0</v>
      </c>
      <c r="S495" s="94">
        <v>160</v>
      </c>
      <c r="T495" s="94">
        <v>12360</v>
      </c>
      <c r="U495" s="94">
        <v>54400</v>
      </c>
      <c r="V495" s="94">
        <v>0</v>
      </c>
    </row>
    <row r="496" spans="1:22" ht="20.100000000000001" customHeight="1">
      <c r="A496" s="107"/>
      <c r="B496" s="107"/>
      <c r="C496" s="108"/>
      <c r="D496" s="109" t="s">
        <v>1869</v>
      </c>
      <c r="E496" s="110" t="s">
        <v>1870</v>
      </c>
      <c r="F496" s="94">
        <v>71904</v>
      </c>
      <c r="G496" s="94">
        <v>0</v>
      </c>
      <c r="H496" s="94">
        <v>0</v>
      </c>
      <c r="I496" s="94">
        <v>0</v>
      </c>
      <c r="J496" s="94">
        <v>0</v>
      </c>
      <c r="K496" s="94">
        <v>0</v>
      </c>
      <c r="L496" s="94">
        <v>0</v>
      </c>
      <c r="M496" s="94">
        <v>0</v>
      </c>
      <c r="N496" s="94">
        <v>0</v>
      </c>
      <c r="O496" s="94">
        <v>120</v>
      </c>
      <c r="P496" s="94">
        <v>0</v>
      </c>
      <c r="Q496" s="94">
        <v>0</v>
      </c>
      <c r="R496" s="94">
        <v>0</v>
      </c>
      <c r="S496" s="94">
        <v>160</v>
      </c>
      <c r="T496" s="94">
        <v>12360</v>
      </c>
      <c r="U496" s="94">
        <v>54400</v>
      </c>
      <c r="V496" s="94">
        <v>0</v>
      </c>
    </row>
    <row r="497" spans="1:22" ht="20.100000000000001" customHeight="1">
      <c r="A497" s="107" t="s">
        <v>1581</v>
      </c>
      <c r="B497" s="107" t="s">
        <v>1554</v>
      </c>
      <c r="C497" s="108" t="s">
        <v>1550</v>
      </c>
      <c r="D497" s="109" t="s">
        <v>1623</v>
      </c>
      <c r="E497" s="110" t="s">
        <v>722</v>
      </c>
      <c r="F497" s="94">
        <v>12640</v>
      </c>
      <c r="G497" s="94">
        <v>0</v>
      </c>
      <c r="H497" s="94">
        <v>0</v>
      </c>
      <c r="I497" s="94">
        <v>0</v>
      </c>
      <c r="J497" s="94">
        <v>0</v>
      </c>
      <c r="K497" s="94">
        <v>0</v>
      </c>
      <c r="L497" s="94">
        <v>0</v>
      </c>
      <c r="M497" s="94">
        <v>0</v>
      </c>
      <c r="N497" s="94">
        <v>0</v>
      </c>
      <c r="O497" s="94">
        <v>120</v>
      </c>
      <c r="P497" s="94">
        <v>0</v>
      </c>
      <c r="Q497" s="94">
        <v>0</v>
      </c>
      <c r="R497" s="94">
        <v>0</v>
      </c>
      <c r="S497" s="94">
        <v>160</v>
      </c>
      <c r="T497" s="94">
        <v>12360</v>
      </c>
      <c r="U497" s="94">
        <v>0</v>
      </c>
      <c r="V497" s="94">
        <v>0</v>
      </c>
    </row>
    <row r="498" spans="1:22" ht="20.100000000000001" customHeight="1">
      <c r="A498" s="107" t="s">
        <v>1589</v>
      </c>
      <c r="B498" s="107" t="s">
        <v>1558</v>
      </c>
      <c r="C498" s="108" t="s">
        <v>1551</v>
      </c>
      <c r="D498" s="109" t="s">
        <v>1623</v>
      </c>
      <c r="E498" s="110" t="s">
        <v>826</v>
      </c>
      <c r="F498" s="94">
        <v>54400</v>
      </c>
      <c r="G498" s="94">
        <v>0</v>
      </c>
      <c r="H498" s="94">
        <v>0</v>
      </c>
      <c r="I498" s="94">
        <v>0</v>
      </c>
      <c r="J498" s="94">
        <v>0</v>
      </c>
      <c r="K498" s="94">
        <v>0</v>
      </c>
      <c r="L498" s="94">
        <v>0</v>
      </c>
      <c r="M498" s="94">
        <v>0</v>
      </c>
      <c r="N498" s="94">
        <v>0</v>
      </c>
      <c r="O498" s="94">
        <v>0</v>
      </c>
      <c r="P498" s="94">
        <v>0</v>
      </c>
      <c r="Q498" s="94">
        <v>0</v>
      </c>
      <c r="R498" s="94">
        <v>0</v>
      </c>
      <c r="S498" s="94">
        <v>0</v>
      </c>
      <c r="T498" s="94">
        <v>0</v>
      </c>
      <c r="U498" s="94">
        <v>54400</v>
      </c>
      <c r="V498" s="94">
        <v>0</v>
      </c>
    </row>
    <row r="499" spans="1:22" ht="20.100000000000001" customHeight="1">
      <c r="A499" s="107" t="s">
        <v>1589</v>
      </c>
      <c r="B499" s="107" t="s">
        <v>1558</v>
      </c>
      <c r="C499" s="108" t="s">
        <v>1572</v>
      </c>
      <c r="D499" s="109" t="s">
        <v>1623</v>
      </c>
      <c r="E499" s="110" t="s">
        <v>832</v>
      </c>
      <c r="F499" s="94">
        <v>4864</v>
      </c>
      <c r="G499" s="94">
        <v>0</v>
      </c>
      <c r="H499" s="94">
        <v>0</v>
      </c>
      <c r="I499" s="94">
        <v>0</v>
      </c>
      <c r="J499" s="94">
        <v>0</v>
      </c>
      <c r="K499" s="94">
        <v>0</v>
      </c>
      <c r="L499" s="94">
        <v>0</v>
      </c>
      <c r="M499" s="94">
        <v>0</v>
      </c>
      <c r="N499" s="94">
        <v>0</v>
      </c>
      <c r="O499" s="94">
        <v>0</v>
      </c>
      <c r="P499" s="94">
        <v>0</v>
      </c>
      <c r="Q499" s="94">
        <v>0</v>
      </c>
      <c r="R499" s="94">
        <v>0</v>
      </c>
      <c r="S499" s="94">
        <v>0</v>
      </c>
      <c r="T499" s="94">
        <v>0</v>
      </c>
      <c r="U499" s="94">
        <v>0</v>
      </c>
      <c r="V499" s="94">
        <v>0</v>
      </c>
    </row>
    <row r="500" spans="1:22" ht="20.100000000000001" customHeight="1">
      <c r="A500" s="107"/>
      <c r="B500" s="107"/>
      <c r="C500" s="108"/>
      <c r="D500" s="109" t="s">
        <v>1578</v>
      </c>
      <c r="E500" s="110" t="s">
        <v>1871</v>
      </c>
      <c r="F500" s="94">
        <v>56392</v>
      </c>
      <c r="G500" s="94">
        <v>0</v>
      </c>
      <c r="H500" s="94">
        <v>0</v>
      </c>
      <c r="I500" s="94">
        <v>0</v>
      </c>
      <c r="J500" s="94">
        <v>0</v>
      </c>
      <c r="K500" s="94">
        <v>0</v>
      </c>
      <c r="L500" s="94">
        <v>0</v>
      </c>
      <c r="M500" s="94">
        <v>0</v>
      </c>
      <c r="N500" s="94">
        <v>0</v>
      </c>
      <c r="O500" s="94">
        <v>0</v>
      </c>
      <c r="P500" s="94">
        <v>0</v>
      </c>
      <c r="Q500" s="94">
        <v>0</v>
      </c>
      <c r="R500" s="94">
        <v>0</v>
      </c>
      <c r="S500" s="94">
        <v>220</v>
      </c>
      <c r="T500" s="94">
        <v>0</v>
      </c>
      <c r="U500" s="94">
        <v>0</v>
      </c>
      <c r="V500" s="94">
        <v>2172</v>
      </c>
    </row>
    <row r="501" spans="1:22" ht="20.100000000000001" customHeight="1">
      <c r="A501" s="107"/>
      <c r="B501" s="107"/>
      <c r="C501" s="108"/>
      <c r="D501" s="109" t="s">
        <v>1872</v>
      </c>
      <c r="E501" s="110" t="s">
        <v>1873</v>
      </c>
      <c r="F501" s="94">
        <v>56392</v>
      </c>
      <c r="G501" s="94">
        <v>0</v>
      </c>
      <c r="H501" s="94">
        <v>0</v>
      </c>
      <c r="I501" s="94">
        <v>0</v>
      </c>
      <c r="J501" s="94">
        <v>0</v>
      </c>
      <c r="K501" s="94">
        <v>0</v>
      </c>
      <c r="L501" s="94">
        <v>0</v>
      </c>
      <c r="M501" s="94">
        <v>0</v>
      </c>
      <c r="N501" s="94">
        <v>0</v>
      </c>
      <c r="O501" s="94">
        <v>0</v>
      </c>
      <c r="P501" s="94">
        <v>0</v>
      </c>
      <c r="Q501" s="94">
        <v>0</v>
      </c>
      <c r="R501" s="94">
        <v>0</v>
      </c>
      <c r="S501" s="94">
        <v>220</v>
      </c>
      <c r="T501" s="94">
        <v>0</v>
      </c>
      <c r="U501" s="94">
        <v>0</v>
      </c>
      <c r="V501" s="94">
        <v>2172</v>
      </c>
    </row>
    <row r="502" spans="1:22" ht="20.100000000000001" customHeight="1">
      <c r="A502" s="107" t="s">
        <v>1581</v>
      </c>
      <c r="B502" s="107" t="s">
        <v>1580</v>
      </c>
      <c r="C502" s="108" t="s">
        <v>1550</v>
      </c>
      <c r="D502" s="109" t="s">
        <v>1623</v>
      </c>
      <c r="E502" s="110" t="s">
        <v>699</v>
      </c>
      <c r="F502" s="94">
        <v>54220</v>
      </c>
      <c r="G502" s="94">
        <v>0</v>
      </c>
      <c r="H502" s="94">
        <v>0</v>
      </c>
      <c r="I502" s="94">
        <v>0</v>
      </c>
      <c r="J502" s="94">
        <v>0</v>
      </c>
      <c r="K502" s="94">
        <v>0</v>
      </c>
      <c r="L502" s="94">
        <v>0</v>
      </c>
      <c r="M502" s="94">
        <v>0</v>
      </c>
      <c r="N502" s="94">
        <v>0</v>
      </c>
      <c r="O502" s="94">
        <v>0</v>
      </c>
      <c r="P502" s="94">
        <v>0</v>
      </c>
      <c r="Q502" s="94">
        <v>0</v>
      </c>
      <c r="R502" s="94">
        <v>0</v>
      </c>
      <c r="S502" s="94">
        <v>220</v>
      </c>
      <c r="T502" s="94">
        <v>0</v>
      </c>
      <c r="U502" s="94">
        <v>0</v>
      </c>
      <c r="V502" s="94">
        <v>0</v>
      </c>
    </row>
    <row r="503" spans="1:22" ht="20.100000000000001" customHeight="1">
      <c r="A503" s="107" t="s">
        <v>1589</v>
      </c>
      <c r="B503" s="107" t="s">
        <v>1558</v>
      </c>
      <c r="C503" s="108" t="s">
        <v>1572</v>
      </c>
      <c r="D503" s="109" t="s">
        <v>1623</v>
      </c>
      <c r="E503" s="110" t="s">
        <v>832</v>
      </c>
      <c r="F503" s="94">
        <v>2172</v>
      </c>
      <c r="G503" s="94">
        <v>0</v>
      </c>
      <c r="H503" s="94">
        <v>0</v>
      </c>
      <c r="I503" s="94">
        <v>0</v>
      </c>
      <c r="J503" s="94">
        <v>0</v>
      </c>
      <c r="K503" s="94">
        <v>0</v>
      </c>
      <c r="L503" s="94">
        <v>0</v>
      </c>
      <c r="M503" s="94">
        <v>0</v>
      </c>
      <c r="N503" s="94">
        <v>0</v>
      </c>
      <c r="O503" s="94">
        <v>0</v>
      </c>
      <c r="P503" s="94">
        <v>0</v>
      </c>
      <c r="Q503" s="94">
        <v>0</v>
      </c>
      <c r="R503" s="94">
        <v>0</v>
      </c>
      <c r="S503" s="94">
        <v>0</v>
      </c>
      <c r="T503" s="94">
        <v>0</v>
      </c>
      <c r="U503" s="94">
        <v>0</v>
      </c>
      <c r="V503" s="94">
        <v>2172</v>
      </c>
    </row>
    <row r="504" spans="1:22" ht="20.100000000000001" customHeight="1">
      <c r="A504" s="107"/>
      <c r="B504" s="107"/>
      <c r="C504" s="108"/>
      <c r="D504" s="109" t="s">
        <v>1579</v>
      </c>
      <c r="E504" s="110" t="s">
        <v>1874</v>
      </c>
      <c r="F504" s="94">
        <v>483352</v>
      </c>
      <c r="G504" s="94">
        <v>0</v>
      </c>
      <c r="H504" s="94">
        <v>0</v>
      </c>
      <c r="I504" s="94">
        <v>0</v>
      </c>
      <c r="J504" s="94">
        <v>0</v>
      </c>
      <c r="K504" s="94">
        <v>0</v>
      </c>
      <c r="L504" s="94">
        <v>0</v>
      </c>
      <c r="M504" s="94">
        <v>0</v>
      </c>
      <c r="N504" s="94">
        <v>0</v>
      </c>
      <c r="O504" s="94">
        <v>900</v>
      </c>
      <c r="P504" s="94">
        <v>0</v>
      </c>
      <c r="Q504" s="94">
        <v>0</v>
      </c>
      <c r="R504" s="94">
        <v>0</v>
      </c>
      <c r="S504" s="94">
        <v>1860</v>
      </c>
      <c r="T504" s="94">
        <v>12360</v>
      </c>
      <c r="U504" s="94">
        <v>438000</v>
      </c>
      <c r="V504" s="94">
        <v>30232</v>
      </c>
    </row>
    <row r="505" spans="1:22" ht="20.100000000000001" customHeight="1">
      <c r="A505" s="107"/>
      <c r="B505" s="107"/>
      <c r="C505" s="108"/>
      <c r="D505" s="109" t="s">
        <v>1875</v>
      </c>
      <c r="E505" s="110" t="s">
        <v>1876</v>
      </c>
      <c r="F505" s="94">
        <v>251228</v>
      </c>
      <c r="G505" s="94">
        <v>0</v>
      </c>
      <c r="H505" s="94">
        <v>0</v>
      </c>
      <c r="I505" s="94">
        <v>0</v>
      </c>
      <c r="J505" s="94">
        <v>0</v>
      </c>
      <c r="K505" s="94">
        <v>0</v>
      </c>
      <c r="L505" s="94">
        <v>0</v>
      </c>
      <c r="M505" s="94">
        <v>0</v>
      </c>
      <c r="N505" s="94">
        <v>0</v>
      </c>
      <c r="O505" s="94">
        <v>420</v>
      </c>
      <c r="P505" s="94">
        <v>0</v>
      </c>
      <c r="Q505" s="94">
        <v>0</v>
      </c>
      <c r="R505" s="94">
        <v>0</v>
      </c>
      <c r="S505" s="94">
        <v>980</v>
      </c>
      <c r="T505" s="94">
        <v>6180</v>
      </c>
      <c r="U505" s="94">
        <v>234000</v>
      </c>
      <c r="V505" s="94">
        <v>9648</v>
      </c>
    </row>
    <row r="506" spans="1:22" ht="20.100000000000001" customHeight="1">
      <c r="A506" s="107" t="s">
        <v>1582</v>
      </c>
      <c r="B506" s="107" t="s">
        <v>1550</v>
      </c>
      <c r="C506" s="108" t="s">
        <v>1550</v>
      </c>
      <c r="D506" s="109" t="s">
        <v>1623</v>
      </c>
      <c r="E506" s="110" t="s">
        <v>251</v>
      </c>
      <c r="F506" s="94">
        <v>240600</v>
      </c>
      <c r="G506" s="94">
        <v>0</v>
      </c>
      <c r="H506" s="94">
        <v>0</v>
      </c>
      <c r="I506" s="94">
        <v>0</v>
      </c>
      <c r="J506" s="94">
        <v>0</v>
      </c>
      <c r="K506" s="94">
        <v>0</v>
      </c>
      <c r="L506" s="94">
        <v>0</v>
      </c>
      <c r="M506" s="94">
        <v>0</v>
      </c>
      <c r="N506" s="94">
        <v>0</v>
      </c>
      <c r="O506" s="94">
        <v>420</v>
      </c>
      <c r="P506" s="94">
        <v>0</v>
      </c>
      <c r="Q506" s="94">
        <v>0</v>
      </c>
      <c r="R506" s="94">
        <v>0</v>
      </c>
      <c r="S506" s="94">
        <v>0</v>
      </c>
      <c r="T506" s="94">
        <v>6180</v>
      </c>
      <c r="U506" s="94">
        <v>234000</v>
      </c>
      <c r="V506" s="94">
        <v>0</v>
      </c>
    </row>
    <row r="507" spans="1:22" ht="20.100000000000001" customHeight="1">
      <c r="A507" s="107" t="s">
        <v>1582</v>
      </c>
      <c r="B507" s="107" t="s">
        <v>1551</v>
      </c>
      <c r="C507" s="108" t="s">
        <v>1550</v>
      </c>
      <c r="D507" s="109" t="s">
        <v>1623</v>
      </c>
      <c r="E507" s="110" t="s">
        <v>251</v>
      </c>
      <c r="F507" s="94">
        <v>980</v>
      </c>
      <c r="G507" s="94">
        <v>0</v>
      </c>
      <c r="H507" s="94">
        <v>0</v>
      </c>
      <c r="I507" s="94">
        <v>0</v>
      </c>
      <c r="J507" s="94">
        <v>0</v>
      </c>
      <c r="K507" s="94">
        <v>0</v>
      </c>
      <c r="L507" s="94">
        <v>0</v>
      </c>
      <c r="M507" s="94">
        <v>0</v>
      </c>
      <c r="N507" s="94">
        <v>0</v>
      </c>
      <c r="O507" s="94">
        <v>0</v>
      </c>
      <c r="P507" s="94">
        <v>0</v>
      </c>
      <c r="Q507" s="94">
        <v>0</v>
      </c>
      <c r="R507" s="94">
        <v>0</v>
      </c>
      <c r="S507" s="94">
        <v>980</v>
      </c>
      <c r="T507" s="94">
        <v>0</v>
      </c>
      <c r="U507" s="94">
        <v>0</v>
      </c>
      <c r="V507" s="94">
        <v>0</v>
      </c>
    </row>
    <row r="508" spans="1:22" ht="20.100000000000001" customHeight="1">
      <c r="A508" s="107" t="s">
        <v>1589</v>
      </c>
      <c r="B508" s="107" t="s">
        <v>1558</v>
      </c>
      <c r="C508" s="108" t="s">
        <v>1572</v>
      </c>
      <c r="D508" s="109" t="s">
        <v>1623</v>
      </c>
      <c r="E508" s="110" t="s">
        <v>832</v>
      </c>
      <c r="F508" s="94">
        <v>9648</v>
      </c>
      <c r="G508" s="94">
        <v>0</v>
      </c>
      <c r="H508" s="94">
        <v>0</v>
      </c>
      <c r="I508" s="94">
        <v>0</v>
      </c>
      <c r="J508" s="94">
        <v>0</v>
      </c>
      <c r="K508" s="94">
        <v>0</v>
      </c>
      <c r="L508" s="94">
        <v>0</v>
      </c>
      <c r="M508" s="94">
        <v>0</v>
      </c>
      <c r="N508" s="94">
        <v>0</v>
      </c>
      <c r="O508" s="94">
        <v>0</v>
      </c>
      <c r="P508" s="94">
        <v>0</v>
      </c>
      <c r="Q508" s="94">
        <v>0</v>
      </c>
      <c r="R508" s="94">
        <v>0</v>
      </c>
      <c r="S508" s="94">
        <v>0</v>
      </c>
      <c r="T508" s="94">
        <v>0</v>
      </c>
      <c r="U508" s="94">
        <v>0</v>
      </c>
      <c r="V508" s="94">
        <v>9648</v>
      </c>
    </row>
    <row r="509" spans="1:22" ht="20.100000000000001" customHeight="1">
      <c r="A509" s="107"/>
      <c r="B509" s="107"/>
      <c r="C509" s="108"/>
      <c r="D509" s="109" t="s">
        <v>1877</v>
      </c>
      <c r="E509" s="110" t="s">
        <v>1878</v>
      </c>
      <c r="F509" s="94">
        <v>67588</v>
      </c>
      <c r="G509" s="94">
        <v>0</v>
      </c>
      <c r="H509" s="94">
        <v>0</v>
      </c>
      <c r="I509" s="94">
        <v>0</v>
      </c>
      <c r="J509" s="94">
        <v>0</v>
      </c>
      <c r="K509" s="94">
        <v>0</v>
      </c>
      <c r="L509" s="94">
        <v>0</v>
      </c>
      <c r="M509" s="94">
        <v>0</v>
      </c>
      <c r="N509" s="94">
        <v>0</v>
      </c>
      <c r="O509" s="94">
        <v>120</v>
      </c>
      <c r="P509" s="94">
        <v>0</v>
      </c>
      <c r="Q509" s="94">
        <v>0</v>
      </c>
      <c r="R509" s="94">
        <v>0</v>
      </c>
      <c r="S509" s="94">
        <v>140</v>
      </c>
      <c r="T509" s="94">
        <v>0</v>
      </c>
      <c r="U509" s="94">
        <v>60000</v>
      </c>
      <c r="V509" s="94">
        <v>7328</v>
      </c>
    </row>
    <row r="510" spans="1:22" ht="20.100000000000001" customHeight="1">
      <c r="A510" s="107" t="s">
        <v>1582</v>
      </c>
      <c r="B510" s="107" t="s">
        <v>1550</v>
      </c>
      <c r="C510" s="108" t="s">
        <v>1557</v>
      </c>
      <c r="D510" s="109" t="s">
        <v>1623</v>
      </c>
      <c r="E510" s="110" t="s">
        <v>753</v>
      </c>
      <c r="F510" s="94">
        <v>60260</v>
      </c>
      <c r="G510" s="94">
        <v>0</v>
      </c>
      <c r="H510" s="94">
        <v>0</v>
      </c>
      <c r="I510" s="94">
        <v>0</v>
      </c>
      <c r="J510" s="94">
        <v>0</v>
      </c>
      <c r="K510" s="94">
        <v>0</v>
      </c>
      <c r="L510" s="94">
        <v>0</v>
      </c>
      <c r="M510" s="94">
        <v>0</v>
      </c>
      <c r="N510" s="94">
        <v>0</v>
      </c>
      <c r="O510" s="94">
        <v>120</v>
      </c>
      <c r="P510" s="94">
        <v>0</v>
      </c>
      <c r="Q510" s="94">
        <v>0</v>
      </c>
      <c r="R510" s="94">
        <v>0</v>
      </c>
      <c r="S510" s="94">
        <v>140</v>
      </c>
      <c r="T510" s="94">
        <v>0</v>
      </c>
      <c r="U510" s="94">
        <v>60000</v>
      </c>
      <c r="V510" s="94">
        <v>0</v>
      </c>
    </row>
    <row r="511" spans="1:22" ht="20.100000000000001" customHeight="1">
      <c r="A511" s="107" t="s">
        <v>1589</v>
      </c>
      <c r="B511" s="107" t="s">
        <v>1558</v>
      </c>
      <c r="C511" s="108" t="s">
        <v>1572</v>
      </c>
      <c r="D511" s="109" t="s">
        <v>1623</v>
      </c>
      <c r="E511" s="110" t="s">
        <v>832</v>
      </c>
      <c r="F511" s="94">
        <v>7328</v>
      </c>
      <c r="G511" s="94">
        <v>0</v>
      </c>
      <c r="H511" s="94">
        <v>0</v>
      </c>
      <c r="I511" s="94">
        <v>0</v>
      </c>
      <c r="J511" s="94">
        <v>0</v>
      </c>
      <c r="K511" s="94">
        <v>0</v>
      </c>
      <c r="L511" s="94">
        <v>0</v>
      </c>
      <c r="M511" s="94">
        <v>0</v>
      </c>
      <c r="N511" s="94">
        <v>0</v>
      </c>
      <c r="O511" s="94">
        <v>0</v>
      </c>
      <c r="P511" s="94">
        <v>0</v>
      </c>
      <c r="Q511" s="94">
        <v>0</v>
      </c>
      <c r="R511" s="94">
        <v>0</v>
      </c>
      <c r="S511" s="94">
        <v>0</v>
      </c>
      <c r="T511" s="94">
        <v>0</v>
      </c>
      <c r="U511" s="94">
        <v>0</v>
      </c>
      <c r="V511" s="94">
        <v>7328</v>
      </c>
    </row>
    <row r="512" spans="1:22" ht="20.100000000000001" customHeight="1">
      <c r="A512" s="107"/>
      <c r="B512" s="107"/>
      <c r="C512" s="108"/>
      <c r="D512" s="109" t="s">
        <v>1879</v>
      </c>
      <c r="E512" s="110" t="s">
        <v>1880</v>
      </c>
      <c r="F512" s="94">
        <v>54400</v>
      </c>
      <c r="G512" s="94">
        <v>0</v>
      </c>
      <c r="H512" s="94">
        <v>0</v>
      </c>
      <c r="I512" s="94">
        <v>0</v>
      </c>
      <c r="J512" s="94">
        <v>0</v>
      </c>
      <c r="K512" s="94">
        <v>0</v>
      </c>
      <c r="L512" s="94">
        <v>0</v>
      </c>
      <c r="M512" s="94">
        <v>0</v>
      </c>
      <c r="N512" s="94">
        <v>0</v>
      </c>
      <c r="O512" s="94">
        <v>0</v>
      </c>
      <c r="P512" s="94">
        <v>0</v>
      </c>
      <c r="Q512" s="94">
        <v>0</v>
      </c>
      <c r="R512" s="94">
        <v>0</v>
      </c>
      <c r="S512" s="94">
        <v>220</v>
      </c>
      <c r="T512" s="94">
        <v>0</v>
      </c>
      <c r="U512" s="94">
        <v>54000</v>
      </c>
      <c r="V512" s="94">
        <v>180</v>
      </c>
    </row>
    <row r="513" spans="1:22" ht="20.100000000000001" customHeight="1">
      <c r="A513" s="107" t="s">
        <v>1582</v>
      </c>
      <c r="B513" s="107" t="s">
        <v>1550</v>
      </c>
      <c r="C513" s="108" t="s">
        <v>1580</v>
      </c>
      <c r="D513" s="109" t="s">
        <v>1623</v>
      </c>
      <c r="E513" s="110" t="s">
        <v>756</v>
      </c>
      <c r="F513" s="94">
        <v>54220</v>
      </c>
      <c r="G513" s="94">
        <v>0</v>
      </c>
      <c r="H513" s="94">
        <v>0</v>
      </c>
      <c r="I513" s="94">
        <v>0</v>
      </c>
      <c r="J513" s="94">
        <v>0</v>
      </c>
      <c r="K513" s="94">
        <v>0</v>
      </c>
      <c r="L513" s="94">
        <v>0</v>
      </c>
      <c r="M513" s="94">
        <v>0</v>
      </c>
      <c r="N513" s="94">
        <v>0</v>
      </c>
      <c r="O513" s="94">
        <v>0</v>
      </c>
      <c r="P513" s="94">
        <v>0</v>
      </c>
      <c r="Q513" s="94">
        <v>0</v>
      </c>
      <c r="R513" s="94">
        <v>0</v>
      </c>
      <c r="S513" s="94">
        <v>220</v>
      </c>
      <c r="T513" s="94">
        <v>0</v>
      </c>
      <c r="U513" s="94">
        <v>54000</v>
      </c>
      <c r="V513" s="94">
        <v>0</v>
      </c>
    </row>
    <row r="514" spans="1:22" ht="20.100000000000001" customHeight="1">
      <c r="A514" s="107" t="s">
        <v>1589</v>
      </c>
      <c r="B514" s="107" t="s">
        <v>1558</v>
      </c>
      <c r="C514" s="108" t="s">
        <v>1572</v>
      </c>
      <c r="D514" s="109" t="s">
        <v>1623</v>
      </c>
      <c r="E514" s="110" t="s">
        <v>832</v>
      </c>
      <c r="F514" s="94">
        <v>180</v>
      </c>
      <c r="G514" s="94">
        <v>0</v>
      </c>
      <c r="H514" s="94">
        <v>0</v>
      </c>
      <c r="I514" s="94">
        <v>0</v>
      </c>
      <c r="J514" s="94">
        <v>0</v>
      </c>
      <c r="K514" s="94">
        <v>0</v>
      </c>
      <c r="L514" s="94">
        <v>0</v>
      </c>
      <c r="M514" s="94">
        <v>0</v>
      </c>
      <c r="N514" s="94">
        <v>0</v>
      </c>
      <c r="O514" s="94">
        <v>0</v>
      </c>
      <c r="P514" s="94">
        <v>0</v>
      </c>
      <c r="Q514" s="94">
        <v>0</v>
      </c>
      <c r="R514" s="94">
        <v>0</v>
      </c>
      <c r="S514" s="94">
        <v>0</v>
      </c>
      <c r="T514" s="94">
        <v>0</v>
      </c>
      <c r="U514" s="94">
        <v>0</v>
      </c>
      <c r="V514" s="94">
        <v>180</v>
      </c>
    </row>
    <row r="515" spans="1:22" ht="20.100000000000001" customHeight="1">
      <c r="A515" s="107"/>
      <c r="B515" s="107"/>
      <c r="C515" s="108"/>
      <c r="D515" s="109" t="s">
        <v>1881</v>
      </c>
      <c r="E515" s="110" t="s">
        <v>1882</v>
      </c>
      <c r="F515" s="94">
        <v>53832</v>
      </c>
      <c r="G515" s="94">
        <v>0</v>
      </c>
      <c r="H515" s="94">
        <v>0</v>
      </c>
      <c r="I515" s="94">
        <v>0</v>
      </c>
      <c r="J515" s="94">
        <v>0</v>
      </c>
      <c r="K515" s="94">
        <v>0</v>
      </c>
      <c r="L515" s="94">
        <v>0</v>
      </c>
      <c r="M515" s="94">
        <v>0</v>
      </c>
      <c r="N515" s="94">
        <v>0</v>
      </c>
      <c r="O515" s="94">
        <v>60</v>
      </c>
      <c r="P515" s="94">
        <v>0</v>
      </c>
      <c r="Q515" s="94">
        <v>0</v>
      </c>
      <c r="R515" s="94">
        <v>0</v>
      </c>
      <c r="S515" s="94">
        <v>220</v>
      </c>
      <c r="T515" s="94">
        <v>6180</v>
      </c>
      <c r="U515" s="94">
        <v>42000</v>
      </c>
      <c r="V515" s="94">
        <v>5372</v>
      </c>
    </row>
    <row r="516" spans="1:22" ht="20.100000000000001" customHeight="1">
      <c r="A516" s="107" t="s">
        <v>1582</v>
      </c>
      <c r="B516" s="107" t="s">
        <v>1550</v>
      </c>
      <c r="C516" s="108" t="s">
        <v>1585</v>
      </c>
      <c r="D516" s="109" t="s">
        <v>1623</v>
      </c>
      <c r="E516" s="110" t="s">
        <v>758</v>
      </c>
      <c r="F516" s="94">
        <v>48460</v>
      </c>
      <c r="G516" s="94">
        <v>0</v>
      </c>
      <c r="H516" s="94">
        <v>0</v>
      </c>
      <c r="I516" s="94">
        <v>0</v>
      </c>
      <c r="J516" s="94">
        <v>0</v>
      </c>
      <c r="K516" s="94">
        <v>0</v>
      </c>
      <c r="L516" s="94">
        <v>0</v>
      </c>
      <c r="M516" s="94">
        <v>0</v>
      </c>
      <c r="N516" s="94">
        <v>0</v>
      </c>
      <c r="O516" s="94">
        <v>60</v>
      </c>
      <c r="P516" s="94">
        <v>0</v>
      </c>
      <c r="Q516" s="94">
        <v>0</v>
      </c>
      <c r="R516" s="94">
        <v>0</v>
      </c>
      <c r="S516" s="94">
        <v>220</v>
      </c>
      <c r="T516" s="94">
        <v>6180</v>
      </c>
      <c r="U516" s="94">
        <v>42000</v>
      </c>
      <c r="V516" s="94">
        <v>0</v>
      </c>
    </row>
    <row r="517" spans="1:22" ht="20.100000000000001" customHeight="1">
      <c r="A517" s="107" t="s">
        <v>1589</v>
      </c>
      <c r="B517" s="107" t="s">
        <v>1558</v>
      </c>
      <c r="C517" s="108" t="s">
        <v>1572</v>
      </c>
      <c r="D517" s="109" t="s">
        <v>1623</v>
      </c>
      <c r="E517" s="110" t="s">
        <v>832</v>
      </c>
      <c r="F517" s="94">
        <v>5372</v>
      </c>
      <c r="G517" s="94">
        <v>0</v>
      </c>
      <c r="H517" s="94">
        <v>0</v>
      </c>
      <c r="I517" s="94">
        <v>0</v>
      </c>
      <c r="J517" s="94">
        <v>0</v>
      </c>
      <c r="K517" s="94">
        <v>0</v>
      </c>
      <c r="L517" s="94">
        <v>0</v>
      </c>
      <c r="M517" s="94">
        <v>0</v>
      </c>
      <c r="N517" s="94">
        <v>0</v>
      </c>
      <c r="O517" s="94">
        <v>0</v>
      </c>
      <c r="P517" s="94">
        <v>0</v>
      </c>
      <c r="Q517" s="94">
        <v>0</v>
      </c>
      <c r="R517" s="94">
        <v>0</v>
      </c>
      <c r="S517" s="94">
        <v>0</v>
      </c>
      <c r="T517" s="94">
        <v>0</v>
      </c>
      <c r="U517" s="94">
        <v>0</v>
      </c>
      <c r="V517" s="94">
        <v>5372</v>
      </c>
    </row>
    <row r="518" spans="1:22" ht="20.100000000000001" customHeight="1">
      <c r="A518" s="107"/>
      <c r="B518" s="107"/>
      <c r="C518" s="108"/>
      <c r="D518" s="109" t="s">
        <v>1883</v>
      </c>
      <c r="E518" s="110" t="s">
        <v>1884</v>
      </c>
      <c r="F518" s="94">
        <v>12180</v>
      </c>
      <c r="G518" s="94">
        <v>0</v>
      </c>
      <c r="H518" s="94">
        <v>0</v>
      </c>
      <c r="I518" s="94">
        <v>0</v>
      </c>
      <c r="J518" s="94">
        <v>0</v>
      </c>
      <c r="K518" s="94">
        <v>0</v>
      </c>
      <c r="L518" s="94">
        <v>0</v>
      </c>
      <c r="M518" s="94">
        <v>0</v>
      </c>
      <c r="N518" s="94">
        <v>0</v>
      </c>
      <c r="O518" s="94">
        <v>60</v>
      </c>
      <c r="P518" s="94">
        <v>0</v>
      </c>
      <c r="Q518" s="94">
        <v>0</v>
      </c>
      <c r="R518" s="94">
        <v>0</v>
      </c>
      <c r="S518" s="94">
        <v>80</v>
      </c>
      <c r="T518" s="94">
        <v>0</v>
      </c>
      <c r="U518" s="94">
        <v>12000</v>
      </c>
      <c r="V518" s="94">
        <v>40</v>
      </c>
    </row>
    <row r="519" spans="1:22" ht="20.100000000000001" customHeight="1">
      <c r="A519" s="107" t="s">
        <v>1582</v>
      </c>
      <c r="B519" s="107" t="s">
        <v>1550</v>
      </c>
      <c r="C519" s="108" t="s">
        <v>1586</v>
      </c>
      <c r="D519" s="109" t="s">
        <v>1623</v>
      </c>
      <c r="E519" s="110" t="s">
        <v>1587</v>
      </c>
      <c r="F519" s="94">
        <v>140</v>
      </c>
      <c r="G519" s="94">
        <v>0</v>
      </c>
      <c r="H519" s="94">
        <v>0</v>
      </c>
      <c r="I519" s="94">
        <v>0</v>
      </c>
      <c r="J519" s="94">
        <v>0</v>
      </c>
      <c r="K519" s="94">
        <v>0</v>
      </c>
      <c r="L519" s="94">
        <v>0</v>
      </c>
      <c r="M519" s="94">
        <v>0</v>
      </c>
      <c r="N519" s="94">
        <v>0</v>
      </c>
      <c r="O519" s="94">
        <v>60</v>
      </c>
      <c r="P519" s="94">
        <v>0</v>
      </c>
      <c r="Q519" s="94">
        <v>0</v>
      </c>
      <c r="R519" s="94">
        <v>0</v>
      </c>
      <c r="S519" s="94">
        <v>80</v>
      </c>
      <c r="T519" s="94">
        <v>0</v>
      </c>
      <c r="U519" s="94">
        <v>0</v>
      </c>
      <c r="V519" s="94">
        <v>0</v>
      </c>
    </row>
    <row r="520" spans="1:22" ht="20.100000000000001" customHeight="1">
      <c r="A520" s="107" t="s">
        <v>1589</v>
      </c>
      <c r="B520" s="107" t="s">
        <v>1558</v>
      </c>
      <c r="C520" s="108" t="s">
        <v>1572</v>
      </c>
      <c r="D520" s="109" t="s">
        <v>1623</v>
      </c>
      <c r="E520" s="110" t="s">
        <v>832</v>
      </c>
      <c r="F520" s="94">
        <v>12040</v>
      </c>
      <c r="G520" s="94">
        <v>0</v>
      </c>
      <c r="H520" s="94">
        <v>0</v>
      </c>
      <c r="I520" s="94">
        <v>0</v>
      </c>
      <c r="J520" s="94">
        <v>0</v>
      </c>
      <c r="K520" s="94">
        <v>0</v>
      </c>
      <c r="L520" s="94">
        <v>0</v>
      </c>
      <c r="M520" s="94">
        <v>0</v>
      </c>
      <c r="N520" s="94">
        <v>0</v>
      </c>
      <c r="O520" s="94">
        <v>0</v>
      </c>
      <c r="P520" s="94">
        <v>0</v>
      </c>
      <c r="Q520" s="94">
        <v>0</v>
      </c>
      <c r="R520" s="94">
        <v>0</v>
      </c>
      <c r="S520" s="94">
        <v>0</v>
      </c>
      <c r="T520" s="94">
        <v>0</v>
      </c>
      <c r="U520" s="94">
        <v>12000</v>
      </c>
      <c r="V520" s="94">
        <v>40</v>
      </c>
    </row>
    <row r="521" spans="1:22" ht="20.100000000000001" customHeight="1">
      <c r="A521" s="107"/>
      <c r="B521" s="107"/>
      <c r="C521" s="108"/>
      <c r="D521" s="109" t="s">
        <v>1885</v>
      </c>
      <c r="E521" s="110" t="s">
        <v>1886</v>
      </c>
      <c r="F521" s="94">
        <v>20780</v>
      </c>
      <c r="G521" s="94">
        <v>0</v>
      </c>
      <c r="H521" s="94">
        <v>0</v>
      </c>
      <c r="I521" s="94">
        <v>0</v>
      </c>
      <c r="J521" s="94">
        <v>0</v>
      </c>
      <c r="K521" s="94">
        <v>0</v>
      </c>
      <c r="L521" s="94">
        <v>0</v>
      </c>
      <c r="M521" s="94">
        <v>0</v>
      </c>
      <c r="N521" s="94">
        <v>0</v>
      </c>
      <c r="O521" s="94">
        <v>120</v>
      </c>
      <c r="P521" s="94">
        <v>0</v>
      </c>
      <c r="Q521" s="94">
        <v>0</v>
      </c>
      <c r="R521" s="94">
        <v>0</v>
      </c>
      <c r="S521" s="94">
        <v>140</v>
      </c>
      <c r="T521" s="94">
        <v>0</v>
      </c>
      <c r="U521" s="94">
        <v>18000</v>
      </c>
      <c r="V521" s="94">
        <v>2520</v>
      </c>
    </row>
    <row r="522" spans="1:22" ht="20.100000000000001" customHeight="1">
      <c r="A522" s="107" t="s">
        <v>1582</v>
      </c>
      <c r="B522" s="107" t="s">
        <v>1551</v>
      </c>
      <c r="C522" s="108" t="s">
        <v>1558</v>
      </c>
      <c r="D522" s="109" t="s">
        <v>1623</v>
      </c>
      <c r="E522" s="110" t="s">
        <v>765</v>
      </c>
      <c r="F522" s="94">
        <v>20780</v>
      </c>
      <c r="G522" s="94">
        <v>0</v>
      </c>
      <c r="H522" s="94">
        <v>0</v>
      </c>
      <c r="I522" s="94">
        <v>0</v>
      </c>
      <c r="J522" s="94">
        <v>0</v>
      </c>
      <c r="K522" s="94">
        <v>0</v>
      </c>
      <c r="L522" s="94">
        <v>0</v>
      </c>
      <c r="M522" s="94">
        <v>0</v>
      </c>
      <c r="N522" s="94">
        <v>0</v>
      </c>
      <c r="O522" s="94">
        <v>120</v>
      </c>
      <c r="P522" s="94">
        <v>0</v>
      </c>
      <c r="Q522" s="94">
        <v>0</v>
      </c>
      <c r="R522" s="94">
        <v>0</v>
      </c>
      <c r="S522" s="94">
        <v>140</v>
      </c>
      <c r="T522" s="94">
        <v>0</v>
      </c>
      <c r="U522" s="94">
        <v>18000</v>
      </c>
      <c r="V522" s="94">
        <v>2520</v>
      </c>
    </row>
    <row r="523" spans="1:22" ht="20.100000000000001" customHeight="1">
      <c r="A523" s="107"/>
      <c r="B523" s="107"/>
      <c r="C523" s="108"/>
      <c r="D523" s="109" t="s">
        <v>1887</v>
      </c>
      <c r="E523" s="110" t="s">
        <v>1888</v>
      </c>
      <c r="F523" s="94">
        <v>23344</v>
      </c>
      <c r="G523" s="94">
        <v>0</v>
      </c>
      <c r="H523" s="94">
        <v>0</v>
      </c>
      <c r="I523" s="94">
        <v>0</v>
      </c>
      <c r="J523" s="94">
        <v>0</v>
      </c>
      <c r="K523" s="94">
        <v>0</v>
      </c>
      <c r="L523" s="94">
        <v>0</v>
      </c>
      <c r="M523" s="94">
        <v>0</v>
      </c>
      <c r="N523" s="94">
        <v>0</v>
      </c>
      <c r="O523" s="94">
        <v>120</v>
      </c>
      <c r="P523" s="94">
        <v>0</v>
      </c>
      <c r="Q523" s="94">
        <v>0</v>
      </c>
      <c r="R523" s="94">
        <v>0</v>
      </c>
      <c r="S523" s="94">
        <v>80</v>
      </c>
      <c r="T523" s="94">
        <v>0</v>
      </c>
      <c r="U523" s="94">
        <v>18000</v>
      </c>
      <c r="V523" s="94">
        <v>5144</v>
      </c>
    </row>
    <row r="524" spans="1:22" ht="20.100000000000001" customHeight="1">
      <c r="A524" s="107" t="s">
        <v>1582</v>
      </c>
      <c r="B524" s="107" t="s">
        <v>1552</v>
      </c>
      <c r="C524" s="108" t="s">
        <v>1554</v>
      </c>
      <c r="D524" s="109" t="s">
        <v>1623</v>
      </c>
      <c r="E524" s="110" t="s">
        <v>771</v>
      </c>
      <c r="F524" s="94">
        <v>18200</v>
      </c>
      <c r="G524" s="94">
        <v>0</v>
      </c>
      <c r="H524" s="94">
        <v>0</v>
      </c>
      <c r="I524" s="94">
        <v>0</v>
      </c>
      <c r="J524" s="94">
        <v>0</v>
      </c>
      <c r="K524" s="94">
        <v>0</v>
      </c>
      <c r="L524" s="94">
        <v>0</v>
      </c>
      <c r="M524" s="94">
        <v>0</v>
      </c>
      <c r="N524" s="94">
        <v>0</v>
      </c>
      <c r="O524" s="94">
        <v>120</v>
      </c>
      <c r="P524" s="94">
        <v>0</v>
      </c>
      <c r="Q524" s="94">
        <v>0</v>
      </c>
      <c r="R524" s="94">
        <v>0</v>
      </c>
      <c r="S524" s="94">
        <v>80</v>
      </c>
      <c r="T524" s="94">
        <v>0</v>
      </c>
      <c r="U524" s="94">
        <v>18000</v>
      </c>
      <c r="V524" s="94">
        <v>0</v>
      </c>
    </row>
    <row r="525" spans="1:22" ht="20.100000000000001" customHeight="1">
      <c r="A525" s="107" t="s">
        <v>1589</v>
      </c>
      <c r="B525" s="107" t="s">
        <v>1558</v>
      </c>
      <c r="C525" s="108" t="s">
        <v>1572</v>
      </c>
      <c r="D525" s="109" t="s">
        <v>1623</v>
      </c>
      <c r="E525" s="110" t="s">
        <v>832</v>
      </c>
      <c r="F525" s="94">
        <v>5144</v>
      </c>
      <c r="G525" s="94">
        <v>0</v>
      </c>
      <c r="H525" s="94">
        <v>0</v>
      </c>
      <c r="I525" s="94">
        <v>0</v>
      </c>
      <c r="J525" s="94">
        <v>0</v>
      </c>
      <c r="K525" s="94">
        <v>0</v>
      </c>
      <c r="L525" s="94">
        <v>0</v>
      </c>
      <c r="M525" s="94">
        <v>0</v>
      </c>
      <c r="N525" s="94">
        <v>0</v>
      </c>
      <c r="O525" s="94">
        <v>0</v>
      </c>
      <c r="P525" s="94">
        <v>0</v>
      </c>
      <c r="Q525" s="94">
        <v>0</v>
      </c>
      <c r="R525" s="94">
        <v>0</v>
      </c>
      <c r="S525" s="94">
        <v>0</v>
      </c>
      <c r="T525" s="94">
        <v>0</v>
      </c>
      <c r="U525" s="94">
        <v>0</v>
      </c>
      <c r="V525" s="94">
        <v>5144</v>
      </c>
    </row>
    <row r="526" spans="1:22" ht="20.100000000000001" customHeight="1">
      <c r="A526" s="107"/>
      <c r="B526" s="107"/>
      <c r="C526" s="108"/>
      <c r="D526" s="109" t="s">
        <v>1589</v>
      </c>
      <c r="E526" s="110" t="s">
        <v>1889</v>
      </c>
      <c r="F526" s="94">
        <v>73200</v>
      </c>
      <c r="G526" s="94">
        <v>0</v>
      </c>
      <c r="H526" s="94">
        <v>0</v>
      </c>
      <c r="I526" s="94">
        <v>0</v>
      </c>
      <c r="J526" s="94">
        <v>0</v>
      </c>
      <c r="K526" s="94">
        <v>0</v>
      </c>
      <c r="L526" s="94">
        <v>0</v>
      </c>
      <c r="M526" s="94">
        <v>0</v>
      </c>
      <c r="N526" s="94">
        <v>0</v>
      </c>
      <c r="O526" s="94">
        <v>0</v>
      </c>
      <c r="P526" s="94">
        <v>0</v>
      </c>
      <c r="Q526" s="94">
        <v>0</v>
      </c>
      <c r="R526" s="94">
        <v>0</v>
      </c>
      <c r="S526" s="94">
        <v>100</v>
      </c>
      <c r="T526" s="94">
        <v>18540</v>
      </c>
      <c r="U526" s="94">
        <v>54400</v>
      </c>
      <c r="V526" s="94">
        <v>160</v>
      </c>
    </row>
    <row r="527" spans="1:22" ht="20.100000000000001" customHeight="1">
      <c r="A527" s="107"/>
      <c r="B527" s="107"/>
      <c r="C527" s="108"/>
      <c r="D527" s="109" t="s">
        <v>1890</v>
      </c>
      <c r="E527" s="110" t="s">
        <v>1891</v>
      </c>
      <c r="F527" s="94">
        <v>73200</v>
      </c>
      <c r="G527" s="94">
        <v>0</v>
      </c>
      <c r="H527" s="94">
        <v>0</v>
      </c>
      <c r="I527" s="94">
        <v>0</v>
      </c>
      <c r="J527" s="94">
        <v>0</v>
      </c>
      <c r="K527" s="94">
        <v>0</v>
      </c>
      <c r="L527" s="94">
        <v>0</v>
      </c>
      <c r="M527" s="94">
        <v>0</v>
      </c>
      <c r="N527" s="94">
        <v>0</v>
      </c>
      <c r="O527" s="94">
        <v>0</v>
      </c>
      <c r="P527" s="94">
        <v>0</v>
      </c>
      <c r="Q527" s="94">
        <v>0</v>
      </c>
      <c r="R527" s="94">
        <v>0</v>
      </c>
      <c r="S527" s="94">
        <v>100</v>
      </c>
      <c r="T527" s="94">
        <v>18540</v>
      </c>
      <c r="U527" s="94">
        <v>54400</v>
      </c>
      <c r="V527" s="94">
        <v>160</v>
      </c>
    </row>
    <row r="528" spans="1:22" ht="20.100000000000001" customHeight="1">
      <c r="A528" s="107" t="s">
        <v>1549</v>
      </c>
      <c r="B528" s="107" t="s">
        <v>1561</v>
      </c>
      <c r="C528" s="108" t="s">
        <v>1550</v>
      </c>
      <c r="D528" s="109" t="s">
        <v>1623</v>
      </c>
      <c r="E528" s="110" t="s">
        <v>251</v>
      </c>
      <c r="F528" s="94">
        <v>73200</v>
      </c>
      <c r="G528" s="94">
        <v>0</v>
      </c>
      <c r="H528" s="94">
        <v>0</v>
      </c>
      <c r="I528" s="94">
        <v>0</v>
      </c>
      <c r="J528" s="94">
        <v>0</v>
      </c>
      <c r="K528" s="94">
        <v>0</v>
      </c>
      <c r="L528" s="94">
        <v>0</v>
      </c>
      <c r="M528" s="94">
        <v>0</v>
      </c>
      <c r="N528" s="94">
        <v>0</v>
      </c>
      <c r="O528" s="94">
        <v>0</v>
      </c>
      <c r="P528" s="94">
        <v>0</v>
      </c>
      <c r="Q528" s="94">
        <v>0</v>
      </c>
      <c r="R528" s="94">
        <v>0</v>
      </c>
      <c r="S528" s="94">
        <v>100</v>
      </c>
      <c r="T528" s="94">
        <v>18540</v>
      </c>
      <c r="U528" s="94">
        <v>54400</v>
      </c>
      <c r="V528" s="94">
        <v>160</v>
      </c>
    </row>
    <row r="529" spans="1:22" ht="20.100000000000001" customHeight="1">
      <c r="A529" s="107"/>
      <c r="B529" s="107"/>
      <c r="C529" s="108"/>
      <c r="D529" s="109" t="s">
        <v>1892</v>
      </c>
      <c r="E529" s="110" t="s">
        <v>1893</v>
      </c>
      <c r="F529" s="94">
        <v>48220</v>
      </c>
      <c r="G529" s="94">
        <v>0</v>
      </c>
      <c r="H529" s="94">
        <v>0</v>
      </c>
      <c r="I529" s="94">
        <v>0</v>
      </c>
      <c r="J529" s="94">
        <v>0</v>
      </c>
      <c r="K529" s="94">
        <v>0</v>
      </c>
      <c r="L529" s="94">
        <v>0</v>
      </c>
      <c r="M529" s="94">
        <v>0</v>
      </c>
      <c r="N529" s="94">
        <v>0</v>
      </c>
      <c r="O529" s="94">
        <v>180</v>
      </c>
      <c r="P529" s="94">
        <v>0</v>
      </c>
      <c r="Q529" s="94">
        <v>0</v>
      </c>
      <c r="R529" s="94">
        <v>0</v>
      </c>
      <c r="S529" s="94">
        <v>300</v>
      </c>
      <c r="T529" s="94">
        <v>0</v>
      </c>
      <c r="U529" s="94">
        <v>47600</v>
      </c>
      <c r="V529" s="94">
        <v>140</v>
      </c>
    </row>
    <row r="530" spans="1:22" ht="20.100000000000001" customHeight="1">
      <c r="A530" s="107"/>
      <c r="B530" s="107"/>
      <c r="C530" s="108"/>
      <c r="D530" s="109" t="s">
        <v>1894</v>
      </c>
      <c r="E530" s="110" t="s">
        <v>1895</v>
      </c>
      <c r="F530" s="94">
        <v>48220</v>
      </c>
      <c r="G530" s="94">
        <v>0</v>
      </c>
      <c r="H530" s="94">
        <v>0</v>
      </c>
      <c r="I530" s="94">
        <v>0</v>
      </c>
      <c r="J530" s="94">
        <v>0</v>
      </c>
      <c r="K530" s="94">
        <v>0</v>
      </c>
      <c r="L530" s="94">
        <v>0</v>
      </c>
      <c r="M530" s="94">
        <v>0</v>
      </c>
      <c r="N530" s="94">
        <v>0</v>
      </c>
      <c r="O530" s="94">
        <v>180</v>
      </c>
      <c r="P530" s="94">
        <v>0</v>
      </c>
      <c r="Q530" s="94">
        <v>0</v>
      </c>
      <c r="R530" s="94">
        <v>0</v>
      </c>
      <c r="S530" s="94">
        <v>300</v>
      </c>
      <c r="T530" s="94">
        <v>0</v>
      </c>
      <c r="U530" s="94">
        <v>47600</v>
      </c>
      <c r="V530" s="94">
        <v>140</v>
      </c>
    </row>
    <row r="531" spans="1:22" ht="20.100000000000001" customHeight="1">
      <c r="A531" s="107" t="s">
        <v>1589</v>
      </c>
      <c r="B531" s="107" t="s">
        <v>1558</v>
      </c>
      <c r="C531" s="108" t="s">
        <v>1572</v>
      </c>
      <c r="D531" s="109" t="s">
        <v>1623</v>
      </c>
      <c r="E531" s="110" t="s">
        <v>832</v>
      </c>
      <c r="F531" s="94">
        <v>47740</v>
      </c>
      <c r="G531" s="94">
        <v>0</v>
      </c>
      <c r="H531" s="94">
        <v>0</v>
      </c>
      <c r="I531" s="94">
        <v>0</v>
      </c>
      <c r="J531" s="94">
        <v>0</v>
      </c>
      <c r="K531" s="94">
        <v>0</v>
      </c>
      <c r="L531" s="94">
        <v>0</v>
      </c>
      <c r="M531" s="94">
        <v>0</v>
      </c>
      <c r="N531" s="94">
        <v>0</v>
      </c>
      <c r="O531" s="94">
        <v>0</v>
      </c>
      <c r="P531" s="94">
        <v>0</v>
      </c>
      <c r="Q531" s="94">
        <v>0</v>
      </c>
      <c r="R531" s="94">
        <v>0</v>
      </c>
      <c r="S531" s="94">
        <v>0</v>
      </c>
      <c r="T531" s="94">
        <v>0</v>
      </c>
      <c r="U531" s="94">
        <v>47600</v>
      </c>
      <c r="V531" s="94">
        <v>140</v>
      </c>
    </row>
    <row r="532" spans="1:22" ht="20.100000000000001" customHeight="1">
      <c r="A532" s="107" t="s">
        <v>1597</v>
      </c>
      <c r="B532" s="107" t="s">
        <v>1550</v>
      </c>
      <c r="C532" s="108" t="s">
        <v>1550</v>
      </c>
      <c r="D532" s="109" t="s">
        <v>1623</v>
      </c>
      <c r="E532" s="110" t="s">
        <v>251</v>
      </c>
      <c r="F532" s="94">
        <v>480</v>
      </c>
      <c r="G532" s="94">
        <v>0</v>
      </c>
      <c r="H532" s="94">
        <v>0</v>
      </c>
      <c r="I532" s="94">
        <v>0</v>
      </c>
      <c r="J532" s="94">
        <v>0</v>
      </c>
      <c r="K532" s="94">
        <v>0</v>
      </c>
      <c r="L532" s="94">
        <v>0</v>
      </c>
      <c r="M532" s="94">
        <v>0</v>
      </c>
      <c r="N532" s="94">
        <v>0</v>
      </c>
      <c r="O532" s="94">
        <v>180</v>
      </c>
      <c r="P532" s="94">
        <v>0</v>
      </c>
      <c r="Q532" s="94">
        <v>0</v>
      </c>
      <c r="R532" s="94">
        <v>0</v>
      </c>
      <c r="S532" s="94">
        <v>300</v>
      </c>
      <c r="T532" s="94">
        <v>0</v>
      </c>
      <c r="U532" s="94">
        <v>0</v>
      </c>
      <c r="V532" s="94">
        <v>0</v>
      </c>
    </row>
    <row r="533" spans="1:22" ht="20.100000000000001" customHeight="1">
      <c r="A533" s="107"/>
      <c r="B533" s="107"/>
      <c r="C533" s="108"/>
      <c r="D533" s="109" t="s">
        <v>1896</v>
      </c>
      <c r="E533" s="110" t="s">
        <v>1897</v>
      </c>
      <c r="F533" s="94">
        <v>238363</v>
      </c>
      <c r="G533" s="94">
        <v>0</v>
      </c>
      <c r="H533" s="94">
        <v>0</v>
      </c>
      <c r="I533" s="94">
        <v>0</v>
      </c>
      <c r="J533" s="94">
        <v>0</v>
      </c>
      <c r="K533" s="94">
        <v>0</v>
      </c>
      <c r="L533" s="94">
        <v>0</v>
      </c>
      <c r="M533" s="94">
        <v>0</v>
      </c>
      <c r="N533" s="94">
        <v>0</v>
      </c>
      <c r="O533" s="94">
        <v>780</v>
      </c>
      <c r="P533" s="94">
        <v>0</v>
      </c>
      <c r="Q533" s="94">
        <v>0</v>
      </c>
      <c r="R533" s="94">
        <v>0</v>
      </c>
      <c r="S533" s="94">
        <v>1260</v>
      </c>
      <c r="T533" s="94">
        <v>6180</v>
      </c>
      <c r="U533" s="94">
        <v>218436</v>
      </c>
      <c r="V533" s="94">
        <v>11707</v>
      </c>
    </row>
    <row r="534" spans="1:22" ht="20.100000000000001" customHeight="1">
      <c r="A534" s="107"/>
      <c r="B534" s="107"/>
      <c r="C534" s="108"/>
      <c r="D534" s="109" t="s">
        <v>1898</v>
      </c>
      <c r="E534" s="110" t="s">
        <v>1899</v>
      </c>
      <c r="F534" s="94">
        <v>56820</v>
      </c>
      <c r="G534" s="94">
        <v>0</v>
      </c>
      <c r="H534" s="94">
        <v>0</v>
      </c>
      <c r="I534" s="94">
        <v>0</v>
      </c>
      <c r="J534" s="94">
        <v>0</v>
      </c>
      <c r="K534" s="94">
        <v>0</v>
      </c>
      <c r="L534" s="94">
        <v>0</v>
      </c>
      <c r="M534" s="94">
        <v>0</v>
      </c>
      <c r="N534" s="94">
        <v>0</v>
      </c>
      <c r="O534" s="94">
        <v>300</v>
      </c>
      <c r="P534" s="94">
        <v>0</v>
      </c>
      <c r="Q534" s="94">
        <v>0</v>
      </c>
      <c r="R534" s="94">
        <v>0</v>
      </c>
      <c r="S534" s="94">
        <v>300</v>
      </c>
      <c r="T534" s="94">
        <v>0</v>
      </c>
      <c r="U534" s="94">
        <v>54000</v>
      </c>
      <c r="V534" s="94">
        <v>2220</v>
      </c>
    </row>
    <row r="535" spans="1:22" ht="20.100000000000001" customHeight="1">
      <c r="A535" s="107" t="s">
        <v>1549</v>
      </c>
      <c r="B535" s="107" t="s">
        <v>1550</v>
      </c>
      <c r="C535" s="108" t="s">
        <v>1550</v>
      </c>
      <c r="D535" s="109" t="s">
        <v>1623</v>
      </c>
      <c r="E535" s="110" t="s">
        <v>251</v>
      </c>
      <c r="F535" s="94">
        <v>54000</v>
      </c>
      <c r="G535" s="94">
        <v>0</v>
      </c>
      <c r="H535" s="94">
        <v>0</v>
      </c>
      <c r="I535" s="94">
        <v>0</v>
      </c>
      <c r="J535" s="94">
        <v>0</v>
      </c>
      <c r="K535" s="94">
        <v>0</v>
      </c>
      <c r="L535" s="94">
        <v>0</v>
      </c>
      <c r="M535" s="94">
        <v>0</v>
      </c>
      <c r="N535" s="94">
        <v>0</v>
      </c>
      <c r="O535" s="94">
        <v>0</v>
      </c>
      <c r="P535" s="94">
        <v>0</v>
      </c>
      <c r="Q535" s="94">
        <v>0</v>
      </c>
      <c r="R535" s="94">
        <v>0</v>
      </c>
      <c r="S535" s="94">
        <v>0</v>
      </c>
      <c r="T535" s="94">
        <v>0</v>
      </c>
      <c r="U535" s="94">
        <v>54000</v>
      </c>
      <c r="V535" s="94">
        <v>0</v>
      </c>
    </row>
    <row r="536" spans="1:22" ht="20.100000000000001" customHeight="1">
      <c r="A536" s="107" t="s">
        <v>1589</v>
      </c>
      <c r="B536" s="107" t="s">
        <v>1558</v>
      </c>
      <c r="C536" s="108" t="s">
        <v>1572</v>
      </c>
      <c r="D536" s="109" t="s">
        <v>1623</v>
      </c>
      <c r="E536" s="110" t="s">
        <v>832</v>
      </c>
      <c r="F536" s="94">
        <v>2220</v>
      </c>
      <c r="G536" s="94">
        <v>0</v>
      </c>
      <c r="H536" s="94">
        <v>0</v>
      </c>
      <c r="I536" s="94">
        <v>0</v>
      </c>
      <c r="J536" s="94">
        <v>0</v>
      </c>
      <c r="K536" s="94">
        <v>0</v>
      </c>
      <c r="L536" s="94">
        <v>0</v>
      </c>
      <c r="M536" s="94">
        <v>0</v>
      </c>
      <c r="N536" s="94">
        <v>0</v>
      </c>
      <c r="O536" s="94">
        <v>0</v>
      </c>
      <c r="P536" s="94">
        <v>0</v>
      </c>
      <c r="Q536" s="94">
        <v>0</v>
      </c>
      <c r="R536" s="94">
        <v>0</v>
      </c>
      <c r="S536" s="94">
        <v>0</v>
      </c>
      <c r="T536" s="94">
        <v>0</v>
      </c>
      <c r="U536" s="94">
        <v>0</v>
      </c>
      <c r="V536" s="94">
        <v>2220</v>
      </c>
    </row>
    <row r="537" spans="1:22" ht="20.100000000000001" customHeight="1">
      <c r="A537" s="107" t="s">
        <v>1598</v>
      </c>
      <c r="B537" s="107" t="s">
        <v>1550</v>
      </c>
      <c r="C537" s="108" t="s">
        <v>1550</v>
      </c>
      <c r="D537" s="109" t="s">
        <v>1623</v>
      </c>
      <c r="E537" s="110" t="s">
        <v>251</v>
      </c>
      <c r="F537" s="94">
        <v>600</v>
      </c>
      <c r="G537" s="94">
        <v>0</v>
      </c>
      <c r="H537" s="94">
        <v>0</v>
      </c>
      <c r="I537" s="94">
        <v>0</v>
      </c>
      <c r="J537" s="94">
        <v>0</v>
      </c>
      <c r="K537" s="94">
        <v>0</v>
      </c>
      <c r="L537" s="94">
        <v>0</v>
      </c>
      <c r="M537" s="94">
        <v>0</v>
      </c>
      <c r="N537" s="94">
        <v>0</v>
      </c>
      <c r="O537" s="94">
        <v>300</v>
      </c>
      <c r="P537" s="94">
        <v>0</v>
      </c>
      <c r="Q537" s="94">
        <v>0</v>
      </c>
      <c r="R537" s="94">
        <v>0</v>
      </c>
      <c r="S537" s="94">
        <v>300</v>
      </c>
      <c r="T537" s="94">
        <v>0</v>
      </c>
      <c r="U537" s="94">
        <v>0</v>
      </c>
      <c r="V537" s="94">
        <v>0</v>
      </c>
    </row>
    <row r="538" spans="1:22" ht="20.100000000000001" customHeight="1">
      <c r="A538" s="107"/>
      <c r="B538" s="107"/>
      <c r="C538" s="108"/>
      <c r="D538" s="109" t="s">
        <v>1900</v>
      </c>
      <c r="E538" s="110" t="s">
        <v>1901</v>
      </c>
      <c r="F538" s="94">
        <v>21020</v>
      </c>
      <c r="G538" s="94">
        <v>0</v>
      </c>
      <c r="H538" s="94">
        <v>0</v>
      </c>
      <c r="I538" s="94">
        <v>0</v>
      </c>
      <c r="J538" s="94">
        <v>0</v>
      </c>
      <c r="K538" s="94">
        <v>0</v>
      </c>
      <c r="L538" s="94">
        <v>0</v>
      </c>
      <c r="M538" s="94">
        <v>0</v>
      </c>
      <c r="N538" s="94">
        <v>0</v>
      </c>
      <c r="O538" s="94">
        <v>120</v>
      </c>
      <c r="P538" s="94">
        <v>0</v>
      </c>
      <c r="Q538" s="94">
        <v>0</v>
      </c>
      <c r="R538" s="94">
        <v>0</v>
      </c>
      <c r="S538" s="94">
        <v>220</v>
      </c>
      <c r="T538" s="94">
        <v>6180</v>
      </c>
      <c r="U538" s="94">
        <v>12000</v>
      </c>
      <c r="V538" s="94">
        <v>2500</v>
      </c>
    </row>
    <row r="539" spans="1:22" ht="20.100000000000001" customHeight="1">
      <c r="A539" s="107" t="s">
        <v>1598</v>
      </c>
      <c r="B539" s="107" t="s">
        <v>1550</v>
      </c>
      <c r="C539" s="108" t="s">
        <v>1550</v>
      </c>
      <c r="D539" s="109" t="s">
        <v>1623</v>
      </c>
      <c r="E539" s="110" t="s">
        <v>251</v>
      </c>
      <c r="F539" s="94">
        <v>21020</v>
      </c>
      <c r="G539" s="94">
        <v>0</v>
      </c>
      <c r="H539" s="94">
        <v>0</v>
      </c>
      <c r="I539" s="94">
        <v>0</v>
      </c>
      <c r="J539" s="94">
        <v>0</v>
      </c>
      <c r="K539" s="94">
        <v>0</v>
      </c>
      <c r="L539" s="94">
        <v>0</v>
      </c>
      <c r="M539" s="94">
        <v>0</v>
      </c>
      <c r="N539" s="94">
        <v>0</v>
      </c>
      <c r="O539" s="94">
        <v>120</v>
      </c>
      <c r="P539" s="94">
        <v>0</v>
      </c>
      <c r="Q539" s="94">
        <v>0</v>
      </c>
      <c r="R539" s="94">
        <v>0</v>
      </c>
      <c r="S539" s="94">
        <v>220</v>
      </c>
      <c r="T539" s="94">
        <v>6180</v>
      </c>
      <c r="U539" s="94">
        <v>12000</v>
      </c>
      <c r="V539" s="94">
        <v>2500</v>
      </c>
    </row>
    <row r="540" spans="1:22" ht="20.100000000000001" customHeight="1">
      <c r="A540" s="107"/>
      <c r="B540" s="107"/>
      <c r="C540" s="108"/>
      <c r="D540" s="109" t="s">
        <v>1902</v>
      </c>
      <c r="E540" s="110" t="s">
        <v>1903</v>
      </c>
      <c r="F540" s="94">
        <v>14132</v>
      </c>
      <c r="G540" s="94">
        <v>0</v>
      </c>
      <c r="H540" s="94">
        <v>0</v>
      </c>
      <c r="I540" s="94">
        <v>0</v>
      </c>
      <c r="J540" s="94">
        <v>0</v>
      </c>
      <c r="K540" s="94">
        <v>0</v>
      </c>
      <c r="L540" s="94">
        <v>0</v>
      </c>
      <c r="M540" s="94">
        <v>0</v>
      </c>
      <c r="N540" s="94">
        <v>0</v>
      </c>
      <c r="O540" s="94">
        <v>0</v>
      </c>
      <c r="P540" s="94">
        <v>0</v>
      </c>
      <c r="Q540" s="94">
        <v>0</v>
      </c>
      <c r="R540" s="94">
        <v>0</v>
      </c>
      <c r="S540" s="94">
        <v>100</v>
      </c>
      <c r="T540" s="94">
        <v>0</v>
      </c>
      <c r="U540" s="94">
        <v>12000</v>
      </c>
      <c r="V540" s="94">
        <v>2032</v>
      </c>
    </row>
    <row r="541" spans="1:22" ht="20.100000000000001" customHeight="1">
      <c r="A541" s="107" t="s">
        <v>1589</v>
      </c>
      <c r="B541" s="107" t="s">
        <v>1558</v>
      </c>
      <c r="C541" s="108" t="s">
        <v>1572</v>
      </c>
      <c r="D541" s="109" t="s">
        <v>1623</v>
      </c>
      <c r="E541" s="110" t="s">
        <v>832</v>
      </c>
      <c r="F541" s="94">
        <v>2032</v>
      </c>
      <c r="G541" s="94">
        <v>0</v>
      </c>
      <c r="H541" s="94">
        <v>0</v>
      </c>
      <c r="I541" s="94">
        <v>0</v>
      </c>
      <c r="J541" s="94">
        <v>0</v>
      </c>
      <c r="K541" s="94">
        <v>0</v>
      </c>
      <c r="L541" s="94">
        <v>0</v>
      </c>
      <c r="M541" s="94">
        <v>0</v>
      </c>
      <c r="N541" s="94">
        <v>0</v>
      </c>
      <c r="O541" s="94">
        <v>0</v>
      </c>
      <c r="P541" s="94">
        <v>0</v>
      </c>
      <c r="Q541" s="94">
        <v>0</v>
      </c>
      <c r="R541" s="94">
        <v>0</v>
      </c>
      <c r="S541" s="94">
        <v>0</v>
      </c>
      <c r="T541" s="94">
        <v>0</v>
      </c>
      <c r="U541" s="94">
        <v>0</v>
      </c>
      <c r="V541" s="94">
        <v>2032</v>
      </c>
    </row>
    <row r="542" spans="1:22" ht="20.100000000000001" customHeight="1">
      <c r="A542" s="107" t="s">
        <v>1598</v>
      </c>
      <c r="B542" s="107" t="s">
        <v>1554</v>
      </c>
      <c r="C542" s="108" t="s">
        <v>1550</v>
      </c>
      <c r="D542" s="109" t="s">
        <v>1623</v>
      </c>
      <c r="E542" s="110" t="s">
        <v>1602</v>
      </c>
      <c r="F542" s="94">
        <v>12100</v>
      </c>
      <c r="G542" s="94">
        <v>0</v>
      </c>
      <c r="H542" s="94">
        <v>0</v>
      </c>
      <c r="I542" s="94">
        <v>0</v>
      </c>
      <c r="J542" s="94">
        <v>0</v>
      </c>
      <c r="K542" s="94">
        <v>0</v>
      </c>
      <c r="L542" s="94">
        <v>0</v>
      </c>
      <c r="M542" s="94">
        <v>0</v>
      </c>
      <c r="N542" s="94">
        <v>0</v>
      </c>
      <c r="O542" s="94">
        <v>0</v>
      </c>
      <c r="P542" s="94">
        <v>0</v>
      </c>
      <c r="Q542" s="94">
        <v>0</v>
      </c>
      <c r="R542" s="94">
        <v>0</v>
      </c>
      <c r="S542" s="94">
        <v>100</v>
      </c>
      <c r="T542" s="94">
        <v>0</v>
      </c>
      <c r="U542" s="94">
        <v>12000</v>
      </c>
      <c r="V542" s="94">
        <v>0</v>
      </c>
    </row>
    <row r="543" spans="1:22" ht="20.100000000000001" customHeight="1">
      <c r="A543" s="107"/>
      <c r="B543" s="107"/>
      <c r="C543" s="108"/>
      <c r="D543" s="109" t="s">
        <v>1904</v>
      </c>
      <c r="E543" s="110" t="s">
        <v>1905</v>
      </c>
      <c r="F543" s="94">
        <v>2676</v>
      </c>
      <c r="G543" s="94">
        <v>0</v>
      </c>
      <c r="H543" s="94">
        <v>0</v>
      </c>
      <c r="I543" s="94">
        <v>0</v>
      </c>
      <c r="J543" s="94">
        <v>0</v>
      </c>
      <c r="K543" s="94">
        <v>0</v>
      </c>
      <c r="L543" s="94">
        <v>0</v>
      </c>
      <c r="M543" s="94">
        <v>0</v>
      </c>
      <c r="N543" s="94">
        <v>0</v>
      </c>
      <c r="O543" s="94">
        <v>0</v>
      </c>
      <c r="P543" s="94">
        <v>0</v>
      </c>
      <c r="Q543" s="94">
        <v>0</v>
      </c>
      <c r="R543" s="94">
        <v>0</v>
      </c>
      <c r="S543" s="94">
        <v>120</v>
      </c>
      <c r="T543" s="94">
        <v>0</v>
      </c>
      <c r="U543" s="94">
        <v>2436</v>
      </c>
      <c r="V543" s="94">
        <v>120</v>
      </c>
    </row>
    <row r="544" spans="1:22" ht="20.100000000000001" customHeight="1">
      <c r="A544" s="107" t="s">
        <v>1589</v>
      </c>
      <c r="B544" s="107" t="s">
        <v>1558</v>
      </c>
      <c r="C544" s="108" t="s">
        <v>1572</v>
      </c>
      <c r="D544" s="109" t="s">
        <v>1623</v>
      </c>
      <c r="E544" s="110" t="s">
        <v>832</v>
      </c>
      <c r="F544" s="94">
        <v>2556</v>
      </c>
      <c r="G544" s="94">
        <v>0</v>
      </c>
      <c r="H544" s="94">
        <v>0</v>
      </c>
      <c r="I544" s="94">
        <v>0</v>
      </c>
      <c r="J544" s="94">
        <v>0</v>
      </c>
      <c r="K544" s="94">
        <v>0</v>
      </c>
      <c r="L544" s="94">
        <v>0</v>
      </c>
      <c r="M544" s="94">
        <v>0</v>
      </c>
      <c r="N544" s="94">
        <v>0</v>
      </c>
      <c r="O544" s="94">
        <v>0</v>
      </c>
      <c r="P544" s="94">
        <v>0</v>
      </c>
      <c r="Q544" s="94">
        <v>0</v>
      </c>
      <c r="R544" s="94">
        <v>0</v>
      </c>
      <c r="S544" s="94">
        <v>0</v>
      </c>
      <c r="T544" s="94">
        <v>0</v>
      </c>
      <c r="U544" s="94">
        <v>2436</v>
      </c>
      <c r="V544" s="94">
        <v>120</v>
      </c>
    </row>
    <row r="545" spans="1:22" ht="20.100000000000001" customHeight="1">
      <c r="A545" s="107" t="s">
        <v>1598</v>
      </c>
      <c r="B545" s="107" t="s">
        <v>1550</v>
      </c>
      <c r="C545" s="108" t="s">
        <v>1572</v>
      </c>
      <c r="D545" s="109" t="s">
        <v>1623</v>
      </c>
      <c r="E545" s="110" t="s">
        <v>1059</v>
      </c>
      <c r="F545" s="94">
        <v>120</v>
      </c>
      <c r="G545" s="94">
        <v>0</v>
      </c>
      <c r="H545" s="94">
        <v>0</v>
      </c>
      <c r="I545" s="94">
        <v>0</v>
      </c>
      <c r="J545" s="94">
        <v>0</v>
      </c>
      <c r="K545" s="94">
        <v>0</v>
      </c>
      <c r="L545" s="94">
        <v>0</v>
      </c>
      <c r="M545" s="94">
        <v>0</v>
      </c>
      <c r="N545" s="94">
        <v>0</v>
      </c>
      <c r="O545" s="94">
        <v>0</v>
      </c>
      <c r="P545" s="94">
        <v>0</v>
      </c>
      <c r="Q545" s="94">
        <v>0</v>
      </c>
      <c r="R545" s="94">
        <v>0</v>
      </c>
      <c r="S545" s="94">
        <v>120</v>
      </c>
      <c r="T545" s="94">
        <v>0</v>
      </c>
      <c r="U545" s="94">
        <v>0</v>
      </c>
      <c r="V545" s="94">
        <v>0</v>
      </c>
    </row>
    <row r="546" spans="1:22" ht="20.100000000000001" customHeight="1">
      <c r="A546" s="107"/>
      <c r="B546" s="107"/>
      <c r="C546" s="108"/>
      <c r="D546" s="109" t="s">
        <v>1906</v>
      </c>
      <c r="E546" s="110" t="s">
        <v>1907</v>
      </c>
      <c r="F546" s="94">
        <v>40</v>
      </c>
      <c r="G546" s="94">
        <v>0</v>
      </c>
      <c r="H546" s="94">
        <v>0</v>
      </c>
      <c r="I546" s="94">
        <v>0</v>
      </c>
      <c r="J546" s="94">
        <v>0</v>
      </c>
      <c r="K546" s="94">
        <v>0</v>
      </c>
      <c r="L546" s="94">
        <v>0</v>
      </c>
      <c r="M546" s="94">
        <v>0</v>
      </c>
      <c r="N546" s="94">
        <v>0</v>
      </c>
      <c r="O546" s="94">
        <v>0</v>
      </c>
      <c r="P546" s="94">
        <v>0</v>
      </c>
      <c r="Q546" s="94">
        <v>0</v>
      </c>
      <c r="R546" s="94">
        <v>0</v>
      </c>
      <c r="S546" s="94">
        <v>40</v>
      </c>
      <c r="T546" s="94">
        <v>0</v>
      </c>
      <c r="U546" s="94">
        <v>0</v>
      </c>
      <c r="V546" s="94">
        <v>0</v>
      </c>
    </row>
    <row r="547" spans="1:22" ht="20.100000000000001" customHeight="1">
      <c r="A547" s="107" t="s">
        <v>1598</v>
      </c>
      <c r="B547" s="107" t="s">
        <v>1550</v>
      </c>
      <c r="C547" s="108" t="s">
        <v>1550</v>
      </c>
      <c r="D547" s="109" t="s">
        <v>1623</v>
      </c>
      <c r="E547" s="110" t="s">
        <v>251</v>
      </c>
      <c r="F547" s="94">
        <v>40</v>
      </c>
      <c r="G547" s="94">
        <v>0</v>
      </c>
      <c r="H547" s="94">
        <v>0</v>
      </c>
      <c r="I547" s="94">
        <v>0</v>
      </c>
      <c r="J547" s="94">
        <v>0</v>
      </c>
      <c r="K547" s="94">
        <v>0</v>
      </c>
      <c r="L547" s="94">
        <v>0</v>
      </c>
      <c r="M547" s="94">
        <v>0</v>
      </c>
      <c r="N547" s="94">
        <v>0</v>
      </c>
      <c r="O547" s="94">
        <v>0</v>
      </c>
      <c r="P547" s="94">
        <v>0</v>
      </c>
      <c r="Q547" s="94">
        <v>0</v>
      </c>
      <c r="R547" s="94">
        <v>0</v>
      </c>
      <c r="S547" s="94">
        <v>40</v>
      </c>
      <c r="T547" s="94">
        <v>0</v>
      </c>
      <c r="U547" s="94">
        <v>0</v>
      </c>
      <c r="V547" s="94">
        <v>0</v>
      </c>
    </row>
    <row r="548" spans="1:22" ht="20.100000000000001" customHeight="1">
      <c r="A548" s="107"/>
      <c r="B548" s="107"/>
      <c r="C548" s="108"/>
      <c r="D548" s="109" t="s">
        <v>1908</v>
      </c>
      <c r="E548" s="110" t="s">
        <v>1909</v>
      </c>
      <c r="F548" s="94">
        <v>6180</v>
      </c>
      <c r="G548" s="94">
        <v>0</v>
      </c>
      <c r="H548" s="94">
        <v>0</v>
      </c>
      <c r="I548" s="94">
        <v>0</v>
      </c>
      <c r="J548" s="94">
        <v>0</v>
      </c>
      <c r="K548" s="94">
        <v>0</v>
      </c>
      <c r="L548" s="94">
        <v>0</v>
      </c>
      <c r="M548" s="94">
        <v>0</v>
      </c>
      <c r="N548" s="94">
        <v>0</v>
      </c>
      <c r="O548" s="94">
        <v>60</v>
      </c>
      <c r="P548" s="94">
        <v>0</v>
      </c>
      <c r="Q548" s="94">
        <v>0</v>
      </c>
      <c r="R548" s="94">
        <v>0</v>
      </c>
      <c r="S548" s="94">
        <v>100</v>
      </c>
      <c r="T548" s="94">
        <v>0</v>
      </c>
      <c r="U548" s="94">
        <v>6000</v>
      </c>
      <c r="V548" s="94">
        <v>20</v>
      </c>
    </row>
    <row r="549" spans="1:22" ht="20.100000000000001" customHeight="1">
      <c r="A549" s="107" t="s">
        <v>1589</v>
      </c>
      <c r="B549" s="107" t="s">
        <v>1558</v>
      </c>
      <c r="C549" s="108" t="s">
        <v>1572</v>
      </c>
      <c r="D549" s="109" t="s">
        <v>1623</v>
      </c>
      <c r="E549" s="110" t="s">
        <v>832</v>
      </c>
      <c r="F549" s="94">
        <v>6020</v>
      </c>
      <c r="G549" s="94">
        <v>0</v>
      </c>
      <c r="H549" s="94">
        <v>0</v>
      </c>
      <c r="I549" s="94">
        <v>0</v>
      </c>
      <c r="J549" s="94">
        <v>0</v>
      </c>
      <c r="K549" s="94">
        <v>0</v>
      </c>
      <c r="L549" s="94">
        <v>0</v>
      </c>
      <c r="M549" s="94">
        <v>0</v>
      </c>
      <c r="N549" s="94">
        <v>0</v>
      </c>
      <c r="O549" s="94">
        <v>0</v>
      </c>
      <c r="P549" s="94">
        <v>0</v>
      </c>
      <c r="Q549" s="94">
        <v>0</v>
      </c>
      <c r="R549" s="94">
        <v>0</v>
      </c>
      <c r="S549" s="94">
        <v>0</v>
      </c>
      <c r="T549" s="94">
        <v>0</v>
      </c>
      <c r="U549" s="94">
        <v>6000</v>
      </c>
      <c r="V549" s="94">
        <v>20</v>
      </c>
    </row>
    <row r="550" spans="1:22" ht="20.100000000000001" customHeight="1">
      <c r="A550" s="107" t="s">
        <v>1616</v>
      </c>
      <c r="B550" s="107" t="s">
        <v>1552</v>
      </c>
      <c r="C550" s="108" t="s">
        <v>1572</v>
      </c>
      <c r="D550" s="109" t="s">
        <v>1623</v>
      </c>
      <c r="E550" s="110" t="s">
        <v>1431</v>
      </c>
      <c r="F550" s="94">
        <v>160</v>
      </c>
      <c r="G550" s="94">
        <v>0</v>
      </c>
      <c r="H550" s="94">
        <v>0</v>
      </c>
      <c r="I550" s="94">
        <v>0</v>
      </c>
      <c r="J550" s="94">
        <v>0</v>
      </c>
      <c r="K550" s="94">
        <v>0</v>
      </c>
      <c r="L550" s="94">
        <v>0</v>
      </c>
      <c r="M550" s="94">
        <v>0</v>
      </c>
      <c r="N550" s="94">
        <v>0</v>
      </c>
      <c r="O550" s="94">
        <v>60</v>
      </c>
      <c r="P550" s="94">
        <v>0</v>
      </c>
      <c r="Q550" s="94">
        <v>0</v>
      </c>
      <c r="R550" s="94">
        <v>0</v>
      </c>
      <c r="S550" s="94">
        <v>100</v>
      </c>
      <c r="T550" s="94">
        <v>0</v>
      </c>
      <c r="U550" s="94">
        <v>0</v>
      </c>
      <c r="V550" s="94">
        <v>0</v>
      </c>
    </row>
    <row r="551" spans="1:22" ht="20.100000000000001" customHeight="1">
      <c r="A551" s="107"/>
      <c r="B551" s="107"/>
      <c r="C551" s="108"/>
      <c r="D551" s="109" t="s">
        <v>1910</v>
      </c>
      <c r="E551" s="110" t="s">
        <v>1911</v>
      </c>
      <c r="F551" s="94">
        <v>137495</v>
      </c>
      <c r="G551" s="94">
        <v>0</v>
      </c>
      <c r="H551" s="94">
        <v>0</v>
      </c>
      <c r="I551" s="94">
        <v>0</v>
      </c>
      <c r="J551" s="94">
        <v>0</v>
      </c>
      <c r="K551" s="94">
        <v>0</v>
      </c>
      <c r="L551" s="94">
        <v>0</v>
      </c>
      <c r="M551" s="94">
        <v>0</v>
      </c>
      <c r="N551" s="94">
        <v>0</v>
      </c>
      <c r="O551" s="94">
        <v>300</v>
      </c>
      <c r="P551" s="94">
        <v>0</v>
      </c>
      <c r="Q551" s="94">
        <v>0</v>
      </c>
      <c r="R551" s="94">
        <v>0</v>
      </c>
      <c r="S551" s="94">
        <v>380</v>
      </c>
      <c r="T551" s="94">
        <v>0</v>
      </c>
      <c r="U551" s="94">
        <v>132000</v>
      </c>
      <c r="V551" s="94">
        <v>4815</v>
      </c>
    </row>
    <row r="552" spans="1:22" ht="20.100000000000001" customHeight="1">
      <c r="A552" s="107" t="s">
        <v>1589</v>
      </c>
      <c r="B552" s="107" t="s">
        <v>1558</v>
      </c>
      <c r="C552" s="108" t="s">
        <v>1572</v>
      </c>
      <c r="D552" s="109" t="s">
        <v>1623</v>
      </c>
      <c r="E552" s="110" t="s">
        <v>832</v>
      </c>
      <c r="F552" s="94">
        <v>136815</v>
      </c>
      <c r="G552" s="94">
        <v>0</v>
      </c>
      <c r="H552" s="94">
        <v>0</v>
      </c>
      <c r="I552" s="94">
        <v>0</v>
      </c>
      <c r="J552" s="94">
        <v>0</v>
      </c>
      <c r="K552" s="94">
        <v>0</v>
      </c>
      <c r="L552" s="94">
        <v>0</v>
      </c>
      <c r="M552" s="94">
        <v>0</v>
      </c>
      <c r="N552" s="94">
        <v>0</v>
      </c>
      <c r="O552" s="94">
        <v>0</v>
      </c>
      <c r="P552" s="94">
        <v>0</v>
      </c>
      <c r="Q552" s="94">
        <v>0</v>
      </c>
      <c r="R552" s="94">
        <v>0</v>
      </c>
      <c r="S552" s="94">
        <v>0</v>
      </c>
      <c r="T552" s="94">
        <v>0</v>
      </c>
      <c r="U552" s="94">
        <v>132000</v>
      </c>
      <c r="V552" s="94">
        <v>4815</v>
      </c>
    </row>
    <row r="553" spans="1:22" ht="20.100000000000001" customHeight="1">
      <c r="A553" s="107" t="s">
        <v>1598</v>
      </c>
      <c r="B553" s="107" t="s">
        <v>1572</v>
      </c>
      <c r="C553" s="108" t="s">
        <v>1550</v>
      </c>
      <c r="D553" s="109" t="s">
        <v>1623</v>
      </c>
      <c r="E553" s="110" t="s">
        <v>1073</v>
      </c>
      <c r="F553" s="94">
        <v>680</v>
      </c>
      <c r="G553" s="94">
        <v>0</v>
      </c>
      <c r="H553" s="94">
        <v>0</v>
      </c>
      <c r="I553" s="94">
        <v>0</v>
      </c>
      <c r="J553" s="94">
        <v>0</v>
      </c>
      <c r="K553" s="94">
        <v>0</v>
      </c>
      <c r="L553" s="94">
        <v>0</v>
      </c>
      <c r="M553" s="94">
        <v>0</v>
      </c>
      <c r="N553" s="94">
        <v>0</v>
      </c>
      <c r="O553" s="94">
        <v>300</v>
      </c>
      <c r="P553" s="94">
        <v>0</v>
      </c>
      <c r="Q553" s="94">
        <v>0</v>
      </c>
      <c r="R553" s="94">
        <v>0</v>
      </c>
      <c r="S553" s="94">
        <v>380</v>
      </c>
      <c r="T553" s="94">
        <v>0</v>
      </c>
      <c r="U553" s="94">
        <v>0</v>
      </c>
      <c r="V553" s="94">
        <v>0</v>
      </c>
    </row>
    <row r="554" spans="1:22" ht="20.100000000000001" customHeight="1">
      <c r="A554" s="107"/>
      <c r="B554" s="107"/>
      <c r="C554" s="108"/>
      <c r="D554" s="109" t="s">
        <v>1912</v>
      </c>
      <c r="E554" s="110" t="s">
        <v>1913</v>
      </c>
      <c r="F554" s="94">
        <v>426774</v>
      </c>
      <c r="G554" s="94">
        <v>0</v>
      </c>
      <c r="H554" s="94">
        <v>0</v>
      </c>
      <c r="I554" s="94">
        <v>0</v>
      </c>
      <c r="J554" s="94">
        <v>0</v>
      </c>
      <c r="K554" s="94">
        <v>0</v>
      </c>
      <c r="L554" s="94">
        <v>0</v>
      </c>
      <c r="M554" s="94">
        <v>0</v>
      </c>
      <c r="N554" s="94">
        <v>0</v>
      </c>
      <c r="O554" s="94">
        <v>1200</v>
      </c>
      <c r="P554" s="94">
        <v>0</v>
      </c>
      <c r="Q554" s="94">
        <v>0</v>
      </c>
      <c r="R554" s="94">
        <v>0</v>
      </c>
      <c r="S554" s="94">
        <v>1240</v>
      </c>
      <c r="T554" s="94">
        <v>30900</v>
      </c>
      <c r="U554" s="94">
        <v>348000</v>
      </c>
      <c r="V554" s="94">
        <v>34634</v>
      </c>
    </row>
    <row r="555" spans="1:22" ht="20.100000000000001" customHeight="1">
      <c r="A555" s="107"/>
      <c r="B555" s="107"/>
      <c r="C555" s="108"/>
      <c r="D555" s="109" t="s">
        <v>1914</v>
      </c>
      <c r="E555" s="110" t="s">
        <v>1915</v>
      </c>
      <c r="F555" s="94">
        <v>84960</v>
      </c>
      <c r="G555" s="94">
        <v>0</v>
      </c>
      <c r="H555" s="94">
        <v>0</v>
      </c>
      <c r="I555" s="94">
        <v>0</v>
      </c>
      <c r="J555" s="94">
        <v>0</v>
      </c>
      <c r="K555" s="94">
        <v>0</v>
      </c>
      <c r="L555" s="94">
        <v>0</v>
      </c>
      <c r="M555" s="94">
        <v>0</v>
      </c>
      <c r="N555" s="94">
        <v>0</v>
      </c>
      <c r="O555" s="94">
        <v>240</v>
      </c>
      <c r="P555" s="94">
        <v>0</v>
      </c>
      <c r="Q555" s="94">
        <v>0</v>
      </c>
      <c r="R555" s="94">
        <v>0</v>
      </c>
      <c r="S555" s="94">
        <v>420</v>
      </c>
      <c r="T555" s="94">
        <v>0</v>
      </c>
      <c r="U555" s="94">
        <v>78000</v>
      </c>
      <c r="V555" s="94">
        <v>6300</v>
      </c>
    </row>
    <row r="556" spans="1:22" ht="20.100000000000001" customHeight="1">
      <c r="A556" s="107" t="s">
        <v>1589</v>
      </c>
      <c r="B556" s="107" t="s">
        <v>1558</v>
      </c>
      <c r="C556" s="108" t="s">
        <v>1550</v>
      </c>
      <c r="D556" s="109" t="s">
        <v>1623</v>
      </c>
      <c r="E556" s="110" t="s">
        <v>825</v>
      </c>
      <c r="F556" s="94">
        <v>78000</v>
      </c>
      <c r="G556" s="94">
        <v>0</v>
      </c>
      <c r="H556" s="94">
        <v>0</v>
      </c>
      <c r="I556" s="94">
        <v>0</v>
      </c>
      <c r="J556" s="94">
        <v>0</v>
      </c>
      <c r="K556" s="94">
        <v>0</v>
      </c>
      <c r="L556" s="94">
        <v>0</v>
      </c>
      <c r="M556" s="94">
        <v>0</v>
      </c>
      <c r="N556" s="94">
        <v>0</v>
      </c>
      <c r="O556" s="94">
        <v>0</v>
      </c>
      <c r="P556" s="94">
        <v>0</v>
      </c>
      <c r="Q556" s="94">
        <v>0</v>
      </c>
      <c r="R556" s="94">
        <v>0</v>
      </c>
      <c r="S556" s="94">
        <v>0</v>
      </c>
      <c r="T556" s="94">
        <v>0</v>
      </c>
      <c r="U556" s="94">
        <v>78000</v>
      </c>
      <c r="V556" s="94">
        <v>0</v>
      </c>
    </row>
    <row r="557" spans="1:22" ht="20.100000000000001" customHeight="1">
      <c r="A557" s="107" t="s">
        <v>1589</v>
      </c>
      <c r="B557" s="107" t="s">
        <v>1558</v>
      </c>
      <c r="C557" s="108" t="s">
        <v>1572</v>
      </c>
      <c r="D557" s="109" t="s">
        <v>1623</v>
      </c>
      <c r="E557" s="110" t="s">
        <v>832</v>
      </c>
      <c r="F557" s="94">
        <v>6300</v>
      </c>
      <c r="G557" s="94">
        <v>0</v>
      </c>
      <c r="H557" s="94">
        <v>0</v>
      </c>
      <c r="I557" s="94">
        <v>0</v>
      </c>
      <c r="J557" s="94">
        <v>0</v>
      </c>
      <c r="K557" s="94">
        <v>0</v>
      </c>
      <c r="L557" s="94">
        <v>0</v>
      </c>
      <c r="M557" s="94">
        <v>0</v>
      </c>
      <c r="N557" s="94">
        <v>0</v>
      </c>
      <c r="O557" s="94">
        <v>0</v>
      </c>
      <c r="P557" s="94">
        <v>0</v>
      </c>
      <c r="Q557" s="94">
        <v>0</v>
      </c>
      <c r="R557" s="94">
        <v>0</v>
      </c>
      <c r="S557" s="94">
        <v>0</v>
      </c>
      <c r="T557" s="94">
        <v>0</v>
      </c>
      <c r="U557" s="94">
        <v>0</v>
      </c>
      <c r="V557" s="94">
        <v>6300</v>
      </c>
    </row>
    <row r="558" spans="1:22" ht="20.100000000000001" customHeight="1">
      <c r="A558" s="107" t="s">
        <v>1598</v>
      </c>
      <c r="B558" s="107" t="s">
        <v>1550</v>
      </c>
      <c r="C558" s="108" t="s">
        <v>1550</v>
      </c>
      <c r="D558" s="109" t="s">
        <v>1623</v>
      </c>
      <c r="E558" s="110" t="s">
        <v>251</v>
      </c>
      <c r="F558" s="94">
        <v>660</v>
      </c>
      <c r="G558" s="94">
        <v>0</v>
      </c>
      <c r="H558" s="94">
        <v>0</v>
      </c>
      <c r="I558" s="94">
        <v>0</v>
      </c>
      <c r="J558" s="94">
        <v>0</v>
      </c>
      <c r="K558" s="94">
        <v>0</v>
      </c>
      <c r="L558" s="94">
        <v>0</v>
      </c>
      <c r="M558" s="94">
        <v>0</v>
      </c>
      <c r="N558" s="94">
        <v>0</v>
      </c>
      <c r="O558" s="94">
        <v>240</v>
      </c>
      <c r="P558" s="94">
        <v>0</v>
      </c>
      <c r="Q558" s="94">
        <v>0</v>
      </c>
      <c r="R558" s="94">
        <v>0</v>
      </c>
      <c r="S558" s="94">
        <v>420</v>
      </c>
      <c r="T558" s="94">
        <v>0</v>
      </c>
      <c r="U558" s="94">
        <v>0</v>
      </c>
      <c r="V558" s="94">
        <v>0</v>
      </c>
    </row>
    <row r="559" spans="1:22" ht="20.100000000000001" customHeight="1">
      <c r="A559" s="107"/>
      <c r="B559" s="107"/>
      <c r="C559" s="108"/>
      <c r="D559" s="109" t="s">
        <v>1916</v>
      </c>
      <c r="E559" s="110" t="s">
        <v>1917</v>
      </c>
      <c r="F559" s="94">
        <v>258670</v>
      </c>
      <c r="G559" s="94">
        <v>0</v>
      </c>
      <c r="H559" s="94">
        <v>0</v>
      </c>
      <c r="I559" s="94">
        <v>0</v>
      </c>
      <c r="J559" s="94">
        <v>0</v>
      </c>
      <c r="K559" s="94">
        <v>0</v>
      </c>
      <c r="L559" s="94">
        <v>0</v>
      </c>
      <c r="M559" s="94">
        <v>0</v>
      </c>
      <c r="N559" s="94">
        <v>0</v>
      </c>
      <c r="O559" s="94">
        <v>720</v>
      </c>
      <c r="P559" s="94">
        <v>0</v>
      </c>
      <c r="Q559" s="94">
        <v>0</v>
      </c>
      <c r="R559" s="94">
        <v>0</v>
      </c>
      <c r="S559" s="94">
        <v>620</v>
      </c>
      <c r="T559" s="94">
        <v>18540</v>
      </c>
      <c r="U559" s="94">
        <v>204000</v>
      </c>
      <c r="V559" s="94">
        <v>23990</v>
      </c>
    </row>
    <row r="560" spans="1:22" ht="20.100000000000001" customHeight="1">
      <c r="A560" s="107" t="s">
        <v>1589</v>
      </c>
      <c r="B560" s="107" t="s">
        <v>1558</v>
      </c>
      <c r="C560" s="108" t="s">
        <v>1551</v>
      </c>
      <c r="D560" s="109" t="s">
        <v>1623</v>
      </c>
      <c r="E560" s="110" t="s">
        <v>826</v>
      </c>
      <c r="F560" s="94">
        <v>204000</v>
      </c>
      <c r="G560" s="94">
        <v>0</v>
      </c>
      <c r="H560" s="94">
        <v>0</v>
      </c>
      <c r="I560" s="94">
        <v>0</v>
      </c>
      <c r="J560" s="94">
        <v>0</v>
      </c>
      <c r="K560" s="94">
        <v>0</v>
      </c>
      <c r="L560" s="94">
        <v>0</v>
      </c>
      <c r="M560" s="94">
        <v>0</v>
      </c>
      <c r="N560" s="94">
        <v>0</v>
      </c>
      <c r="O560" s="94">
        <v>0</v>
      </c>
      <c r="P560" s="94">
        <v>0</v>
      </c>
      <c r="Q560" s="94">
        <v>0</v>
      </c>
      <c r="R560" s="94">
        <v>0</v>
      </c>
      <c r="S560" s="94">
        <v>0</v>
      </c>
      <c r="T560" s="94">
        <v>0</v>
      </c>
      <c r="U560" s="94">
        <v>204000</v>
      </c>
      <c r="V560" s="94">
        <v>0</v>
      </c>
    </row>
    <row r="561" spans="1:22" ht="20.100000000000001" customHeight="1">
      <c r="A561" s="107" t="s">
        <v>1589</v>
      </c>
      <c r="B561" s="107" t="s">
        <v>1558</v>
      </c>
      <c r="C561" s="108" t="s">
        <v>1572</v>
      </c>
      <c r="D561" s="109" t="s">
        <v>1623</v>
      </c>
      <c r="E561" s="110" t="s">
        <v>832</v>
      </c>
      <c r="F561" s="94">
        <v>23990</v>
      </c>
      <c r="G561" s="94">
        <v>0</v>
      </c>
      <c r="H561" s="94">
        <v>0</v>
      </c>
      <c r="I561" s="94">
        <v>0</v>
      </c>
      <c r="J561" s="94">
        <v>0</v>
      </c>
      <c r="K561" s="94">
        <v>0</v>
      </c>
      <c r="L561" s="94">
        <v>0</v>
      </c>
      <c r="M561" s="94">
        <v>0</v>
      </c>
      <c r="N561" s="94">
        <v>0</v>
      </c>
      <c r="O561" s="94">
        <v>0</v>
      </c>
      <c r="P561" s="94">
        <v>0</v>
      </c>
      <c r="Q561" s="94">
        <v>0</v>
      </c>
      <c r="R561" s="94">
        <v>0</v>
      </c>
      <c r="S561" s="94">
        <v>0</v>
      </c>
      <c r="T561" s="94">
        <v>0</v>
      </c>
      <c r="U561" s="94">
        <v>0</v>
      </c>
      <c r="V561" s="94">
        <v>23990</v>
      </c>
    </row>
    <row r="562" spans="1:22" ht="20.100000000000001" customHeight="1">
      <c r="A562" s="107" t="s">
        <v>1598</v>
      </c>
      <c r="B562" s="107" t="s">
        <v>1558</v>
      </c>
      <c r="C562" s="108" t="s">
        <v>1550</v>
      </c>
      <c r="D562" s="109" t="s">
        <v>1623</v>
      </c>
      <c r="E562" s="110" t="s">
        <v>1600</v>
      </c>
      <c r="F562" s="94">
        <v>30680</v>
      </c>
      <c r="G562" s="94">
        <v>0</v>
      </c>
      <c r="H562" s="94">
        <v>0</v>
      </c>
      <c r="I562" s="94">
        <v>0</v>
      </c>
      <c r="J562" s="94">
        <v>0</v>
      </c>
      <c r="K562" s="94">
        <v>0</v>
      </c>
      <c r="L562" s="94">
        <v>0</v>
      </c>
      <c r="M562" s="94">
        <v>0</v>
      </c>
      <c r="N562" s="94">
        <v>0</v>
      </c>
      <c r="O562" s="94">
        <v>720</v>
      </c>
      <c r="P562" s="94">
        <v>0</v>
      </c>
      <c r="Q562" s="94">
        <v>0</v>
      </c>
      <c r="R562" s="94">
        <v>0</v>
      </c>
      <c r="S562" s="94">
        <v>620</v>
      </c>
      <c r="T562" s="94">
        <v>18540</v>
      </c>
      <c r="U562" s="94">
        <v>0</v>
      </c>
      <c r="V562" s="94">
        <v>0</v>
      </c>
    </row>
    <row r="563" spans="1:22" ht="20.100000000000001" customHeight="1">
      <c r="A563" s="107"/>
      <c r="B563" s="107"/>
      <c r="C563" s="108"/>
      <c r="D563" s="109" t="s">
        <v>1918</v>
      </c>
      <c r="E563" s="110" t="s">
        <v>1919</v>
      </c>
      <c r="F563" s="94">
        <v>83144</v>
      </c>
      <c r="G563" s="94">
        <v>0</v>
      </c>
      <c r="H563" s="94">
        <v>0</v>
      </c>
      <c r="I563" s="94">
        <v>0</v>
      </c>
      <c r="J563" s="94">
        <v>0</v>
      </c>
      <c r="K563" s="94">
        <v>0</v>
      </c>
      <c r="L563" s="94">
        <v>0</v>
      </c>
      <c r="M563" s="94">
        <v>0</v>
      </c>
      <c r="N563" s="94">
        <v>0</v>
      </c>
      <c r="O563" s="94">
        <v>240</v>
      </c>
      <c r="P563" s="94">
        <v>0</v>
      </c>
      <c r="Q563" s="94">
        <v>0</v>
      </c>
      <c r="R563" s="94">
        <v>0</v>
      </c>
      <c r="S563" s="94">
        <v>200</v>
      </c>
      <c r="T563" s="94">
        <v>12360</v>
      </c>
      <c r="U563" s="94">
        <v>66000</v>
      </c>
      <c r="V563" s="94">
        <v>4344</v>
      </c>
    </row>
    <row r="564" spans="1:22" ht="20.100000000000001" customHeight="1">
      <c r="A564" s="107" t="s">
        <v>1589</v>
      </c>
      <c r="B564" s="107" t="s">
        <v>1558</v>
      </c>
      <c r="C564" s="108" t="s">
        <v>1572</v>
      </c>
      <c r="D564" s="109" t="s">
        <v>1623</v>
      </c>
      <c r="E564" s="110" t="s">
        <v>832</v>
      </c>
      <c r="F564" s="94">
        <v>4344</v>
      </c>
      <c r="G564" s="94">
        <v>0</v>
      </c>
      <c r="H564" s="94">
        <v>0</v>
      </c>
      <c r="I564" s="94">
        <v>0</v>
      </c>
      <c r="J564" s="94">
        <v>0</v>
      </c>
      <c r="K564" s="94">
        <v>0</v>
      </c>
      <c r="L564" s="94">
        <v>0</v>
      </c>
      <c r="M564" s="94">
        <v>0</v>
      </c>
      <c r="N564" s="94">
        <v>0</v>
      </c>
      <c r="O564" s="94">
        <v>0</v>
      </c>
      <c r="P564" s="94">
        <v>0</v>
      </c>
      <c r="Q564" s="94">
        <v>0</v>
      </c>
      <c r="R564" s="94">
        <v>0</v>
      </c>
      <c r="S564" s="94">
        <v>0</v>
      </c>
      <c r="T564" s="94">
        <v>0</v>
      </c>
      <c r="U564" s="94">
        <v>0</v>
      </c>
      <c r="V564" s="94">
        <v>4344</v>
      </c>
    </row>
    <row r="565" spans="1:22" ht="20.100000000000001" customHeight="1">
      <c r="A565" s="107" t="s">
        <v>1598</v>
      </c>
      <c r="B565" s="107" t="s">
        <v>1558</v>
      </c>
      <c r="C565" s="108" t="s">
        <v>1550</v>
      </c>
      <c r="D565" s="109" t="s">
        <v>1623</v>
      </c>
      <c r="E565" s="110" t="s">
        <v>1600</v>
      </c>
      <c r="F565" s="94">
        <v>78800</v>
      </c>
      <c r="G565" s="94">
        <v>0</v>
      </c>
      <c r="H565" s="94">
        <v>0</v>
      </c>
      <c r="I565" s="94">
        <v>0</v>
      </c>
      <c r="J565" s="94">
        <v>0</v>
      </c>
      <c r="K565" s="94">
        <v>0</v>
      </c>
      <c r="L565" s="94">
        <v>0</v>
      </c>
      <c r="M565" s="94">
        <v>0</v>
      </c>
      <c r="N565" s="94">
        <v>0</v>
      </c>
      <c r="O565" s="94">
        <v>240</v>
      </c>
      <c r="P565" s="94">
        <v>0</v>
      </c>
      <c r="Q565" s="94">
        <v>0</v>
      </c>
      <c r="R565" s="94">
        <v>0</v>
      </c>
      <c r="S565" s="94">
        <v>200</v>
      </c>
      <c r="T565" s="94">
        <v>12360</v>
      </c>
      <c r="U565" s="94">
        <v>66000</v>
      </c>
      <c r="V565" s="94">
        <v>0</v>
      </c>
    </row>
    <row r="566" spans="1:22" ht="20.100000000000001" customHeight="1">
      <c r="A566" s="107"/>
      <c r="B566" s="107"/>
      <c r="C566" s="108"/>
      <c r="D566" s="109" t="s">
        <v>1920</v>
      </c>
      <c r="E566" s="110" t="s">
        <v>1921</v>
      </c>
      <c r="F566" s="94">
        <v>281508</v>
      </c>
      <c r="G566" s="94">
        <v>0</v>
      </c>
      <c r="H566" s="94">
        <v>0</v>
      </c>
      <c r="I566" s="94">
        <v>0</v>
      </c>
      <c r="J566" s="94">
        <v>0</v>
      </c>
      <c r="K566" s="94">
        <v>0</v>
      </c>
      <c r="L566" s="94">
        <v>0</v>
      </c>
      <c r="M566" s="94">
        <v>0</v>
      </c>
      <c r="N566" s="94">
        <v>0</v>
      </c>
      <c r="O566" s="94">
        <v>960</v>
      </c>
      <c r="P566" s="94">
        <v>0</v>
      </c>
      <c r="Q566" s="94">
        <v>0</v>
      </c>
      <c r="R566" s="94">
        <v>0</v>
      </c>
      <c r="S566" s="94">
        <v>2140</v>
      </c>
      <c r="T566" s="94">
        <v>0</v>
      </c>
      <c r="U566" s="94">
        <v>126000</v>
      </c>
      <c r="V566" s="94">
        <v>149208</v>
      </c>
    </row>
    <row r="567" spans="1:22" ht="20.100000000000001" customHeight="1">
      <c r="A567" s="107"/>
      <c r="B567" s="107"/>
      <c r="C567" s="108"/>
      <c r="D567" s="109" t="s">
        <v>1922</v>
      </c>
      <c r="E567" s="110" t="s">
        <v>1923</v>
      </c>
      <c r="F567" s="94">
        <v>127760</v>
      </c>
      <c r="G567" s="94">
        <v>0</v>
      </c>
      <c r="H567" s="94">
        <v>0</v>
      </c>
      <c r="I567" s="94">
        <v>0</v>
      </c>
      <c r="J567" s="94">
        <v>0</v>
      </c>
      <c r="K567" s="94">
        <v>0</v>
      </c>
      <c r="L567" s="94">
        <v>0</v>
      </c>
      <c r="M567" s="94">
        <v>0</v>
      </c>
      <c r="N567" s="94">
        <v>0</v>
      </c>
      <c r="O567" s="94">
        <v>0</v>
      </c>
      <c r="P567" s="94">
        <v>0</v>
      </c>
      <c r="Q567" s="94">
        <v>0</v>
      </c>
      <c r="R567" s="94">
        <v>0</v>
      </c>
      <c r="S567" s="94">
        <v>540</v>
      </c>
      <c r="T567" s="94">
        <v>0</v>
      </c>
      <c r="U567" s="94">
        <v>0</v>
      </c>
      <c r="V567" s="94">
        <v>127220</v>
      </c>
    </row>
    <row r="568" spans="1:22" ht="20.100000000000001" customHeight="1">
      <c r="A568" s="107" t="s">
        <v>1589</v>
      </c>
      <c r="B568" s="107" t="s">
        <v>1550</v>
      </c>
      <c r="C568" s="108" t="s">
        <v>1550</v>
      </c>
      <c r="D568" s="109" t="s">
        <v>1623</v>
      </c>
      <c r="E568" s="110" t="s">
        <v>251</v>
      </c>
      <c r="F568" s="94">
        <v>540</v>
      </c>
      <c r="G568" s="94">
        <v>0</v>
      </c>
      <c r="H568" s="94">
        <v>0</v>
      </c>
      <c r="I568" s="94">
        <v>0</v>
      </c>
      <c r="J568" s="94">
        <v>0</v>
      </c>
      <c r="K568" s="94">
        <v>0</v>
      </c>
      <c r="L568" s="94">
        <v>0</v>
      </c>
      <c r="M568" s="94">
        <v>0</v>
      </c>
      <c r="N568" s="94">
        <v>0</v>
      </c>
      <c r="O568" s="94">
        <v>0</v>
      </c>
      <c r="P568" s="94">
        <v>0</v>
      </c>
      <c r="Q568" s="94">
        <v>0</v>
      </c>
      <c r="R568" s="94">
        <v>0</v>
      </c>
      <c r="S568" s="94">
        <v>540</v>
      </c>
      <c r="T568" s="94">
        <v>0</v>
      </c>
      <c r="U568" s="94">
        <v>0</v>
      </c>
      <c r="V568" s="94">
        <v>0</v>
      </c>
    </row>
    <row r="569" spans="1:22" ht="20.100000000000001" customHeight="1">
      <c r="A569" s="107" t="s">
        <v>1589</v>
      </c>
      <c r="B569" s="107" t="s">
        <v>1558</v>
      </c>
      <c r="C569" s="108" t="s">
        <v>1572</v>
      </c>
      <c r="D569" s="109" t="s">
        <v>1623</v>
      </c>
      <c r="E569" s="110" t="s">
        <v>832</v>
      </c>
      <c r="F569" s="94">
        <v>127220</v>
      </c>
      <c r="G569" s="94">
        <v>0</v>
      </c>
      <c r="H569" s="94">
        <v>0</v>
      </c>
      <c r="I569" s="94">
        <v>0</v>
      </c>
      <c r="J569" s="94">
        <v>0</v>
      </c>
      <c r="K569" s="94">
        <v>0</v>
      </c>
      <c r="L569" s="94">
        <v>0</v>
      </c>
      <c r="M569" s="94">
        <v>0</v>
      </c>
      <c r="N569" s="94">
        <v>0</v>
      </c>
      <c r="O569" s="94">
        <v>0</v>
      </c>
      <c r="P569" s="94">
        <v>0</v>
      </c>
      <c r="Q569" s="94">
        <v>0</v>
      </c>
      <c r="R569" s="94">
        <v>0</v>
      </c>
      <c r="S569" s="94">
        <v>0</v>
      </c>
      <c r="T569" s="94">
        <v>0</v>
      </c>
      <c r="U569" s="94">
        <v>0</v>
      </c>
      <c r="V569" s="94">
        <v>127220</v>
      </c>
    </row>
    <row r="570" spans="1:22" ht="20.100000000000001" customHeight="1">
      <c r="A570" s="107"/>
      <c r="B570" s="107"/>
      <c r="C570" s="108"/>
      <c r="D570" s="109" t="s">
        <v>1924</v>
      </c>
      <c r="E570" s="110" t="s">
        <v>1925</v>
      </c>
      <c r="F570" s="94">
        <v>126008</v>
      </c>
      <c r="G570" s="94">
        <v>0</v>
      </c>
      <c r="H570" s="94">
        <v>0</v>
      </c>
      <c r="I570" s="94">
        <v>0</v>
      </c>
      <c r="J570" s="94">
        <v>0</v>
      </c>
      <c r="K570" s="94">
        <v>0</v>
      </c>
      <c r="L570" s="94">
        <v>0</v>
      </c>
      <c r="M570" s="94">
        <v>0</v>
      </c>
      <c r="N570" s="94">
        <v>0</v>
      </c>
      <c r="O570" s="94">
        <v>720</v>
      </c>
      <c r="P570" s="94">
        <v>0</v>
      </c>
      <c r="Q570" s="94">
        <v>0</v>
      </c>
      <c r="R570" s="94">
        <v>0</v>
      </c>
      <c r="S570" s="94">
        <v>1380</v>
      </c>
      <c r="T570" s="94">
        <v>0</v>
      </c>
      <c r="U570" s="94">
        <v>102000</v>
      </c>
      <c r="V570" s="94">
        <v>21908</v>
      </c>
    </row>
    <row r="571" spans="1:22" ht="20.100000000000001" customHeight="1">
      <c r="A571" s="107" t="s">
        <v>1589</v>
      </c>
      <c r="B571" s="107" t="s">
        <v>1550</v>
      </c>
      <c r="C571" s="108" t="s">
        <v>1585</v>
      </c>
      <c r="D571" s="109" t="s">
        <v>1623</v>
      </c>
      <c r="E571" s="110" t="s">
        <v>801</v>
      </c>
      <c r="F571" s="94">
        <v>2100</v>
      </c>
      <c r="G571" s="94">
        <v>0</v>
      </c>
      <c r="H571" s="94">
        <v>0</v>
      </c>
      <c r="I571" s="94">
        <v>0</v>
      </c>
      <c r="J571" s="94">
        <v>0</v>
      </c>
      <c r="K571" s="94">
        <v>0</v>
      </c>
      <c r="L571" s="94">
        <v>0</v>
      </c>
      <c r="M571" s="94">
        <v>0</v>
      </c>
      <c r="N571" s="94">
        <v>0</v>
      </c>
      <c r="O571" s="94">
        <v>720</v>
      </c>
      <c r="P571" s="94">
        <v>0</v>
      </c>
      <c r="Q571" s="94">
        <v>0</v>
      </c>
      <c r="R571" s="94">
        <v>0</v>
      </c>
      <c r="S571" s="94">
        <v>1380</v>
      </c>
      <c r="T571" s="94">
        <v>0</v>
      </c>
      <c r="U571" s="94">
        <v>0</v>
      </c>
      <c r="V571" s="94">
        <v>0</v>
      </c>
    </row>
    <row r="572" spans="1:22" ht="20.100000000000001" customHeight="1">
      <c r="A572" s="107" t="s">
        <v>1589</v>
      </c>
      <c r="B572" s="107" t="s">
        <v>1558</v>
      </c>
      <c r="C572" s="108" t="s">
        <v>1572</v>
      </c>
      <c r="D572" s="109" t="s">
        <v>1623</v>
      </c>
      <c r="E572" s="110" t="s">
        <v>832</v>
      </c>
      <c r="F572" s="94">
        <v>123908</v>
      </c>
      <c r="G572" s="94">
        <v>0</v>
      </c>
      <c r="H572" s="94">
        <v>0</v>
      </c>
      <c r="I572" s="94">
        <v>0</v>
      </c>
      <c r="J572" s="94">
        <v>0</v>
      </c>
      <c r="K572" s="94">
        <v>0</v>
      </c>
      <c r="L572" s="94">
        <v>0</v>
      </c>
      <c r="M572" s="94">
        <v>0</v>
      </c>
      <c r="N572" s="94">
        <v>0</v>
      </c>
      <c r="O572" s="94">
        <v>0</v>
      </c>
      <c r="P572" s="94">
        <v>0</v>
      </c>
      <c r="Q572" s="94">
        <v>0</v>
      </c>
      <c r="R572" s="94">
        <v>0</v>
      </c>
      <c r="S572" s="94">
        <v>0</v>
      </c>
      <c r="T572" s="94">
        <v>0</v>
      </c>
      <c r="U572" s="94">
        <v>102000</v>
      </c>
      <c r="V572" s="94">
        <v>21908</v>
      </c>
    </row>
    <row r="573" spans="1:22" ht="20.100000000000001" customHeight="1">
      <c r="A573" s="107"/>
      <c r="B573" s="107"/>
      <c r="C573" s="108"/>
      <c r="D573" s="109" t="s">
        <v>1926</v>
      </c>
      <c r="E573" s="110" t="s">
        <v>1927</v>
      </c>
      <c r="F573" s="94">
        <v>27740</v>
      </c>
      <c r="G573" s="94">
        <v>0</v>
      </c>
      <c r="H573" s="94">
        <v>0</v>
      </c>
      <c r="I573" s="94">
        <v>0</v>
      </c>
      <c r="J573" s="94">
        <v>0</v>
      </c>
      <c r="K573" s="94">
        <v>0</v>
      </c>
      <c r="L573" s="94">
        <v>0</v>
      </c>
      <c r="M573" s="94">
        <v>0</v>
      </c>
      <c r="N573" s="94">
        <v>0</v>
      </c>
      <c r="O573" s="94">
        <v>240</v>
      </c>
      <c r="P573" s="94">
        <v>0</v>
      </c>
      <c r="Q573" s="94">
        <v>0</v>
      </c>
      <c r="R573" s="94">
        <v>0</v>
      </c>
      <c r="S573" s="94">
        <v>220</v>
      </c>
      <c r="T573" s="94">
        <v>0</v>
      </c>
      <c r="U573" s="94">
        <v>24000</v>
      </c>
      <c r="V573" s="94">
        <v>80</v>
      </c>
    </row>
    <row r="574" spans="1:22" ht="20.100000000000001" customHeight="1">
      <c r="A574" s="107" t="s">
        <v>1589</v>
      </c>
      <c r="B574" s="107" t="s">
        <v>1550</v>
      </c>
      <c r="C574" s="108" t="s">
        <v>1585</v>
      </c>
      <c r="D574" s="109" t="s">
        <v>1623</v>
      </c>
      <c r="E574" s="110" t="s">
        <v>801</v>
      </c>
      <c r="F574" s="94">
        <v>460</v>
      </c>
      <c r="G574" s="94">
        <v>0</v>
      </c>
      <c r="H574" s="94">
        <v>0</v>
      </c>
      <c r="I574" s="94">
        <v>0</v>
      </c>
      <c r="J574" s="94">
        <v>0</v>
      </c>
      <c r="K574" s="94">
        <v>0</v>
      </c>
      <c r="L574" s="94">
        <v>0</v>
      </c>
      <c r="M574" s="94">
        <v>0</v>
      </c>
      <c r="N574" s="94">
        <v>0</v>
      </c>
      <c r="O574" s="94">
        <v>240</v>
      </c>
      <c r="P574" s="94">
        <v>0</v>
      </c>
      <c r="Q574" s="94">
        <v>0</v>
      </c>
      <c r="R574" s="94">
        <v>0</v>
      </c>
      <c r="S574" s="94">
        <v>220</v>
      </c>
      <c r="T574" s="94">
        <v>0</v>
      </c>
      <c r="U574" s="94">
        <v>0</v>
      </c>
      <c r="V574" s="94">
        <v>0</v>
      </c>
    </row>
    <row r="575" spans="1:22" ht="20.100000000000001" customHeight="1">
      <c r="A575" s="107" t="s">
        <v>1589</v>
      </c>
      <c r="B575" s="107" t="s">
        <v>1558</v>
      </c>
      <c r="C575" s="108" t="s">
        <v>1551</v>
      </c>
      <c r="D575" s="109" t="s">
        <v>1623</v>
      </c>
      <c r="E575" s="110" t="s">
        <v>826</v>
      </c>
      <c r="F575" s="94">
        <v>3200</v>
      </c>
      <c r="G575" s="94">
        <v>0</v>
      </c>
      <c r="H575" s="94">
        <v>0</v>
      </c>
      <c r="I575" s="94">
        <v>0</v>
      </c>
      <c r="J575" s="94">
        <v>0</v>
      </c>
      <c r="K575" s="94">
        <v>0</v>
      </c>
      <c r="L575" s="94">
        <v>0</v>
      </c>
      <c r="M575" s="94">
        <v>0</v>
      </c>
      <c r="N575" s="94">
        <v>0</v>
      </c>
      <c r="O575" s="94">
        <v>0</v>
      </c>
      <c r="P575" s="94">
        <v>0</v>
      </c>
      <c r="Q575" s="94">
        <v>0</v>
      </c>
      <c r="R575" s="94">
        <v>0</v>
      </c>
      <c r="S575" s="94">
        <v>0</v>
      </c>
      <c r="T575" s="94">
        <v>0</v>
      </c>
      <c r="U575" s="94">
        <v>0</v>
      </c>
      <c r="V575" s="94">
        <v>0</v>
      </c>
    </row>
    <row r="576" spans="1:22" ht="20.100000000000001" customHeight="1">
      <c r="A576" s="107" t="s">
        <v>1589</v>
      </c>
      <c r="B576" s="107" t="s">
        <v>1558</v>
      </c>
      <c r="C576" s="108" t="s">
        <v>1572</v>
      </c>
      <c r="D576" s="109" t="s">
        <v>1623</v>
      </c>
      <c r="E576" s="110" t="s">
        <v>832</v>
      </c>
      <c r="F576" s="94">
        <v>24080</v>
      </c>
      <c r="G576" s="94">
        <v>0</v>
      </c>
      <c r="H576" s="94">
        <v>0</v>
      </c>
      <c r="I576" s="94">
        <v>0</v>
      </c>
      <c r="J576" s="94">
        <v>0</v>
      </c>
      <c r="K576" s="94">
        <v>0</v>
      </c>
      <c r="L576" s="94">
        <v>0</v>
      </c>
      <c r="M576" s="94">
        <v>0</v>
      </c>
      <c r="N576" s="94">
        <v>0</v>
      </c>
      <c r="O576" s="94">
        <v>0</v>
      </c>
      <c r="P576" s="94">
        <v>0</v>
      </c>
      <c r="Q576" s="94">
        <v>0</v>
      </c>
      <c r="R576" s="94">
        <v>0</v>
      </c>
      <c r="S576" s="94">
        <v>0</v>
      </c>
      <c r="T576" s="94">
        <v>0</v>
      </c>
      <c r="U576" s="94">
        <v>24000</v>
      </c>
      <c r="V576" s="94">
        <v>80</v>
      </c>
    </row>
    <row r="577" spans="1:22" ht="20.100000000000001" customHeight="1">
      <c r="A577" s="107"/>
      <c r="B577" s="107"/>
      <c r="C577" s="108"/>
      <c r="D577" s="109" t="s">
        <v>1928</v>
      </c>
      <c r="E577" s="110" t="s">
        <v>1929</v>
      </c>
      <c r="F577" s="94">
        <v>180118</v>
      </c>
      <c r="G577" s="94">
        <v>0</v>
      </c>
      <c r="H577" s="94">
        <v>0</v>
      </c>
      <c r="I577" s="94">
        <v>0</v>
      </c>
      <c r="J577" s="94">
        <v>0</v>
      </c>
      <c r="K577" s="94">
        <v>0</v>
      </c>
      <c r="L577" s="94">
        <v>0</v>
      </c>
      <c r="M577" s="94">
        <v>0</v>
      </c>
      <c r="N577" s="94">
        <v>0</v>
      </c>
      <c r="O577" s="94">
        <v>60</v>
      </c>
      <c r="P577" s="94">
        <v>0</v>
      </c>
      <c r="Q577" s="94">
        <v>0</v>
      </c>
      <c r="R577" s="94">
        <v>0</v>
      </c>
      <c r="S577" s="94">
        <v>560</v>
      </c>
      <c r="T577" s="94">
        <v>6180</v>
      </c>
      <c r="U577" s="94">
        <v>0</v>
      </c>
      <c r="V577" s="94">
        <v>173318</v>
      </c>
    </row>
    <row r="578" spans="1:22" ht="20.100000000000001" customHeight="1">
      <c r="A578" s="107"/>
      <c r="B578" s="107"/>
      <c r="C578" s="108"/>
      <c r="D578" s="109" t="s">
        <v>1930</v>
      </c>
      <c r="E578" s="110" t="s">
        <v>1931</v>
      </c>
      <c r="F578" s="94">
        <v>115440</v>
      </c>
      <c r="G578" s="94">
        <v>0</v>
      </c>
      <c r="H578" s="94">
        <v>0</v>
      </c>
      <c r="I578" s="94">
        <v>0</v>
      </c>
      <c r="J578" s="94">
        <v>0</v>
      </c>
      <c r="K578" s="94">
        <v>0</v>
      </c>
      <c r="L578" s="94">
        <v>0</v>
      </c>
      <c r="M578" s="94">
        <v>0</v>
      </c>
      <c r="N578" s="94">
        <v>0</v>
      </c>
      <c r="O578" s="94">
        <v>60</v>
      </c>
      <c r="P578" s="94">
        <v>0</v>
      </c>
      <c r="Q578" s="94">
        <v>0</v>
      </c>
      <c r="R578" s="94">
        <v>0</v>
      </c>
      <c r="S578" s="94">
        <v>420</v>
      </c>
      <c r="T578" s="94">
        <v>6180</v>
      </c>
      <c r="U578" s="94">
        <v>0</v>
      </c>
      <c r="V578" s="94">
        <v>108780</v>
      </c>
    </row>
    <row r="579" spans="1:22" ht="20.100000000000001" customHeight="1">
      <c r="A579" s="107" t="s">
        <v>1589</v>
      </c>
      <c r="B579" s="107" t="s">
        <v>1551</v>
      </c>
      <c r="C579" s="108" t="s">
        <v>1550</v>
      </c>
      <c r="D579" s="109" t="s">
        <v>1623</v>
      </c>
      <c r="E579" s="110" t="s">
        <v>251</v>
      </c>
      <c r="F579" s="94">
        <v>6660</v>
      </c>
      <c r="G579" s="94">
        <v>0</v>
      </c>
      <c r="H579" s="94">
        <v>0</v>
      </c>
      <c r="I579" s="94">
        <v>0</v>
      </c>
      <c r="J579" s="94">
        <v>0</v>
      </c>
      <c r="K579" s="94">
        <v>0</v>
      </c>
      <c r="L579" s="94">
        <v>0</v>
      </c>
      <c r="M579" s="94">
        <v>0</v>
      </c>
      <c r="N579" s="94">
        <v>0</v>
      </c>
      <c r="O579" s="94">
        <v>60</v>
      </c>
      <c r="P579" s="94">
        <v>0</v>
      </c>
      <c r="Q579" s="94">
        <v>0</v>
      </c>
      <c r="R579" s="94">
        <v>0</v>
      </c>
      <c r="S579" s="94">
        <v>420</v>
      </c>
      <c r="T579" s="94">
        <v>6180</v>
      </c>
      <c r="U579" s="94">
        <v>0</v>
      </c>
      <c r="V579" s="94">
        <v>0</v>
      </c>
    </row>
    <row r="580" spans="1:22" ht="20.100000000000001" customHeight="1">
      <c r="A580" s="107" t="s">
        <v>1589</v>
      </c>
      <c r="B580" s="107" t="s">
        <v>1558</v>
      </c>
      <c r="C580" s="108" t="s">
        <v>1572</v>
      </c>
      <c r="D580" s="109" t="s">
        <v>1623</v>
      </c>
      <c r="E580" s="110" t="s">
        <v>832</v>
      </c>
      <c r="F580" s="94">
        <v>108780</v>
      </c>
      <c r="G580" s="94">
        <v>0</v>
      </c>
      <c r="H580" s="94">
        <v>0</v>
      </c>
      <c r="I580" s="94">
        <v>0</v>
      </c>
      <c r="J580" s="94">
        <v>0</v>
      </c>
      <c r="K580" s="94">
        <v>0</v>
      </c>
      <c r="L580" s="94">
        <v>0</v>
      </c>
      <c r="M580" s="94">
        <v>0</v>
      </c>
      <c r="N580" s="94">
        <v>0</v>
      </c>
      <c r="O580" s="94">
        <v>0</v>
      </c>
      <c r="P580" s="94">
        <v>0</v>
      </c>
      <c r="Q580" s="94">
        <v>0</v>
      </c>
      <c r="R580" s="94">
        <v>0</v>
      </c>
      <c r="S580" s="94">
        <v>0</v>
      </c>
      <c r="T580" s="94">
        <v>0</v>
      </c>
      <c r="U580" s="94">
        <v>0</v>
      </c>
      <c r="V580" s="94">
        <v>108780</v>
      </c>
    </row>
    <row r="581" spans="1:22" ht="20.100000000000001" customHeight="1">
      <c r="A581" s="107"/>
      <c r="B581" s="107"/>
      <c r="C581" s="108"/>
      <c r="D581" s="109" t="s">
        <v>1932</v>
      </c>
      <c r="E581" s="110" t="s">
        <v>1933</v>
      </c>
      <c r="F581" s="94">
        <v>64678</v>
      </c>
      <c r="G581" s="94">
        <v>0</v>
      </c>
      <c r="H581" s="94">
        <v>0</v>
      </c>
      <c r="I581" s="94">
        <v>0</v>
      </c>
      <c r="J581" s="94">
        <v>0</v>
      </c>
      <c r="K581" s="94">
        <v>0</v>
      </c>
      <c r="L581" s="94">
        <v>0</v>
      </c>
      <c r="M581" s="94">
        <v>0</v>
      </c>
      <c r="N581" s="94">
        <v>0</v>
      </c>
      <c r="O581" s="94">
        <v>0</v>
      </c>
      <c r="P581" s="94">
        <v>0</v>
      </c>
      <c r="Q581" s="94">
        <v>0</v>
      </c>
      <c r="R581" s="94">
        <v>0</v>
      </c>
      <c r="S581" s="94">
        <v>140</v>
      </c>
      <c r="T581" s="94">
        <v>0</v>
      </c>
      <c r="U581" s="94">
        <v>0</v>
      </c>
      <c r="V581" s="94">
        <v>64538</v>
      </c>
    </row>
    <row r="582" spans="1:22" ht="20.100000000000001" customHeight="1">
      <c r="A582" s="107" t="s">
        <v>1589</v>
      </c>
      <c r="B582" s="107" t="s">
        <v>1558</v>
      </c>
      <c r="C582" s="108" t="s">
        <v>1572</v>
      </c>
      <c r="D582" s="109" t="s">
        <v>1623</v>
      </c>
      <c r="E582" s="110" t="s">
        <v>832</v>
      </c>
      <c r="F582" s="94">
        <v>64538</v>
      </c>
      <c r="G582" s="94">
        <v>0</v>
      </c>
      <c r="H582" s="94">
        <v>0</v>
      </c>
      <c r="I582" s="94">
        <v>0</v>
      </c>
      <c r="J582" s="94">
        <v>0</v>
      </c>
      <c r="K582" s="94">
        <v>0</v>
      </c>
      <c r="L582" s="94">
        <v>0</v>
      </c>
      <c r="M582" s="94">
        <v>0</v>
      </c>
      <c r="N582" s="94">
        <v>0</v>
      </c>
      <c r="O582" s="94">
        <v>0</v>
      </c>
      <c r="P582" s="94">
        <v>0</v>
      </c>
      <c r="Q582" s="94">
        <v>0</v>
      </c>
      <c r="R582" s="94">
        <v>0</v>
      </c>
      <c r="S582" s="94">
        <v>0</v>
      </c>
      <c r="T582" s="94">
        <v>0</v>
      </c>
      <c r="U582" s="94">
        <v>0</v>
      </c>
      <c r="V582" s="94">
        <v>64538</v>
      </c>
    </row>
    <row r="583" spans="1:22" ht="20.100000000000001" customHeight="1">
      <c r="A583" s="107" t="s">
        <v>1589</v>
      </c>
      <c r="B583" s="107" t="s">
        <v>1586</v>
      </c>
      <c r="C583" s="108" t="s">
        <v>1558</v>
      </c>
      <c r="D583" s="109" t="s">
        <v>1623</v>
      </c>
      <c r="E583" s="110" t="s">
        <v>867</v>
      </c>
      <c r="F583" s="94">
        <v>140</v>
      </c>
      <c r="G583" s="94">
        <v>0</v>
      </c>
      <c r="H583" s="94">
        <v>0</v>
      </c>
      <c r="I583" s="94">
        <v>0</v>
      </c>
      <c r="J583" s="94">
        <v>0</v>
      </c>
      <c r="K583" s="94">
        <v>0</v>
      </c>
      <c r="L583" s="94">
        <v>0</v>
      </c>
      <c r="M583" s="94">
        <v>0</v>
      </c>
      <c r="N583" s="94">
        <v>0</v>
      </c>
      <c r="O583" s="94">
        <v>0</v>
      </c>
      <c r="P583" s="94">
        <v>0</v>
      </c>
      <c r="Q583" s="94">
        <v>0</v>
      </c>
      <c r="R583" s="94">
        <v>0</v>
      </c>
      <c r="S583" s="94">
        <v>140</v>
      </c>
      <c r="T583" s="94">
        <v>0</v>
      </c>
      <c r="U583" s="94">
        <v>0</v>
      </c>
      <c r="V583" s="94">
        <v>0</v>
      </c>
    </row>
    <row r="584" spans="1:22" ht="20.100000000000001" customHeight="1">
      <c r="A584" s="107"/>
      <c r="B584" s="107"/>
      <c r="C584" s="108"/>
      <c r="D584" s="109" t="s">
        <v>1934</v>
      </c>
      <c r="E584" s="110" t="s">
        <v>1935</v>
      </c>
      <c r="F584" s="94">
        <v>38513</v>
      </c>
      <c r="G584" s="94">
        <v>0</v>
      </c>
      <c r="H584" s="94">
        <v>0</v>
      </c>
      <c r="I584" s="94">
        <v>0</v>
      </c>
      <c r="J584" s="94">
        <v>0</v>
      </c>
      <c r="K584" s="94">
        <v>0</v>
      </c>
      <c r="L584" s="94">
        <v>0</v>
      </c>
      <c r="M584" s="94">
        <v>0</v>
      </c>
      <c r="N584" s="94">
        <v>0</v>
      </c>
      <c r="O584" s="94">
        <v>60</v>
      </c>
      <c r="P584" s="94">
        <v>0</v>
      </c>
      <c r="Q584" s="94">
        <v>0</v>
      </c>
      <c r="R584" s="94">
        <v>0</v>
      </c>
      <c r="S584" s="94">
        <v>140</v>
      </c>
      <c r="T584" s="94">
        <v>0</v>
      </c>
      <c r="U584" s="94">
        <v>30000</v>
      </c>
      <c r="V584" s="94">
        <v>8313</v>
      </c>
    </row>
    <row r="585" spans="1:22" ht="20.100000000000001" customHeight="1">
      <c r="A585" s="107"/>
      <c r="B585" s="107"/>
      <c r="C585" s="108"/>
      <c r="D585" s="109" t="s">
        <v>1936</v>
      </c>
      <c r="E585" s="110" t="s">
        <v>1937</v>
      </c>
      <c r="F585" s="94">
        <v>38513</v>
      </c>
      <c r="G585" s="94">
        <v>0</v>
      </c>
      <c r="H585" s="94">
        <v>0</v>
      </c>
      <c r="I585" s="94">
        <v>0</v>
      </c>
      <c r="J585" s="94">
        <v>0</v>
      </c>
      <c r="K585" s="94">
        <v>0</v>
      </c>
      <c r="L585" s="94">
        <v>0</v>
      </c>
      <c r="M585" s="94">
        <v>0</v>
      </c>
      <c r="N585" s="94">
        <v>0</v>
      </c>
      <c r="O585" s="94">
        <v>60</v>
      </c>
      <c r="P585" s="94">
        <v>0</v>
      </c>
      <c r="Q585" s="94">
        <v>0</v>
      </c>
      <c r="R585" s="94">
        <v>0</v>
      </c>
      <c r="S585" s="94">
        <v>140</v>
      </c>
      <c r="T585" s="94">
        <v>0</v>
      </c>
      <c r="U585" s="94">
        <v>30000</v>
      </c>
      <c r="V585" s="94">
        <v>8313</v>
      </c>
    </row>
    <row r="586" spans="1:22" ht="20.100000000000001" customHeight="1">
      <c r="A586" s="107" t="s">
        <v>1589</v>
      </c>
      <c r="B586" s="107" t="s">
        <v>1550</v>
      </c>
      <c r="C586" s="108" t="s">
        <v>1550</v>
      </c>
      <c r="D586" s="109" t="s">
        <v>1623</v>
      </c>
      <c r="E586" s="110" t="s">
        <v>251</v>
      </c>
      <c r="F586" s="94">
        <v>30000</v>
      </c>
      <c r="G586" s="94">
        <v>0</v>
      </c>
      <c r="H586" s="94">
        <v>0</v>
      </c>
      <c r="I586" s="94">
        <v>0</v>
      </c>
      <c r="J586" s="94">
        <v>0</v>
      </c>
      <c r="K586" s="94">
        <v>0</v>
      </c>
      <c r="L586" s="94">
        <v>0</v>
      </c>
      <c r="M586" s="94">
        <v>0</v>
      </c>
      <c r="N586" s="94">
        <v>0</v>
      </c>
      <c r="O586" s="94">
        <v>0</v>
      </c>
      <c r="P586" s="94">
        <v>0</v>
      </c>
      <c r="Q586" s="94">
        <v>0</v>
      </c>
      <c r="R586" s="94">
        <v>0</v>
      </c>
      <c r="S586" s="94">
        <v>0</v>
      </c>
      <c r="T586" s="94">
        <v>0</v>
      </c>
      <c r="U586" s="94">
        <v>30000</v>
      </c>
      <c r="V586" s="94">
        <v>0</v>
      </c>
    </row>
    <row r="587" spans="1:22" ht="20.100000000000001" customHeight="1">
      <c r="A587" s="107" t="s">
        <v>1589</v>
      </c>
      <c r="B587" s="107" t="s">
        <v>1558</v>
      </c>
      <c r="C587" s="108" t="s">
        <v>1572</v>
      </c>
      <c r="D587" s="109" t="s">
        <v>1623</v>
      </c>
      <c r="E587" s="110" t="s">
        <v>832</v>
      </c>
      <c r="F587" s="94">
        <v>8313</v>
      </c>
      <c r="G587" s="94">
        <v>0</v>
      </c>
      <c r="H587" s="94">
        <v>0</v>
      </c>
      <c r="I587" s="94">
        <v>0</v>
      </c>
      <c r="J587" s="94">
        <v>0</v>
      </c>
      <c r="K587" s="94">
        <v>0</v>
      </c>
      <c r="L587" s="94">
        <v>0</v>
      </c>
      <c r="M587" s="94">
        <v>0</v>
      </c>
      <c r="N587" s="94">
        <v>0</v>
      </c>
      <c r="O587" s="94">
        <v>0</v>
      </c>
      <c r="P587" s="94">
        <v>0</v>
      </c>
      <c r="Q587" s="94">
        <v>0</v>
      </c>
      <c r="R587" s="94">
        <v>0</v>
      </c>
      <c r="S587" s="94">
        <v>0</v>
      </c>
      <c r="T587" s="94">
        <v>0</v>
      </c>
      <c r="U587" s="94">
        <v>0</v>
      </c>
      <c r="V587" s="94">
        <v>8313</v>
      </c>
    </row>
    <row r="588" spans="1:22" ht="20.100000000000001" customHeight="1">
      <c r="A588" s="107" t="s">
        <v>1589</v>
      </c>
      <c r="B588" s="107" t="s">
        <v>1559</v>
      </c>
      <c r="C588" s="108" t="s">
        <v>1550</v>
      </c>
      <c r="D588" s="109" t="s">
        <v>1623</v>
      </c>
      <c r="E588" s="110" t="s">
        <v>251</v>
      </c>
      <c r="F588" s="94">
        <v>140</v>
      </c>
      <c r="G588" s="94">
        <v>0</v>
      </c>
      <c r="H588" s="94">
        <v>0</v>
      </c>
      <c r="I588" s="94">
        <v>0</v>
      </c>
      <c r="J588" s="94">
        <v>0</v>
      </c>
      <c r="K588" s="94">
        <v>0</v>
      </c>
      <c r="L588" s="94">
        <v>0</v>
      </c>
      <c r="M588" s="94">
        <v>0</v>
      </c>
      <c r="N588" s="94">
        <v>0</v>
      </c>
      <c r="O588" s="94">
        <v>0</v>
      </c>
      <c r="P588" s="94">
        <v>0</v>
      </c>
      <c r="Q588" s="94">
        <v>0</v>
      </c>
      <c r="R588" s="94">
        <v>0</v>
      </c>
      <c r="S588" s="94">
        <v>140</v>
      </c>
      <c r="T588" s="94">
        <v>0</v>
      </c>
      <c r="U588" s="94">
        <v>0</v>
      </c>
      <c r="V588" s="94">
        <v>0</v>
      </c>
    </row>
    <row r="589" spans="1:22" ht="20.100000000000001" customHeight="1">
      <c r="A589" s="107" t="s">
        <v>1589</v>
      </c>
      <c r="B589" s="107" t="s">
        <v>1559</v>
      </c>
      <c r="C589" s="108" t="s">
        <v>1551</v>
      </c>
      <c r="D589" s="109" t="s">
        <v>1623</v>
      </c>
      <c r="E589" s="110" t="s">
        <v>252</v>
      </c>
      <c r="F589" s="94">
        <v>60</v>
      </c>
      <c r="G589" s="94">
        <v>0</v>
      </c>
      <c r="H589" s="94">
        <v>0</v>
      </c>
      <c r="I589" s="94">
        <v>0</v>
      </c>
      <c r="J589" s="94">
        <v>0</v>
      </c>
      <c r="K589" s="94">
        <v>0</v>
      </c>
      <c r="L589" s="94">
        <v>0</v>
      </c>
      <c r="M589" s="94">
        <v>0</v>
      </c>
      <c r="N589" s="94">
        <v>0</v>
      </c>
      <c r="O589" s="94">
        <v>60</v>
      </c>
      <c r="P589" s="94">
        <v>0</v>
      </c>
      <c r="Q589" s="94">
        <v>0</v>
      </c>
      <c r="R589" s="94">
        <v>0</v>
      </c>
      <c r="S589" s="94">
        <v>0</v>
      </c>
      <c r="T589" s="94">
        <v>0</v>
      </c>
      <c r="U589" s="94">
        <v>0</v>
      </c>
      <c r="V589" s="94">
        <v>0</v>
      </c>
    </row>
    <row r="590" spans="1:22" ht="20.100000000000001" customHeight="1">
      <c r="A590" s="107"/>
      <c r="B590" s="107"/>
      <c r="C590" s="108"/>
      <c r="D590" s="109" t="s">
        <v>1938</v>
      </c>
      <c r="E590" s="110" t="s">
        <v>1939</v>
      </c>
      <c r="F590" s="94">
        <v>2463995</v>
      </c>
      <c r="G590" s="94">
        <v>0</v>
      </c>
      <c r="H590" s="94">
        <v>0</v>
      </c>
      <c r="I590" s="94">
        <v>0</v>
      </c>
      <c r="J590" s="94">
        <v>0</v>
      </c>
      <c r="K590" s="94">
        <v>5700</v>
      </c>
      <c r="L590" s="94">
        <v>0</v>
      </c>
      <c r="M590" s="94">
        <v>0</v>
      </c>
      <c r="N590" s="94">
        <v>0</v>
      </c>
      <c r="O590" s="94">
        <v>1020</v>
      </c>
      <c r="P590" s="94">
        <v>0</v>
      </c>
      <c r="Q590" s="94">
        <v>0</v>
      </c>
      <c r="R590" s="94">
        <v>0</v>
      </c>
      <c r="S590" s="94">
        <v>26420</v>
      </c>
      <c r="T590" s="94">
        <v>217692</v>
      </c>
      <c r="U590" s="94">
        <v>1789000</v>
      </c>
      <c r="V590" s="94">
        <v>424163</v>
      </c>
    </row>
    <row r="591" spans="1:22" ht="20.100000000000001" customHeight="1">
      <c r="A591" s="107"/>
      <c r="B591" s="107"/>
      <c r="C591" s="108"/>
      <c r="D591" s="109" t="s">
        <v>1940</v>
      </c>
      <c r="E591" s="110" t="s">
        <v>1941</v>
      </c>
      <c r="F591" s="94">
        <v>164220</v>
      </c>
      <c r="G591" s="94">
        <v>0</v>
      </c>
      <c r="H591" s="94">
        <v>0</v>
      </c>
      <c r="I591" s="94">
        <v>0</v>
      </c>
      <c r="J591" s="94">
        <v>0</v>
      </c>
      <c r="K591" s="94">
        <v>0</v>
      </c>
      <c r="L591" s="94">
        <v>0</v>
      </c>
      <c r="M591" s="94">
        <v>0</v>
      </c>
      <c r="N591" s="94">
        <v>0</v>
      </c>
      <c r="O591" s="94">
        <v>240</v>
      </c>
      <c r="P591" s="94">
        <v>0</v>
      </c>
      <c r="Q591" s="94">
        <v>0</v>
      </c>
      <c r="R591" s="94">
        <v>0</v>
      </c>
      <c r="S591" s="94">
        <v>440</v>
      </c>
      <c r="T591" s="94">
        <v>2064</v>
      </c>
      <c r="U591" s="94">
        <v>156000</v>
      </c>
      <c r="V591" s="94">
        <v>5476</v>
      </c>
    </row>
    <row r="592" spans="1:22" ht="20.100000000000001" customHeight="1">
      <c r="A592" s="107" t="s">
        <v>1589</v>
      </c>
      <c r="B592" s="107" t="s">
        <v>1558</v>
      </c>
      <c r="C592" s="108" t="s">
        <v>1572</v>
      </c>
      <c r="D592" s="109" t="s">
        <v>1787</v>
      </c>
      <c r="E592" s="110" t="s">
        <v>832</v>
      </c>
      <c r="F592" s="94">
        <v>161476</v>
      </c>
      <c r="G592" s="94">
        <v>0</v>
      </c>
      <c r="H592" s="94">
        <v>0</v>
      </c>
      <c r="I592" s="94">
        <v>0</v>
      </c>
      <c r="J592" s="94">
        <v>0</v>
      </c>
      <c r="K592" s="94">
        <v>0</v>
      </c>
      <c r="L592" s="94">
        <v>0</v>
      </c>
      <c r="M592" s="94">
        <v>0</v>
      </c>
      <c r="N592" s="94">
        <v>0</v>
      </c>
      <c r="O592" s="94">
        <v>0</v>
      </c>
      <c r="P592" s="94">
        <v>0</v>
      </c>
      <c r="Q592" s="94">
        <v>0</v>
      </c>
      <c r="R592" s="94">
        <v>0</v>
      </c>
      <c r="S592" s="94">
        <v>0</v>
      </c>
      <c r="T592" s="94">
        <v>0</v>
      </c>
      <c r="U592" s="94">
        <v>156000</v>
      </c>
      <c r="V592" s="94">
        <v>5476</v>
      </c>
    </row>
    <row r="593" spans="1:22" ht="20.100000000000001" customHeight="1">
      <c r="A593" s="107" t="s">
        <v>1591</v>
      </c>
      <c r="B593" s="107" t="s">
        <v>1550</v>
      </c>
      <c r="C593" s="108" t="s">
        <v>1550</v>
      </c>
      <c r="D593" s="109" t="s">
        <v>1787</v>
      </c>
      <c r="E593" s="110" t="s">
        <v>251</v>
      </c>
      <c r="F593" s="94">
        <v>2744</v>
      </c>
      <c r="G593" s="94">
        <v>0</v>
      </c>
      <c r="H593" s="94">
        <v>0</v>
      </c>
      <c r="I593" s="94">
        <v>0</v>
      </c>
      <c r="J593" s="94">
        <v>0</v>
      </c>
      <c r="K593" s="94">
        <v>0</v>
      </c>
      <c r="L593" s="94">
        <v>0</v>
      </c>
      <c r="M593" s="94">
        <v>0</v>
      </c>
      <c r="N593" s="94">
        <v>0</v>
      </c>
      <c r="O593" s="94">
        <v>240</v>
      </c>
      <c r="P593" s="94">
        <v>0</v>
      </c>
      <c r="Q593" s="94">
        <v>0</v>
      </c>
      <c r="R593" s="94">
        <v>0</v>
      </c>
      <c r="S593" s="94">
        <v>440</v>
      </c>
      <c r="T593" s="94">
        <v>2064</v>
      </c>
      <c r="U593" s="94">
        <v>0</v>
      </c>
      <c r="V593" s="94">
        <v>0</v>
      </c>
    </row>
    <row r="594" spans="1:22" ht="20.100000000000001" customHeight="1">
      <c r="A594" s="107"/>
      <c r="B594" s="107"/>
      <c r="C594" s="108"/>
      <c r="D594" s="109" t="s">
        <v>1942</v>
      </c>
      <c r="E594" s="110" t="s">
        <v>1943</v>
      </c>
      <c r="F594" s="94">
        <v>40012</v>
      </c>
      <c r="G594" s="94">
        <v>0</v>
      </c>
      <c r="H594" s="94">
        <v>0</v>
      </c>
      <c r="I594" s="94">
        <v>0</v>
      </c>
      <c r="J594" s="94">
        <v>0</v>
      </c>
      <c r="K594" s="94">
        <v>0</v>
      </c>
      <c r="L594" s="94">
        <v>0</v>
      </c>
      <c r="M594" s="94">
        <v>0</v>
      </c>
      <c r="N594" s="94">
        <v>0</v>
      </c>
      <c r="O594" s="94">
        <v>60</v>
      </c>
      <c r="P594" s="94">
        <v>0</v>
      </c>
      <c r="Q594" s="94">
        <v>0</v>
      </c>
      <c r="R594" s="94">
        <v>0</v>
      </c>
      <c r="S594" s="94">
        <v>360</v>
      </c>
      <c r="T594" s="94">
        <v>6180</v>
      </c>
      <c r="U594" s="94">
        <v>30000</v>
      </c>
      <c r="V594" s="94">
        <v>3412</v>
      </c>
    </row>
    <row r="595" spans="1:22" ht="20.100000000000001" customHeight="1">
      <c r="A595" s="107" t="s">
        <v>1589</v>
      </c>
      <c r="B595" s="107" t="s">
        <v>1558</v>
      </c>
      <c r="C595" s="108" t="s">
        <v>1572</v>
      </c>
      <c r="D595" s="109" t="s">
        <v>1787</v>
      </c>
      <c r="E595" s="110" t="s">
        <v>832</v>
      </c>
      <c r="F595" s="94">
        <v>30000</v>
      </c>
      <c r="G595" s="94">
        <v>0</v>
      </c>
      <c r="H595" s="94">
        <v>0</v>
      </c>
      <c r="I595" s="94">
        <v>0</v>
      </c>
      <c r="J595" s="94">
        <v>0</v>
      </c>
      <c r="K595" s="94">
        <v>0</v>
      </c>
      <c r="L595" s="94">
        <v>0</v>
      </c>
      <c r="M595" s="94">
        <v>0</v>
      </c>
      <c r="N595" s="94">
        <v>0</v>
      </c>
      <c r="O595" s="94">
        <v>0</v>
      </c>
      <c r="P595" s="94">
        <v>0</v>
      </c>
      <c r="Q595" s="94">
        <v>0</v>
      </c>
      <c r="R595" s="94">
        <v>0</v>
      </c>
      <c r="S595" s="94">
        <v>0</v>
      </c>
      <c r="T595" s="94">
        <v>0</v>
      </c>
      <c r="U595" s="94">
        <v>30000</v>
      </c>
      <c r="V595" s="94">
        <v>0</v>
      </c>
    </row>
    <row r="596" spans="1:22" ht="20.100000000000001" customHeight="1">
      <c r="A596" s="107" t="s">
        <v>1591</v>
      </c>
      <c r="B596" s="107" t="s">
        <v>1550</v>
      </c>
      <c r="C596" s="108" t="s">
        <v>1572</v>
      </c>
      <c r="D596" s="109" t="s">
        <v>1787</v>
      </c>
      <c r="E596" s="110" t="s">
        <v>1594</v>
      </c>
      <c r="F596" s="94">
        <v>10012</v>
      </c>
      <c r="G596" s="94">
        <v>0</v>
      </c>
      <c r="H596" s="94">
        <v>0</v>
      </c>
      <c r="I596" s="94">
        <v>0</v>
      </c>
      <c r="J596" s="94">
        <v>0</v>
      </c>
      <c r="K596" s="94">
        <v>0</v>
      </c>
      <c r="L596" s="94">
        <v>0</v>
      </c>
      <c r="M596" s="94">
        <v>0</v>
      </c>
      <c r="N596" s="94">
        <v>0</v>
      </c>
      <c r="O596" s="94">
        <v>60</v>
      </c>
      <c r="P596" s="94">
        <v>0</v>
      </c>
      <c r="Q596" s="94">
        <v>0</v>
      </c>
      <c r="R596" s="94">
        <v>0</v>
      </c>
      <c r="S596" s="94">
        <v>360</v>
      </c>
      <c r="T596" s="94">
        <v>6180</v>
      </c>
      <c r="U596" s="94">
        <v>0</v>
      </c>
      <c r="V596" s="94">
        <v>3412</v>
      </c>
    </row>
    <row r="597" spans="1:22" ht="20.100000000000001" customHeight="1">
      <c r="A597" s="107"/>
      <c r="B597" s="107"/>
      <c r="C597" s="108"/>
      <c r="D597" s="109" t="s">
        <v>1944</v>
      </c>
      <c r="E597" s="110" t="s">
        <v>1945</v>
      </c>
      <c r="F597" s="94">
        <v>677582</v>
      </c>
      <c r="G597" s="94">
        <v>0</v>
      </c>
      <c r="H597" s="94">
        <v>0</v>
      </c>
      <c r="I597" s="94">
        <v>0</v>
      </c>
      <c r="J597" s="94">
        <v>0</v>
      </c>
      <c r="K597" s="94">
        <v>5700</v>
      </c>
      <c r="L597" s="94">
        <v>0</v>
      </c>
      <c r="M597" s="94">
        <v>0</v>
      </c>
      <c r="N597" s="94">
        <v>0</v>
      </c>
      <c r="O597" s="94">
        <v>0</v>
      </c>
      <c r="P597" s="94">
        <v>0</v>
      </c>
      <c r="Q597" s="94">
        <v>0</v>
      </c>
      <c r="R597" s="94">
        <v>0</v>
      </c>
      <c r="S597" s="94">
        <v>7960</v>
      </c>
      <c r="T597" s="94">
        <v>24720</v>
      </c>
      <c r="U597" s="94">
        <v>564000</v>
      </c>
      <c r="V597" s="94">
        <v>75202</v>
      </c>
    </row>
    <row r="598" spans="1:22" ht="20.100000000000001" customHeight="1">
      <c r="A598" s="107" t="s">
        <v>1589</v>
      </c>
      <c r="B598" s="107" t="s">
        <v>1558</v>
      </c>
      <c r="C598" s="108" t="s">
        <v>1550</v>
      </c>
      <c r="D598" s="109" t="s">
        <v>1623</v>
      </c>
      <c r="E598" s="110" t="s">
        <v>825</v>
      </c>
      <c r="F598" s="94">
        <v>564000</v>
      </c>
      <c r="G598" s="94">
        <v>0</v>
      </c>
      <c r="H598" s="94">
        <v>0</v>
      </c>
      <c r="I598" s="94">
        <v>0</v>
      </c>
      <c r="J598" s="94">
        <v>0</v>
      </c>
      <c r="K598" s="94">
        <v>0</v>
      </c>
      <c r="L598" s="94">
        <v>0</v>
      </c>
      <c r="M598" s="94">
        <v>0</v>
      </c>
      <c r="N598" s="94">
        <v>0</v>
      </c>
      <c r="O598" s="94">
        <v>0</v>
      </c>
      <c r="P598" s="94">
        <v>0</v>
      </c>
      <c r="Q598" s="94">
        <v>0</v>
      </c>
      <c r="R598" s="94">
        <v>0</v>
      </c>
      <c r="S598" s="94">
        <v>0</v>
      </c>
      <c r="T598" s="94">
        <v>0</v>
      </c>
      <c r="U598" s="94">
        <v>564000</v>
      </c>
      <c r="V598" s="94">
        <v>0</v>
      </c>
    </row>
    <row r="599" spans="1:22" ht="20.100000000000001" customHeight="1">
      <c r="A599" s="107" t="s">
        <v>1589</v>
      </c>
      <c r="B599" s="107" t="s">
        <v>1558</v>
      </c>
      <c r="C599" s="108" t="s">
        <v>1572</v>
      </c>
      <c r="D599" s="109" t="s">
        <v>1623</v>
      </c>
      <c r="E599" s="110" t="s">
        <v>832</v>
      </c>
      <c r="F599" s="94">
        <v>75202</v>
      </c>
      <c r="G599" s="94">
        <v>0</v>
      </c>
      <c r="H599" s="94">
        <v>0</v>
      </c>
      <c r="I599" s="94">
        <v>0</v>
      </c>
      <c r="J599" s="94">
        <v>0</v>
      </c>
      <c r="K599" s="94">
        <v>0</v>
      </c>
      <c r="L599" s="94">
        <v>0</v>
      </c>
      <c r="M599" s="94">
        <v>0</v>
      </c>
      <c r="N599" s="94">
        <v>0</v>
      </c>
      <c r="O599" s="94">
        <v>0</v>
      </c>
      <c r="P599" s="94">
        <v>0</v>
      </c>
      <c r="Q599" s="94">
        <v>0</v>
      </c>
      <c r="R599" s="94">
        <v>0</v>
      </c>
      <c r="S599" s="94">
        <v>0</v>
      </c>
      <c r="T599" s="94">
        <v>0</v>
      </c>
      <c r="U599" s="94">
        <v>0</v>
      </c>
      <c r="V599" s="94">
        <v>75202</v>
      </c>
    </row>
    <row r="600" spans="1:22" ht="20.100000000000001" customHeight="1">
      <c r="A600" s="107" t="s">
        <v>1591</v>
      </c>
      <c r="B600" s="107" t="s">
        <v>1551</v>
      </c>
      <c r="C600" s="108" t="s">
        <v>1550</v>
      </c>
      <c r="D600" s="109" t="s">
        <v>1623</v>
      </c>
      <c r="E600" s="110" t="s">
        <v>913</v>
      </c>
      <c r="F600" s="94">
        <v>38380</v>
      </c>
      <c r="G600" s="94">
        <v>0</v>
      </c>
      <c r="H600" s="94">
        <v>0</v>
      </c>
      <c r="I600" s="94">
        <v>0</v>
      </c>
      <c r="J600" s="94">
        <v>0</v>
      </c>
      <c r="K600" s="94">
        <v>5700</v>
      </c>
      <c r="L600" s="94">
        <v>0</v>
      </c>
      <c r="M600" s="94">
        <v>0</v>
      </c>
      <c r="N600" s="94">
        <v>0</v>
      </c>
      <c r="O600" s="94">
        <v>0</v>
      </c>
      <c r="P600" s="94">
        <v>0</v>
      </c>
      <c r="Q600" s="94">
        <v>0</v>
      </c>
      <c r="R600" s="94">
        <v>0</v>
      </c>
      <c r="S600" s="94">
        <v>7960</v>
      </c>
      <c r="T600" s="94">
        <v>24720</v>
      </c>
      <c r="U600" s="94">
        <v>0</v>
      </c>
      <c r="V600" s="94">
        <v>0</v>
      </c>
    </row>
    <row r="601" spans="1:22" ht="20.100000000000001" customHeight="1">
      <c r="A601" s="107"/>
      <c r="B601" s="107"/>
      <c r="C601" s="108"/>
      <c r="D601" s="109" t="s">
        <v>1946</v>
      </c>
      <c r="E601" s="110" t="s">
        <v>1947</v>
      </c>
      <c r="F601" s="94">
        <v>328373</v>
      </c>
      <c r="G601" s="94">
        <v>0</v>
      </c>
      <c r="H601" s="94">
        <v>0</v>
      </c>
      <c r="I601" s="94">
        <v>0</v>
      </c>
      <c r="J601" s="94">
        <v>0</v>
      </c>
      <c r="K601" s="94">
        <v>0</v>
      </c>
      <c r="L601" s="94">
        <v>0</v>
      </c>
      <c r="M601" s="94">
        <v>0</v>
      </c>
      <c r="N601" s="94">
        <v>0</v>
      </c>
      <c r="O601" s="94">
        <v>0</v>
      </c>
      <c r="P601" s="94">
        <v>0</v>
      </c>
      <c r="Q601" s="94">
        <v>0</v>
      </c>
      <c r="R601" s="94">
        <v>0</v>
      </c>
      <c r="S601" s="94">
        <v>4120</v>
      </c>
      <c r="T601" s="94">
        <v>0</v>
      </c>
      <c r="U601" s="94">
        <v>281400</v>
      </c>
      <c r="V601" s="94">
        <v>42853</v>
      </c>
    </row>
    <row r="602" spans="1:22" ht="20.100000000000001" customHeight="1">
      <c r="A602" s="107" t="s">
        <v>1589</v>
      </c>
      <c r="B602" s="107" t="s">
        <v>1558</v>
      </c>
      <c r="C602" s="108" t="s">
        <v>1572</v>
      </c>
      <c r="D602" s="109" t="s">
        <v>1623</v>
      </c>
      <c r="E602" s="110" t="s">
        <v>832</v>
      </c>
      <c r="F602" s="94">
        <v>324253</v>
      </c>
      <c r="G602" s="94">
        <v>0</v>
      </c>
      <c r="H602" s="94">
        <v>0</v>
      </c>
      <c r="I602" s="94">
        <v>0</v>
      </c>
      <c r="J602" s="94">
        <v>0</v>
      </c>
      <c r="K602" s="94">
        <v>0</v>
      </c>
      <c r="L602" s="94">
        <v>0</v>
      </c>
      <c r="M602" s="94">
        <v>0</v>
      </c>
      <c r="N602" s="94">
        <v>0</v>
      </c>
      <c r="O602" s="94">
        <v>0</v>
      </c>
      <c r="P602" s="94">
        <v>0</v>
      </c>
      <c r="Q602" s="94">
        <v>0</v>
      </c>
      <c r="R602" s="94">
        <v>0</v>
      </c>
      <c r="S602" s="94">
        <v>0</v>
      </c>
      <c r="T602" s="94">
        <v>0</v>
      </c>
      <c r="U602" s="94">
        <v>281400</v>
      </c>
      <c r="V602" s="94">
        <v>42853</v>
      </c>
    </row>
    <row r="603" spans="1:22" ht="20.100000000000001" customHeight="1">
      <c r="A603" s="107" t="s">
        <v>1591</v>
      </c>
      <c r="B603" s="107" t="s">
        <v>1551</v>
      </c>
      <c r="C603" s="108" t="s">
        <v>1551</v>
      </c>
      <c r="D603" s="109" t="s">
        <v>1623</v>
      </c>
      <c r="E603" s="110" t="s">
        <v>1595</v>
      </c>
      <c r="F603" s="94">
        <v>4120</v>
      </c>
      <c r="G603" s="94">
        <v>0</v>
      </c>
      <c r="H603" s="94">
        <v>0</v>
      </c>
      <c r="I603" s="94">
        <v>0</v>
      </c>
      <c r="J603" s="94">
        <v>0</v>
      </c>
      <c r="K603" s="94">
        <v>0</v>
      </c>
      <c r="L603" s="94">
        <v>0</v>
      </c>
      <c r="M603" s="94">
        <v>0</v>
      </c>
      <c r="N603" s="94">
        <v>0</v>
      </c>
      <c r="O603" s="94">
        <v>0</v>
      </c>
      <c r="P603" s="94">
        <v>0</v>
      </c>
      <c r="Q603" s="94">
        <v>0</v>
      </c>
      <c r="R603" s="94">
        <v>0</v>
      </c>
      <c r="S603" s="94">
        <v>4120</v>
      </c>
      <c r="T603" s="94">
        <v>0</v>
      </c>
      <c r="U603" s="94">
        <v>0</v>
      </c>
      <c r="V603" s="94">
        <v>0</v>
      </c>
    </row>
    <row r="604" spans="1:22" ht="20.100000000000001" customHeight="1">
      <c r="A604" s="107"/>
      <c r="B604" s="107"/>
      <c r="C604" s="108"/>
      <c r="D604" s="109" t="s">
        <v>1948</v>
      </c>
      <c r="E604" s="110" t="s">
        <v>1949</v>
      </c>
      <c r="F604" s="94">
        <v>250400</v>
      </c>
      <c r="G604" s="94">
        <v>0</v>
      </c>
      <c r="H604" s="94">
        <v>0</v>
      </c>
      <c r="I604" s="94">
        <v>0</v>
      </c>
      <c r="J604" s="94">
        <v>0</v>
      </c>
      <c r="K604" s="94">
        <v>0</v>
      </c>
      <c r="L604" s="94">
        <v>0</v>
      </c>
      <c r="M604" s="94">
        <v>0</v>
      </c>
      <c r="N604" s="94">
        <v>0</v>
      </c>
      <c r="O604" s="94">
        <v>420</v>
      </c>
      <c r="P604" s="94">
        <v>0</v>
      </c>
      <c r="Q604" s="94">
        <v>0</v>
      </c>
      <c r="R604" s="94">
        <v>0</v>
      </c>
      <c r="S604" s="94">
        <v>900</v>
      </c>
      <c r="T604" s="94">
        <v>0</v>
      </c>
      <c r="U604" s="94">
        <v>238000</v>
      </c>
      <c r="V604" s="94">
        <v>11080</v>
      </c>
    </row>
    <row r="605" spans="1:22" ht="20.100000000000001" customHeight="1">
      <c r="A605" s="107" t="s">
        <v>1589</v>
      </c>
      <c r="B605" s="107" t="s">
        <v>1558</v>
      </c>
      <c r="C605" s="108" t="s">
        <v>1572</v>
      </c>
      <c r="D605" s="109" t="s">
        <v>1623</v>
      </c>
      <c r="E605" s="110" t="s">
        <v>832</v>
      </c>
      <c r="F605" s="94">
        <v>11080</v>
      </c>
      <c r="G605" s="94">
        <v>0</v>
      </c>
      <c r="H605" s="94">
        <v>0</v>
      </c>
      <c r="I605" s="94">
        <v>0</v>
      </c>
      <c r="J605" s="94">
        <v>0</v>
      </c>
      <c r="K605" s="94">
        <v>0</v>
      </c>
      <c r="L605" s="94">
        <v>0</v>
      </c>
      <c r="M605" s="94">
        <v>0</v>
      </c>
      <c r="N605" s="94">
        <v>0</v>
      </c>
      <c r="O605" s="94">
        <v>0</v>
      </c>
      <c r="P605" s="94">
        <v>0</v>
      </c>
      <c r="Q605" s="94">
        <v>0</v>
      </c>
      <c r="R605" s="94">
        <v>0</v>
      </c>
      <c r="S605" s="94">
        <v>0</v>
      </c>
      <c r="T605" s="94">
        <v>0</v>
      </c>
      <c r="U605" s="94">
        <v>0</v>
      </c>
      <c r="V605" s="94">
        <v>11080</v>
      </c>
    </row>
    <row r="606" spans="1:22" ht="20.100000000000001" customHeight="1">
      <c r="A606" s="107" t="s">
        <v>1591</v>
      </c>
      <c r="B606" s="107" t="s">
        <v>1557</v>
      </c>
      <c r="C606" s="108" t="s">
        <v>1550</v>
      </c>
      <c r="D606" s="109" t="s">
        <v>1623</v>
      </c>
      <c r="E606" s="110" t="s">
        <v>930</v>
      </c>
      <c r="F606" s="94">
        <v>239320</v>
      </c>
      <c r="G606" s="94">
        <v>0</v>
      </c>
      <c r="H606" s="94">
        <v>0</v>
      </c>
      <c r="I606" s="94">
        <v>0</v>
      </c>
      <c r="J606" s="94">
        <v>0</v>
      </c>
      <c r="K606" s="94">
        <v>0</v>
      </c>
      <c r="L606" s="94">
        <v>0</v>
      </c>
      <c r="M606" s="94">
        <v>0</v>
      </c>
      <c r="N606" s="94">
        <v>0</v>
      </c>
      <c r="O606" s="94">
        <v>420</v>
      </c>
      <c r="P606" s="94">
        <v>0</v>
      </c>
      <c r="Q606" s="94">
        <v>0</v>
      </c>
      <c r="R606" s="94">
        <v>0</v>
      </c>
      <c r="S606" s="94">
        <v>900</v>
      </c>
      <c r="T606" s="94">
        <v>0</v>
      </c>
      <c r="U606" s="94">
        <v>238000</v>
      </c>
      <c r="V606" s="94">
        <v>0</v>
      </c>
    </row>
    <row r="607" spans="1:22" ht="20.100000000000001" customHeight="1">
      <c r="A607" s="107"/>
      <c r="B607" s="107"/>
      <c r="C607" s="108"/>
      <c r="D607" s="109" t="s">
        <v>1950</v>
      </c>
      <c r="E607" s="110" t="s">
        <v>1951</v>
      </c>
      <c r="F607" s="94">
        <v>18280</v>
      </c>
      <c r="G607" s="94">
        <v>0</v>
      </c>
      <c r="H607" s="94">
        <v>0</v>
      </c>
      <c r="I607" s="94">
        <v>0</v>
      </c>
      <c r="J607" s="94">
        <v>0</v>
      </c>
      <c r="K607" s="94">
        <v>0</v>
      </c>
      <c r="L607" s="94">
        <v>0</v>
      </c>
      <c r="M607" s="94">
        <v>0</v>
      </c>
      <c r="N607" s="94">
        <v>0</v>
      </c>
      <c r="O607" s="94">
        <v>0</v>
      </c>
      <c r="P607" s="94">
        <v>0</v>
      </c>
      <c r="Q607" s="94">
        <v>0</v>
      </c>
      <c r="R607" s="94">
        <v>0</v>
      </c>
      <c r="S607" s="94">
        <v>220</v>
      </c>
      <c r="T607" s="94">
        <v>0</v>
      </c>
      <c r="U607" s="94">
        <v>18000</v>
      </c>
      <c r="V607" s="94">
        <v>60</v>
      </c>
    </row>
    <row r="608" spans="1:22" ht="20.100000000000001" customHeight="1">
      <c r="A608" s="107" t="s">
        <v>1589</v>
      </c>
      <c r="B608" s="107" t="s">
        <v>1558</v>
      </c>
      <c r="C608" s="108" t="s">
        <v>1572</v>
      </c>
      <c r="D608" s="109" t="s">
        <v>1623</v>
      </c>
      <c r="E608" s="110" t="s">
        <v>832</v>
      </c>
      <c r="F608" s="94">
        <v>18060</v>
      </c>
      <c r="G608" s="94">
        <v>0</v>
      </c>
      <c r="H608" s="94">
        <v>0</v>
      </c>
      <c r="I608" s="94">
        <v>0</v>
      </c>
      <c r="J608" s="94">
        <v>0</v>
      </c>
      <c r="K608" s="94">
        <v>0</v>
      </c>
      <c r="L608" s="94">
        <v>0</v>
      </c>
      <c r="M608" s="94">
        <v>0</v>
      </c>
      <c r="N608" s="94">
        <v>0</v>
      </c>
      <c r="O608" s="94">
        <v>0</v>
      </c>
      <c r="P608" s="94">
        <v>0</v>
      </c>
      <c r="Q608" s="94">
        <v>0</v>
      </c>
      <c r="R608" s="94">
        <v>0</v>
      </c>
      <c r="S608" s="94">
        <v>0</v>
      </c>
      <c r="T608" s="94">
        <v>0</v>
      </c>
      <c r="U608" s="94">
        <v>18000</v>
      </c>
      <c r="V608" s="94">
        <v>60</v>
      </c>
    </row>
    <row r="609" spans="1:22" ht="20.100000000000001" customHeight="1">
      <c r="A609" s="107" t="s">
        <v>1591</v>
      </c>
      <c r="B609" s="107" t="s">
        <v>1557</v>
      </c>
      <c r="C609" s="108" t="s">
        <v>1551</v>
      </c>
      <c r="D609" s="109" t="s">
        <v>1623</v>
      </c>
      <c r="E609" s="110" t="s">
        <v>931</v>
      </c>
      <c r="F609" s="94">
        <v>220</v>
      </c>
      <c r="G609" s="94">
        <v>0</v>
      </c>
      <c r="H609" s="94">
        <v>0</v>
      </c>
      <c r="I609" s="94">
        <v>0</v>
      </c>
      <c r="J609" s="94">
        <v>0</v>
      </c>
      <c r="K609" s="94">
        <v>0</v>
      </c>
      <c r="L609" s="94">
        <v>0</v>
      </c>
      <c r="M609" s="94">
        <v>0</v>
      </c>
      <c r="N609" s="94">
        <v>0</v>
      </c>
      <c r="O609" s="94">
        <v>0</v>
      </c>
      <c r="P609" s="94">
        <v>0</v>
      </c>
      <c r="Q609" s="94">
        <v>0</v>
      </c>
      <c r="R609" s="94">
        <v>0</v>
      </c>
      <c r="S609" s="94">
        <v>220</v>
      </c>
      <c r="T609" s="94">
        <v>0</v>
      </c>
      <c r="U609" s="94">
        <v>0</v>
      </c>
      <c r="V609" s="94">
        <v>0</v>
      </c>
    </row>
    <row r="610" spans="1:22" ht="20.100000000000001" customHeight="1">
      <c r="A610" s="107"/>
      <c r="B610" s="107"/>
      <c r="C610" s="108"/>
      <c r="D610" s="109" t="s">
        <v>1952</v>
      </c>
      <c r="E610" s="110" t="s">
        <v>1953</v>
      </c>
      <c r="F610" s="94">
        <v>213240</v>
      </c>
      <c r="G610" s="94">
        <v>0</v>
      </c>
      <c r="H610" s="94">
        <v>0</v>
      </c>
      <c r="I610" s="94">
        <v>0</v>
      </c>
      <c r="J610" s="94">
        <v>0</v>
      </c>
      <c r="K610" s="94">
        <v>0</v>
      </c>
      <c r="L610" s="94">
        <v>0</v>
      </c>
      <c r="M610" s="94">
        <v>0</v>
      </c>
      <c r="N610" s="94">
        <v>0</v>
      </c>
      <c r="O610" s="94">
        <v>0</v>
      </c>
      <c r="P610" s="94">
        <v>0</v>
      </c>
      <c r="Q610" s="94">
        <v>0</v>
      </c>
      <c r="R610" s="94">
        <v>0</v>
      </c>
      <c r="S610" s="94">
        <v>2200</v>
      </c>
      <c r="T610" s="94">
        <v>4128</v>
      </c>
      <c r="U610" s="94">
        <v>0</v>
      </c>
      <c r="V610" s="94">
        <v>206912</v>
      </c>
    </row>
    <row r="611" spans="1:22" ht="20.100000000000001" customHeight="1">
      <c r="A611" s="107" t="s">
        <v>1589</v>
      </c>
      <c r="B611" s="107" t="s">
        <v>1558</v>
      </c>
      <c r="C611" s="108" t="s">
        <v>1572</v>
      </c>
      <c r="D611" s="109" t="s">
        <v>1623</v>
      </c>
      <c r="E611" s="110" t="s">
        <v>832</v>
      </c>
      <c r="F611" s="94">
        <v>206912</v>
      </c>
      <c r="G611" s="94">
        <v>0</v>
      </c>
      <c r="H611" s="94">
        <v>0</v>
      </c>
      <c r="I611" s="94">
        <v>0</v>
      </c>
      <c r="J611" s="94">
        <v>0</v>
      </c>
      <c r="K611" s="94">
        <v>0</v>
      </c>
      <c r="L611" s="94">
        <v>0</v>
      </c>
      <c r="M611" s="94">
        <v>0</v>
      </c>
      <c r="N611" s="94">
        <v>0</v>
      </c>
      <c r="O611" s="94">
        <v>0</v>
      </c>
      <c r="P611" s="94">
        <v>0</v>
      </c>
      <c r="Q611" s="94">
        <v>0</v>
      </c>
      <c r="R611" s="94">
        <v>0</v>
      </c>
      <c r="S611" s="94">
        <v>0</v>
      </c>
      <c r="T611" s="94">
        <v>0</v>
      </c>
      <c r="U611" s="94">
        <v>0</v>
      </c>
      <c r="V611" s="94">
        <v>206912</v>
      </c>
    </row>
    <row r="612" spans="1:22" ht="20.100000000000001" customHeight="1">
      <c r="A612" s="107" t="s">
        <v>1591</v>
      </c>
      <c r="B612" s="107" t="s">
        <v>1557</v>
      </c>
      <c r="C612" s="108" t="s">
        <v>1552</v>
      </c>
      <c r="D612" s="109" t="s">
        <v>1623</v>
      </c>
      <c r="E612" s="110" t="s">
        <v>932</v>
      </c>
      <c r="F612" s="94">
        <v>6328</v>
      </c>
      <c r="G612" s="94">
        <v>0</v>
      </c>
      <c r="H612" s="94">
        <v>0</v>
      </c>
      <c r="I612" s="94">
        <v>0</v>
      </c>
      <c r="J612" s="94">
        <v>0</v>
      </c>
      <c r="K612" s="94">
        <v>0</v>
      </c>
      <c r="L612" s="94">
        <v>0</v>
      </c>
      <c r="M612" s="94">
        <v>0</v>
      </c>
      <c r="N612" s="94">
        <v>0</v>
      </c>
      <c r="O612" s="94">
        <v>0</v>
      </c>
      <c r="P612" s="94">
        <v>0</v>
      </c>
      <c r="Q612" s="94">
        <v>0</v>
      </c>
      <c r="R612" s="94">
        <v>0</v>
      </c>
      <c r="S612" s="94">
        <v>2200</v>
      </c>
      <c r="T612" s="94">
        <v>4128</v>
      </c>
      <c r="U612" s="94">
        <v>0</v>
      </c>
      <c r="V612" s="94">
        <v>0</v>
      </c>
    </row>
    <row r="613" spans="1:22" ht="20.100000000000001" customHeight="1">
      <c r="A613" s="107"/>
      <c r="B613" s="107"/>
      <c r="C613" s="108"/>
      <c r="D613" s="109" t="s">
        <v>1954</v>
      </c>
      <c r="E613" s="110" t="s">
        <v>1955</v>
      </c>
      <c r="F613" s="94">
        <v>233200</v>
      </c>
      <c r="G613" s="94">
        <v>0</v>
      </c>
      <c r="H613" s="94">
        <v>0</v>
      </c>
      <c r="I613" s="94">
        <v>0</v>
      </c>
      <c r="J613" s="94">
        <v>0</v>
      </c>
      <c r="K613" s="94">
        <v>0</v>
      </c>
      <c r="L613" s="94">
        <v>0</v>
      </c>
      <c r="M613" s="94">
        <v>0</v>
      </c>
      <c r="N613" s="94">
        <v>0</v>
      </c>
      <c r="O613" s="94">
        <v>0</v>
      </c>
      <c r="P613" s="94">
        <v>0</v>
      </c>
      <c r="Q613" s="94">
        <v>0</v>
      </c>
      <c r="R613" s="94">
        <v>0</v>
      </c>
      <c r="S613" s="94">
        <v>720</v>
      </c>
      <c r="T613" s="94">
        <v>61080</v>
      </c>
      <c r="U613" s="94">
        <v>141600</v>
      </c>
      <c r="V613" s="94">
        <v>29800</v>
      </c>
    </row>
    <row r="614" spans="1:22" ht="20.100000000000001" customHeight="1">
      <c r="A614" s="107" t="s">
        <v>1589</v>
      </c>
      <c r="B614" s="107" t="s">
        <v>1558</v>
      </c>
      <c r="C614" s="108" t="s">
        <v>1580</v>
      </c>
      <c r="D614" s="109" t="s">
        <v>1787</v>
      </c>
      <c r="E614" s="110" t="s">
        <v>831</v>
      </c>
      <c r="F614" s="94">
        <v>29800</v>
      </c>
      <c r="G614" s="94">
        <v>0</v>
      </c>
      <c r="H614" s="94">
        <v>0</v>
      </c>
      <c r="I614" s="94">
        <v>0</v>
      </c>
      <c r="J614" s="94">
        <v>0</v>
      </c>
      <c r="K614" s="94">
        <v>0</v>
      </c>
      <c r="L614" s="94">
        <v>0</v>
      </c>
      <c r="M614" s="94">
        <v>0</v>
      </c>
      <c r="N614" s="94">
        <v>0</v>
      </c>
      <c r="O614" s="94">
        <v>0</v>
      </c>
      <c r="P614" s="94">
        <v>0</v>
      </c>
      <c r="Q614" s="94">
        <v>0</v>
      </c>
      <c r="R614" s="94">
        <v>0</v>
      </c>
      <c r="S614" s="94">
        <v>0</v>
      </c>
      <c r="T614" s="94">
        <v>0</v>
      </c>
      <c r="U614" s="94">
        <v>0</v>
      </c>
      <c r="V614" s="94">
        <v>29800</v>
      </c>
    </row>
    <row r="615" spans="1:22" ht="20.100000000000001" customHeight="1">
      <c r="A615" s="107" t="s">
        <v>1589</v>
      </c>
      <c r="B615" s="107" t="s">
        <v>1558</v>
      </c>
      <c r="C615" s="108" t="s">
        <v>1572</v>
      </c>
      <c r="D615" s="109" t="s">
        <v>1787</v>
      </c>
      <c r="E615" s="110" t="s">
        <v>832</v>
      </c>
      <c r="F615" s="94">
        <v>141600</v>
      </c>
      <c r="G615" s="94">
        <v>0</v>
      </c>
      <c r="H615" s="94">
        <v>0</v>
      </c>
      <c r="I615" s="94">
        <v>0</v>
      </c>
      <c r="J615" s="94">
        <v>0</v>
      </c>
      <c r="K615" s="94">
        <v>0</v>
      </c>
      <c r="L615" s="94">
        <v>0</v>
      </c>
      <c r="M615" s="94">
        <v>0</v>
      </c>
      <c r="N615" s="94">
        <v>0</v>
      </c>
      <c r="O615" s="94">
        <v>0</v>
      </c>
      <c r="P615" s="94">
        <v>0</v>
      </c>
      <c r="Q615" s="94">
        <v>0</v>
      </c>
      <c r="R615" s="94">
        <v>0</v>
      </c>
      <c r="S615" s="94">
        <v>0</v>
      </c>
      <c r="T615" s="94">
        <v>0</v>
      </c>
      <c r="U615" s="94">
        <v>141600</v>
      </c>
      <c r="V615" s="94">
        <v>0</v>
      </c>
    </row>
    <row r="616" spans="1:22" ht="20.100000000000001" customHeight="1">
      <c r="A616" s="107" t="s">
        <v>1591</v>
      </c>
      <c r="B616" s="107" t="s">
        <v>1552</v>
      </c>
      <c r="C616" s="108" t="s">
        <v>1551</v>
      </c>
      <c r="D616" s="109" t="s">
        <v>1787</v>
      </c>
      <c r="E616" s="110" t="s">
        <v>927</v>
      </c>
      <c r="F616" s="94">
        <v>61800</v>
      </c>
      <c r="G616" s="94">
        <v>0</v>
      </c>
      <c r="H616" s="94">
        <v>0</v>
      </c>
      <c r="I616" s="94">
        <v>0</v>
      </c>
      <c r="J616" s="94">
        <v>0</v>
      </c>
      <c r="K616" s="94">
        <v>0</v>
      </c>
      <c r="L616" s="94">
        <v>0</v>
      </c>
      <c r="M616" s="94">
        <v>0</v>
      </c>
      <c r="N616" s="94">
        <v>0</v>
      </c>
      <c r="O616" s="94">
        <v>0</v>
      </c>
      <c r="P616" s="94">
        <v>0</v>
      </c>
      <c r="Q616" s="94">
        <v>0</v>
      </c>
      <c r="R616" s="94">
        <v>0</v>
      </c>
      <c r="S616" s="94">
        <v>720</v>
      </c>
      <c r="T616" s="94">
        <v>61080</v>
      </c>
      <c r="U616" s="94">
        <v>0</v>
      </c>
      <c r="V616" s="94">
        <v>0</v>
      </c>
    </row>
    <row r="617" spans="1:22" ht="20.100000000000001" customHeight="1">
      <c r="A617" s="107"/>
      <c r="B617" s="107"/>
      <c r="C617" s="108"/>
      <c r="D617" s="109" t="s">
        <v>1956</v>
      </c>
      <c r="E617" s="110" t="s">
        <v>1957</v>
      </c>
      <c r="F617" s="94">
        <v>74984</v>
      </c>
      <c r="G617" s="94">
        <v>0</v>
      </c>
      <c r="H617" s="94">
        <v>0</v>
      </c>
      <c r="I617" s="94">
        <v>0</v>
      </c>
      <c r="J617" s="94">
        <v>0</v>
      </c>
      <c r="K617" s="94">
        <v>0</v>
      </c>
      <c r="L617" s="94">
        <v>0</v>
      </c>
      <c r="M617" s="94">
        <v>0</v>
      </c>
      <c r="N617" s="94">
        <v>0</v>
      </c>
      <c r="O617" s="94">
        <v>0</v>
      </c>
      <c r="P617" s="94">
        <v>0</v>
      </c>
      <c r="Q617" s="94">
        <v>0</v>
      </c>
      <c r="R617" s="94">
        <v>0</v>
      </c>
      <c r="S617" s="94">
        <v>740</v>
      </c>
      <c r="T617" s="94">
        <v>8244</v>
      </c>
      <c r="U617" s="94">
        <v>66000</v>
      </c>
      <c r="V617" s="94">
        <v>0</v>
      </c>
    </row>
    <row r="618" spans="1:22" ht="20.100000000000001" customHeight="1">
      <c r="A618" s="107" t="s">
        <v>1589</v>
      </c>
      <c r="B618" s="107" t="s">
        <v>1558</v>
      </c>
      <c r="C618" s="108" t="s">
        <v>1550</v>
      </c>
      <c r="D618" s="109" t="s">
        <v>1787</v>
      </c>
      <c r="E618" s="110" t="s">
        <v>825</v>
      </c>
      <c r="F618" s="94">
        <v>66000</v>
      </c>
      <c r="G618" s="94">
        <v>0</v>
      </c>
      <c r="H618" s="94">
        <v>0</v>
      </c>
      <c r="I618" s="94">
        <v>0</v>
      </c>
      <c r="J618" s="94">
        <v>0</v>
      </c>
      <c r="K618" s="94">
        <v>0</v>
      </c>
      <c r="L618" s="94">
        <v>0</v>
      </c>
      <c r="M618" s="94">
        <v>0</v>
      </c>
      <c r="N618" s="94">
        <v>0</v>
      </c>
      <c r="O618" s="94">
        <v>0</v>
      </c>
      <c r="P618" s="94">
        <v>0</v>
      </c>
      <c r="Q618" s="94">
        <v>0</v>
      </c>
      <c r="R618" s="94">
        <v>0</v>
      </c>
      <c r="S618" s="94">
        <v>0</v>
      </c>
      <c r="T618" s="94">
        <v>0</v>
      </c>
      <c r="U618" s="94">
        <v>66000</v>
      </c>
      <c r="V618" s="94">
        <v>0</v>
      </c>
    </row>
    <row r="619" spans="1:22" ht="20.100000000000001" customHeight="1">
      <c r="A619" s="107" t="s">
        <v>1591</v>
      </c>
      <c r="B619" s="107" t="s">
        <v>1552</v>
      </c>
      <c r="C619" s="108" t="s">
        <v>1551</v>
      </c>
      <c r="D619" s="109" t="s">
        <v>1787</v>
      </c>
      <c r="E619" s="110" t="s">
        <v>927</v>
      </c>
      <c r="F619" s="94">
        <v>8984</v>
      </c>
      <c r="G619" s="94">
        <v>0</v>
      </c>
      <c r="H619" s="94">
        <v>0</v>
      </c>
      <c r="I619" s="94">
        <v>0</v>
      </c>
      <c r="J619" s="94">
        <v>0</v>
      </c>
      <c r="K619" s="94">
        <v>0</v>
      </c>
      <c r="L619" s="94">
        <v>0</v>
      </c>
      <c r="M619" s="94">
        <v>0</v>
      </c>
      <c r="N619" s="94">
        <v>0</v>
      </c>
      <c r="O619" s="94">
        <v>0</v>
      </c>
      <c r="P619" s="94">
        <v>0</v>
      </c>
      <c r="Q619" s="94">
        <v>0</v>
      </c>
      <c r="R619" s="94">
        <v>0</v>
      </c>
      <c r="S619" s="94">
        <v>740</v>
      </c>
      <c r="T619" s="94">
        <v>8244</v>
      </c>
      <c r="U619" s="94">
        <v>0</v>
      </c>
      <c r="V619" s="94">
        <v>0</v>
      </c>
    </row>
    <row r="620" spans="1:22" ht="20.100000000000001" customHeight="1">
      <c r="A620" s="107"/>
      <c r="B620" s="107"/>
      <c r="C620" s="108"/>
      <c r="D620" s="109" t="s">
        <v>1958</v>
      </c>
      <c r="E620" s="110" t="s">
        <v>1959</v>
      </c>
      <c r="F620" s="94">
        <v>49540</v>
      </c>
      <c r="G620" s="94">
        <v>0</v>
      </c>
      <c r="H620" s="94">
        <v>0</v>
      </c>
      <c r="I620" s="94">
        <v>0</v>
      </c>
      <c r="J620" s="94">
        <v>0</v>
      </c>
      <c r="K620" s="94">
        <v>0</v>
      </c>
      <c r="L620" s="94">
        <v>0</v>
      </c>
      <c r="M620" s="94">
        <v>0</v>
      </c>
      <c r="N620" s="94">
        <v>0</v>
      </c>
      <c r="O620" s="94">
        <v>0</v>
      </c>
      <c r="P620" s="94">
        <v>0</v>
      </c>
      <c r="Q620" s="94">
        <v>0</v>
      </c>
      <c r="R620" s="94">
        <v>0</v>
      </c>
      <c r="S620" s="94">
        <v>580</v>
      </c>
      <c r="T620" s="94">
        <v>30900</v>
      </c>
      <c r="U620" s="94">
        <v>18000</v>
      </c>
      <c r="V620" s="94">
        <v>60</v>
      </c>
    </row>
    <row r="621" spans="1:22" ht="20.100000000000001" customHeight="1">
      <c r="A621" s="107" t="s">
        <v>1589</v>
      </c>
      <c r="B621" s="107" t="s">
        <v>1558</v>
      </c>
      <c r="C621" s="108" t="s">
        <v>1572</v>
      </c>
      <c r="D621" s="109" t="s">
        <v>1787</v>
      </c>
      <c r="E621" s="110" t="s">
        <v>832</v>
      </c>
      <c r="F621" s="94">
        <v>18060</v>
      </c>
      <c r="G621" s="94">
        <v>0</v>
      </c>
      <c r="H621" s="94">
        <v>0</v>
      </c>
      <c r="I621" s="94">
        <v>0</v>
      </c>
      <c r="J621" s="94">
        <v>0</v>
      </c>
      <c r="K621" s="94">
        <v>0</v>
      </c>
      <c r="L621" s="94">
        <v>0</v>
      </c>
      <c r="M621" s="94">
        <v>0</v>
      </c>
      <c r="N621" s="94">
        <v>0</v>
      </c>
      <c r="O621" s="94">
        <v>0</v>
      </c>
      <c r="P621" s="94">
        <v>0</v>
      </c>
      <c r="Q621" s="94">
        <v>0</v>
      </c>
      <c r="R621" s="94">
        <v>0</v>
      </c>
      <c r="S621" s="94">
        <v>0</v>
      </c>
      <c r="T621" s="94">
        <v>0</v>
      </c>
      <c r="U621" s="94">
        <v>18000</v>
      </c>
      <c r="V621" s="94">
        <v>60</v>
      </c>
    </row>
    <row r="622" spans="1:22" ht="20.100000000000001" customHeight="1">
      <c r="A622" s="107" t="s">
        <v>1591</v>
      </c>
      <c r="B622" s="107" t="s">
        <v>1552</v>
      </c>
      <c r="C622" s="108" t="s">
        <v>1551</v>
      </c>
      <c r="D622" s="109" t="s">
        <v>1787</v>
      </c>
      <c r="E622" s="110" t="s">
        <v>927</v>
      </c>
      <c r="F622" s="94">
        <v>31480</v>
      </c>
      <c r="G622" s="94">
        <v>0</v>
      </c>
      <c r="H622" s="94">
        <v>0</v>
      </c>
      <c r="I622" s="94">
        <v>0</v>
      </c>
      <c r="J622" s="94">
        <v>0</v>
      </c>
      <c r="K622" s="94">
        <v>0</v>
      </c>
      <c r="L622" s="94">
        <v>0</v>
      </c>
      <c r="M622" s="94">
        <v>0</v>
      </c>
      <c r="N622" s="94">
        <v>0</v>
      </c>
      <c r="O622" s="94">
        <v>0</v>
      </c>
      <c r="P622" s="94">
        <v>0</v>
      </c>
      <c r="Q622" s="94">
        <v>0</v>
      </c>
      <c r="R622" s="94">
        <v>0</v>
      </c>
      <c r="S622" s="94">
        <v>580</v>
      </c>
      <c r="T622" s="94">
        <v>30900</v>
      </c>
      <c r="U622" s="94">
        <v>0</v>
      </c>
      <c r="V622" s="94">
        <v>0</v>
      </c>
    </row>
    <row r="623" spans="1:22" ht="20.100000000000001" customHeight="1">
      <c r="A623" s="107"/>
      <c r="B623" s="107"/>
      <c r="C623" s="108"/>
      <c r="D623" s="109" t="s">
        <v>1960</v>
      </c>
      <c r="E623" s="110" t="s">
        <v>1961</v>
      </c>
      <c r="F623" s="94">
        <v>30800</v>
      </c>
      <c r="G623" s="94">
        <v>0</v>
      </c>
      <c r="H623" s="94">
        <v>0</v>
      </c>
      <c r="I623" s="94">
        <v>0</v>
      </c>
      <c r="J623" s="94">
        <v>0</v>
      </c>
      <c r="K623" s="94">
        <v>0</v>
      </c>
      <c r="L623" s="94">
        <v>0</v>
      </c>
      <c r="M623" s="94">
        <v>0</v>
      </c>
      <c r="N623" s="94">
        <v>0</v>
      </c>
      <c r="O623" s="94">
        <v>0</v>
      </c>
      <c r="P623" s="94">
        <v>0</v>
      </c>
      <c r="Q623" s="94">
        <v>0</v>
      </c>
      <c r="R623" s="94">
        <v>0</v>
      </c>
      <c r="S623" s="94">
        <v>540</v>
      </c>
      <c r="T623" s="94">
        <v>6180</v>
      </c>
      <c r="U623" s="94">
        <v>24000</v>
      </c>
      <c r="V623" s="94">
        <v>80</v>
      </c>
    </row>
    <row r="624" spans="1:22" ht="20.100000000000001" customHeight="1">
      <c r="A624" s="107" t="s">
        <v>1589</v>
      </c>
      <c r="B624" s="107" t="s">
        <v>1558</v>
      </c>
      <c r="C624" s="108" t="s">
        <v>1572</v>
      </c>
      <c r="D624" s="109" t="s">
        <v>1787</v>
      </c>
      <c r="E624" s="110" t="s">
        <v>832</v>
      </c>
      <c r="F624" s="94">
        <v>24080</v>
      </c>
      <c r="G624" s="94">
        <v>0</v>
      </c>
      <c r="H624" s="94">
        <v>0</v>
      </c>
      <c r="I624" s="94">
        <v>0</v>
      </c>
      <c r="J624" s="94">
        <v>0</v>
      </c>
      <c r="K624" s="94">
        <v>0</v>
      </c>
      <c r="L624" s="94">
        <v>0</v>
      </c>
      <c r="M624" s="94">
        <v>0</v>
      </c>
      <c r="N624" s="94">
        <v>0</v>
      </c>
      <c r="O624" s="94">
        <v>0</v>
      </c>
      <c r="P624" s="94">
        <v>0</v>
      </c>
      <c r="Q624" s="94">
        <v>0</v>
      </c>
      <c r="R624" s="94">
        <v>0</v>
      </c>
      <c r="S624" s="94">
        <v>0</v>
      </c>
      <c r="T624" s="94">
        <v>0</v>
      </c>
      <c r="U624" s="94">
        <v>24000</v>
      </c>
      <c r="V624" s="94">
        <v>80</v>
      </c>
    </row>
    <row r="625" spans="1:22" ht="20.100000000000001" customHeight="1">
      <c r="A625" s="107" t="s">
        <v>1591</v>
      </c>
      <c r="B625" s="107" t="s">
        <v>1552</v>
      </c>
      <c r="C625" s="108" t="s">
        <v>1551</v>
      </c>
      <c r="D625" s="109" t="s">
        <v>1787</v>
      </c>
      <c r="E625" s="110" t="s">
        <v>927</v>
      </c>
      <c r="F625" s="94">
        <v>6720</v>
      </c>
      <c r="G625" s="94">
        <v>0</v>
      </c>
      <c r="H625" s="94">
        <v>0</v>
      </c>
      <c r="I625" s="94">
        <v>0</v>
      </c>
      <c r="J625" s="94">
        <v>0</v>
      </c>
      <c r="K625" s="94">
        <v>0</v>
      </c>
      <c r="L625" s="94">
        <v>0</v>
      </c>
      <c r="M625" s="94">
        <v>0</v>
      </c>
      <c r="N625" s="94">
        <v>0</v>
      </c>
      <c r="O625" s="94">
        <v>0</v>
      </c>
      <c r="P625" s="94">
        <v>0</v>
      </c>
      <c r="Q625" s="94">
        <v>0</v>
      </c>
      <c r="R625" s="94">
        <v>0</v>
      </c>
      <c r="S625" s="94">
        <v>540</v>
      </c>
      <c r="T625" s="94">
        <v>6180</v>
      </c>
      <c r="U625" s="94">
        <v>0</v>
      </c>
      <c r="V625" s="94">
        <v>0</v>
      </c>
    </row>
    <row r="626" spans="1:22" ht="20.100000000000001" customHeight="1">
      <c r="A626" s="107"/>
      <c r="B626" s="107"/>
      <c r="C626" s="108"/>
      <c r="D626" s="109" t="s">
        <v>1962</v>
      </c>
      <c r="E626" s="110" t="s">
        <v>1963</v>
      </c>
      <c r="F626" s="94">
        <v>63792</v>
      </c>
      <c r="G626" s="94">
        <v>0</v>
      </c>
      <c r="H626" s="94">
        <v>0</v>
      </c>
      <c r="I626" s="94">
        <v>0</v>
      </c>
      <c r="J626" s="94">
        <v>0</v>
      </c>
      <c r="K626" s="94">
        <v>0</v>
      </c>
      <c r="L626" s="94">
        <v>0</v>
      </c>
      <c r="M626" s="94">
        <v>0</v>
      </c>
      <c r="N626" s="94">
        <v>0</v>
      </c>
      <c r="O626" s="94">
        <v>0</v>
      </c>
      <c r="P626" s="94">
        <v>0</v>
      </c>
      <c r="Q626" s="94">
        <v>0</v>
      </c>
      <c r="R626" s="94">
        <v>0</v>
      </c>
      <c r="S626" s="94">
        <v>480</v>
      </c>
      <c r="T626" s="94">
        <v>6180</v>
      </c>
      <c r="U626" s="94">
        <v>54000</v>
      </c>
      <c r="V626" s="94">
        <v>3132</v>
      </c>
    </row>
    <row r="627" spans="1:22" ht="20.100000000000001" customHeight="1">
      <c r="A627" s="107" t="s">
        <v>1589</v>
      </c>
      <c r="B627" s="107" t="s">
        <v>1558</v>
      </c>
      <c r="C627" s="108" t="s">
        <v>1551</v>
      </c>
      <c r="D627" s="109" t="s">
        <v>1787</v>
      </c>
      <c r="E627" s="110" t="s">
        <v>826</v>
      </c>
      <c r="F627" s="94">
        <v>6180</v>
      </c>
      <c r="G627" s="94">
        <v>0</v>
      </c>
      <c r="H627" s="94">
        <v>0</v>
      </c>
      <c r="I627" s="94">
        <v>0</v>
      </c>
      <c r="J627" s="94">
        <v>0</v>
      </c>
      <c r="K627" s="94">
        <v>0</v>
      </c>
      <c r="L627" s="94">
        <v>0</v>
      </c>
      <c r="M627" s="94">
        <v>0</v>
      </c>
      <c r="N627" s="94">
        <v>0</v>
      </c>
      <c r="O627" s="94">
        <v>0</v>
      </c>
      <c r="P627" s="94">
        <v>0</v>
      </c>
      <c r="Q627" s="94">
        <v>0</v>
      </c>
      <c r="R627" s="94">
        <v>0</v>
      </c>
      <c r="S627" s="94">
        <v>0</v>
      </c>
      <c r="T627" s="94">
        <v>6180</v>
      </c>
      <c r="U627" s="94">
        <v>0</v>
      </c>
      <c r="V627" s="94">
        <v>0</v>
      </c>
    </row>
    <row r="628" spans="1:22" ht="20.100000000000001" customHeight="1">
      <c r="A628" s="107" t="s">
        <v>1589</v>
      </c>
      <c r="B628" s="107" t="s">
        <v>1558</v>
      </c>
      <c r="C628" s="108" t="s">
        <v>1572</v>
      </c>
      <c r="D628" s="109" t="s">
        <v>1787</v>
      </c>
      <c r="E628" s="110" t="s">
        <v>832</v>
      </c>
      <c r="F628" s="94">
        <v>57132</v>
      </c>
      <c r="G628" s="94">
        <v>0</v>
      </c>
      <c r="H628" s="94">
        <v>0</v>
      </c>
      <c r="I628" s="94">
        <v>0</v>
      </c>
      <c r="J628" s="94">
        <v>0</v>
      </c>
      <c r="K628" s="94">
        <v>0</v>
      </c>
      <c r="L628" s="94">
        <v>0</v>
      </c>
      <c r="M628" s="94">
        <v>0</v>
      </c>
      <c r="N628" s="94">
        <v>0</v>
      </c>
      <c r="O628" s="94">
        <v>0</v>
      </c>
      <c r="P628" s="94">
        <v>0</v>
      </c>
      <c r="Q628" s="94">
        <v>0</v>
      </c>
      <c r="R628" s="94">
        <v>0</v>
      </c>
      <c r="S628" s="94">
        <v>0</v>
      </c>
      <c r="T628" s="94">
        <v>0</v>
      </c>
      <c r="U628" s="94">
        <v>54000</v>
      </c>
      <c r="V628" s="94">
        <v>3132</v>
      </c>
    </row>
    <row r="629" spans="1:22" ht="20.100000000000001" customHeight="1">
      <c r="A629" s="107" t="s">
        <v>1591</v>
      </c>
      <c r="B629" s="107" t="s">
        <v>1552</v>
      </c>
      <c r="C629" s="108" t="s">
        <v>1551</v>
      </c>
      <c r="D629" s="109" t="s">
        <v>1787</v>
      </c>
      <c r="E629" s="110" t="s">
        <v>927</v>
      </c>
      <c r="F629" s="94">
        <v>480</v>
      </c>
      <c r="G629" s="94">
        <v>0</v>
      </c>
      <c r="H629" s="94">
        <v>0</v>
      </c>
      <c r="I629" s="94">
        <v>0</v>
      </c>
      <c r="J629" s="94">
        <v>0</v>
      </c>
      <c r="K629" s="94">
        <v>0</v>
      </c>
      <c r="L629" s="94">
        <v>0</v>
      </c>
      <c r="M629" s="94">
        <v>0</v>
      </c>
      <c r="N629" s="94">
        <v>0</v>
      </c>
      <c r="O629" s="94">
        <v>0</v>
      </c>
      <c r="P629" s="94">
        <v>0</v>
      </c>
      <c r="Q629" s="94">
        <v>0</v>
      </c>
      <c r="R629" s="94">
        <v>0</v>
      </c>
      <c r="S629" s="94">
        <v>480</v>
      </c>
      <c r="T629" s="94">
        <v>0</v>
      </c>
      <c r="U629" s="94">
        <v>0</v>
      </c>
      <c r="V629" s="94">
        <v>0</v>
      </c>
    </row>
    <row r="630" spans="1:22" ht="20.100000000000001" customHeight="1">
      <c r="A630" s="107"/>
      <c r="B630" s="107"/>
      <c r="C630" s="108"/>
      <c r="D630" s="109" t="s">
        <v>1964</v>
      </c>
      <c r="E630" s="110" t="s">
        <v>1965</v>
      </c>
      <c r="F630" s="94">
        <v>24380</v>
      </c>
      <c r="G630" s="94">
        <v>0</v>
      </c>
      <c r="H630" s="94">
        <v>0</v>
      </c>
      <c r="I630" s="94">
        <v>0</v>
      </c>
      <c r="J630" s="94">
        <v>0</v>
      </c>
      <c r="K630" s="94">
        <v>0</v>
      </c>
      <c r="L630" s="94">
        <v>0</v>
      </c>
      <c r="M630" s="94">
        <v>0</v>
      </c>
      <c r="N630" s="94">
        <v>0</v>
      </c>
      <c r="O630" s="94">
        <v>0</v>
      </c>
      <c r="P630" s="94">
        <v>0</v>
      </c>
      <c r="Q630" s="94">
        <v>0</v>
      </c>
      <c r="R630" s="94">
        <v>0</v>
      </c>
      <c r="S630" s="94">
        <v>380</v>
      </c>
      <c r="T630" s="94">
        <v>0</v>
      </c>
      <c r="U630" s="94">
        <v>24000</v>
      </c>
      <c r="V630" s="94">
        <v>0</v>
      </c>
    </row>
    <row r="631" spans="1:22" ht="20.100000000000001" customHeight="1">
      <c r="A631" s="107" t="s">
        <v>1591</v>
      </c>
      <c r="B631" s="107" t="s">
        <v>1552</v>
      </c>
      <c r="C631" s="108" t="s">
        <v>1550</v>
      </c>
      <c r="D631" s="109" t="s">
        <v>1787</v>
      </c>
      <c r="E631" s="110" t="s">
        <v>926</v>
      </c>
      <c r="F631" s="94">
        <v>24000</v>
      </c>
      <c r="G631" s="94">
        <v>0</v>
      </c>
      <c r="H631" s="94">
        <v>0</v>
      </c>
      <c r="I631" s="94">
        <v>0</v>
      </c>
      <c r="J631" s="94">
        <v>0</v>
      </c>
      <c r="K631" s="94">
        <v>0</v>
      </c>
      <c r="L631" s="94">
        <v>0</v>
      </c>
      <c r="M631" s="94">
        <v>0</v>
      </c>
      <c r="N631" s="94">
        <v>0</v>
      </c>
      <c r="O631" s="94">
        <v>0</v>
      </c>
      <c r="P631" s="94">
        <v>0</v>
      </c>
      <c r="Q631" s="94">
        <v>0</v>
      </c>
      <c r="R631" s="94">
        <v>0</v>
      </c>
      <c r="S631" s="94">
        <v>0</v>
      </c>
      <c r="T631" s="94">
        <v>0</v>
      </c>
      <c r="U631" s="94">
        <v>24000</v>
      </c>
      <c r="V631" s="94">
        <v>0</v>
      </c>
    </row>
    <row r="632" spans="1:22" ht="20.100000000000001" customHeight="1">
      <c r="A632" s="107" t="s">
        <v>1591</v>
      </c>
      <c r="B632" s="107" t="s">
        <v>1552</v>
      </c>
      <c r="C632" s="108" t="s">
        <v>1551</v>
      </c>
      <c r="D632" s="109" t="s">
        <v>1787</v>
      </c>
      <c r="E632" s="110" t="s">
        <v>927</v>
      </c>
      <c r="F632" s="94">
        <v>380</v>
      </c>
      <c r="G632" s="94">
        <v>0</v>
      </c>
      <c r="H632" s="94">
        <v>0</v>
      </c>
      <c r="I632" s="94">
        <v>0</v>
      </c>
      <c r="J632" s="94">
        <v>0</v>
      </c>
      <c r="K632" s="94">
        <v>0</v>
      </c>
      <c r="L632" s="94">
        <v>0</v>
      </c>
      <c r="M632" s="94">
        <v>0</v>
      </c>
      <c r="N632" s="94">
        <v>0</v>
      </c>
      <c r="O632" s="94">
        <v>0</v>
      </c>
      <c r="P632" s="94">
        <v>0</v>
      </c>
      <c r="Q632" s="94">
        <v>0</v>
      </c>
      <c r="R632" s="94">
        <v>0</v>
      </c>
      <c r="S632" s="94">
        <v>380</v>
      </c>
      <c r="T632" s="94">
        <v>0</v>
      </c>
      <c r="U632" s="94">
        <v>0</v>
      </c>
      <c r="V632" s="94">
        <v>0</v>
      </c>
    </row>
    <row r="633" spans="1:22" ht="20.100000000000001" customHeight="1">
      <c r="A633" s="107"/>
      <c r="B633" s="107"/>
      <c r="C633" s="108"/>
      <c r="D633" s="109" t="s">
        <v>1966</v>
      </c>
      <c r="E633" s="110" t="s">
        <v>1967</v>
      </c>
      <c r="F633" s="94">
        <v>30460</v>
      </c>
      <c r="G633" s="94">
        <v>0</v>
      </c>
      <c r="H633" s="94">
        <v>0</v>
      </c>
      <c r="I633" s="94">
        <v>0</v>
      </c>
      <c r="J633" s="94">
        <v>0</v>
      </c>
      <c r="K633" s="94">
        <v>0</v>
      </c>
      <c r="L633" s="94">
        <v>0</v>
      </c>
      <c r="M633" s="94">
        <v>0</v>
      </c>
      <c r="N633" s="94">
        <v>0</v>
      </c>
      <c r="O633" s="94">
        <v>0</v>
      </c>
      <c r="P633" s="94">
        <v>0</v>
      </c>
      <c r="Q633" s="94">
        <v>0</v>
      </c>
      <c r="R633" s="94">
        <v>0</v>
      </c>
      <c r="S633" s="94">
        <v>460</v>
      </c>
      <c r="T633" s="94">
        <v>0</v>
      </c>
      <c r="U633" s="94">
        <v>30000</v>
      </c>
      <c r="V633" s="94">
        <v>0</v>
      </c>
    </row>
    <row r="634" spans="1:22" ht="20.100000000000001" customHeight="1">
      <c r="A634" s="107" t="s">
        <v>1589</v>
      </c>
      <c r="B634" s="107" t="s">
        <v>1558</v>
      </c>
      <c r="C634" s="108" t="s">
        <v>1572</v>
      </c>
      <c r="D634" s="109" t="s">
        <v>1787</v>
      </c>
      <c r="E634" s="110" t="s">
        <v>832</v>
      </c>
      <c r="F634" s="94">
        <v>30000</v>
      </c>
      <c r="G634" s="94">
        <v>0</v>
      </c>
      <c r="H634" s="94">
        <v>0</v>
      </c>
      <c r="I634" s="94">
        <v>0</v>
      </c>
      <c r="J634" s="94">
        <v>0</v>
      </c>
      <c r="K634" s="94">
        <v>0</v>
      </c>
      <c r="L634" s="94">
        <v>0</v>
      </c>
      <c r="M634" s="94">
        <v>0</v>
      </c>
      <c r="N634" s="94">
        <v>0</v>
      </c>
      <c r="O634" s="94">
        <v>0</v>
      </c>
      <c r="P634" s="94">
        <v>0</v>
      </c>
      <c r="Q634" s="94">
        <v>0</v>
      </c>
      <c r="R634" s="94">
        <v>0</v>
      </c>
      <c r="S634" s="94">
        <v>0</v>
      </c>
      <c r="T634" s="94">
        <v>0</v>
      </c>
      <c r="U634" s="94">
        <v>30000</v>
      </c>
      <c r="V634" s="94">
        <v>0</v>
      </c>
    </row>
    <row r="635" spans="1:22" ht="20.100000000000001" customHeight="1">
      <c r="A635" s="107" t="s">
        <v>1591</v>
      </c>
      <c r="B635" s="107" t="s">
        <v>1552</v>
      </c>
      <c r="C635" s="108" t="s">
        <v>1551</v>
      </c>
      <c r="D635" s="109" t="s">
        <v>1787</v>
      </c>
      <c r="E635" s="110" t="s">
        <v>927</v>
      </c>
      <c r="F635" s="94">
        <v>460</v>
      </c>
      <c r="G635" s="94">
        <v>0</v>
      </c>
      <c r="H635" s="94">
        <v>0</v>
      </c>
      <c r="I635" s="94">
        <v>0</v>
      </c>
      <c r="J635" s="94">
        <v>0</v>
      </c>
      <c r="K635" s="94">
        <v>0</v>
      </c>
      <c r="L635" s="94">
        <v>0</v>
      </c>
      <c r="M635" s="94">
        <v>0</v>
      </c>
      <c r="N635" s="94">
        <v>0</v>
      </c>
      <c r="O635" s="94">
        <v>0</v>
      </c>
      <c r="P635" s="94">
        <v>0</v>
      </c>
      <c r="Q635" s="94">
        <v>0</v>
      </c>
      <c r="R635" s="94">
        <v>0</v>
      </c>
      <c r="S635" s="94">
        <v>460</v>
      </c>
      <c r="T635" s="94">
        <v>0</v>
      </c>
      <c r="U635" s="94">
        <v>0</v>
      </c>
      <c r="V635" s="94">
        <v>0</v>
      </c>
    </row>
    <row r="636" spans="1:22" ht="20.100000000000001" customHeight="1">
      <c r="A636" s="107"/>
      <c r="B636" s="107"/>
      <c r="C636" s="108"/>
      <c r="D636" s="109" t="s">
        <v>1968</v>
      </c>
      <c r="E636" s="110" t="s">
        <v>1969</v>
      </c>
      <c r="F636" s="94">
        <v>55260</v>
      </c>
      <c r="G636" s="94">
        <v>0</v>
      </c>
      <c r="H636" s="94">
        <v>0</v>
      </c>
      <c r="I636" s="94">
        <v>0</v>
      </c>
      <c r="J636" s="94">
        <v>0</v>
      </c>
      <c r="K636" s="94">
        <v>0</v>
      </c>
      <c r="L636" s="94">
        <v>0</v>
      </c>
      <c r="M636" s="94">
        <v>0</v>
      </c>
      <c r="N636" s="94">
        <v>0</v>
      </c>
      <c r="O636" s="94">
        <v>0</v>
      </c>
      <c r="P636" s="94">
        <v>0</v>
      </c>
      <c r="Q636" s="94">
        <v>0</v>
      </c>
      <c r="R636" s="94">
        <v>0</v>
      </c>
      <c r="S636" s="94">
        <v>440</v>
      </c>
      <c r="T636" s="94">
        <v>24720</v>
      </c>
      <c r="U636" s="94">
        <v>30000</v>
      </c>
      <c r="V636" s="94">
        <v>100</v>
      </c>
    </row>
    <row r="637" spans="1:22" ht="20.100000000000001" customHeight="1">
      <c r="A637" s="107" t="s">
        <v>1589</v>
      </c>
      <c r="B637" s="107" t="s">
        <v>1558</v>
      </c>
      <c r="C637" s="108" t="s">
        <v>1551</v>
      </c>
      <c r="D637" s="109" t="s">
        <v>1787</v>
      </c>
      <c r="E637" s="110" t="s">
        <v>826</v>
      </c>
      <c r="F637" s="94">
        <v>25160</v>
      </c>
      <c r="G637" s="94">
        <v>0</v>
      </c>
      <c r="H637" s="94">
        <v>0</v>
      </c>
      <c r="I637" s="94">
        <v>0</v>
      </c>
      <c r="J637" s="94">
        <v>0</v>
      </c>
      <c r="K637" s="94">
        <v>0</v>
      </c>
      <c r="L637" s="94">
        <v>0</v>
      </c>
      <c r="M637" s="94">
        <v>0</v>
      </c>
      <c r="N637" s="94">
        <v>0</v>
      </c>
      <c r="O637" s="94">
        <v>0</v>
      </c>
      <c r="P637" s="94">
        <v>0</v>
      </c>
      <c r="Q637" s="94">
        <v>0</v>
      </c>
      <c r="R637" s="94">
        <v>0</v>
      </c>
      <c r="S637" s="94">
        <v>440</v>
      </c>
      <c r="T637" s="94">
        <v>24720</v>
      </c>
      <c r="U637" s="94">
        <v>0</v>
      </c>
      <c r="V637" s="94">
        <v>0</v>
      </c>
    </row>
    <row r="638" spans="1:22" ht="20.100000000000001" customHeight="1">
      <c r="A638" s="107" t="s">
        <v>1589</v>
      </c>
      <c r="B638" s="107" t="s">
        <v>1558</v>
      </c>
      <c r="C638" s="108" t="s">
        <v>1572</v>
      </c>
      <c r="D638" s="109" t="s">
        <v>1787</v>
      </c>
      <c r="E638" s="110" t="s">
        <v>832</v>
      </c>
      <c r="F638" s="94">
        <v>30100</v>
      </c>
      <c r="G638" s="94">
        <v>0</v>
      </c>
      <c r="H638" s="94">
        <v>0</v>
      </c>
      <c r="I638" s="94">
        <v>0</v>
      </c>
      <c r="J638" s="94">
        <v>0</v>
      </c>
      <c r="K638" s="94">
        <v>0</v>
      </c>
      <c r="L638" s="94">
        <v>0</v>
      </c>
      <c r="M638" s="94">
        <v>0</v>
      </c>
      <c r="N638" s="94">
        <v>0</v>
      </c>
      <c r="O638" s="94">
        <v>0</v>
      </c>
      <c r="P638" s="94">
        <v>0</v>
      </c>
      <c r="Q638" s="94">
        <v>0</v>
      </c>
      <c r="R638" s="94">
        <v>0</v>
      </c>
      <c r="S638" s="94">
        <v>0</v>
      </c>
      <c r="T638" s="94">
        <v>0</v>
      </c>
      <c r="U638" s="94">
        <v>30000</v>
      </c>
      <c r="V638" s="94">
        <v>100</v>
      </c>
    </row>
    <row r="639" spans="1:22" ht="20.100000000000001" customHeight="1">
      <c r="A639" s="107"/>
      <c r="B639" s="107"/>
      <c r="C639" s="108"/>
      <c r="D639" s="109" t="s">
        <v>1970</v>
      </c>
      <c r="E639" s="110" t="s">
        <v>1971</v>
      </c>
      <c r="F639" s="94">
        <v>560</v>
      </c>
      <c r="G639" s="94">
        <v>0</v>
      </c>
      <c r="H639" s="94">
        <v>0</v>
      </c>
      <c r="I639" s="94">
        <v>0</v>
      </c>
      <c r="J639" s="94">
        <v>0</v>
      </c>
      <c r="K639" s="94">
        <v>0</v>
      </c>
      <c r="L639" s="94">
        <v>0</v>
      </c>
      <c r="M639" s="94">
        <v>0</v>
      </c>
      <c r="N639" s="94">
        <v>0</v>
      </c>
      <c r="O639" s="94">
        <v>0</v>
      </c>
      <c r="P639" s="94">
        <v>0</v>
      </c>
      <c r="Q639" s="94">
        <v>0</v>
      </c>
      <c r="R639" s="94">
        <v>0</v>
      </c>
      <c r="S639" s="94">
        <v>560</v>
      </c>
      <c r="T639" s="94">
        <v>0</v>
      </c>
      <c r="U639" s="94">
        <v>0</v>
      </c>
      <c r="V639" s="94">
        <v>0</v>
      </c>
    </row>
    <row r="640" spans="1:22" ht="20.100000000000001" customHeight="1">
      <c r="A640" s="107" t="s">
        <v>1591</v>
      </c>
      <c r="B640" s="107" t="s">
        <v>1552</v>
      </c>
      <c r="C640" s="108" t="s">
        <v>1551</v>
      </c>
      <c r="D640" s="109" t="s">
        <v>1787</v>
      </c>
      <c r="E640" s="110" t="s">
        <v>927</v>
      </c>
      <c r="F640" s="94">
        <v>560</v>
      </c>
      <c r="G640" s="94">
        <v>0</v>
      </c>
      <c r="H640" s="94">
        <v>0</v>
      </c>
      <c r="I640" s="94">
        <v>0</v>
      </c>
      <c r="J640" s="94">
        <v>0</v>
      </c>
      <c r="K640" s="94">
        <v>0</v>
      </c>
      <c r="L640" s="94">
        <v>0</v>
      </c>
      <c r="M640" s="94">
        <v>0</v>
      </c>
      <c r="N640" s="94">
        <v>0</v>
      </c>
      <c r="O640" s="94">
        <v>0</v>
      </c>
      <c r="P640" s="94">
        <v>0</v>
      </c>
      <c r="Q640" s="94">
        <v>0</v>
      </c>
      <c r="R640" s="94">
        <v>0</v>
      </c>
      <c r="S640" s="94">
        <v>560</v>
      </c>
      <c r="T640" s="94">
        <v>0</v>
      </c>
      <c r="U640" s="94">
        <v>0</v>
      </c>
      <c r="V640" s="94">
        <v>0</v>
      </c>
    </row>
    <row r="641" spans="1:22" ht="20.100000000000001" customHeight="1">
      <c r="A641" s="107"/>
      <c r="B641" s="107"/>
      <c r="C641" s="108"/>
      <c r="D641" s="109" t="s">
        <v>1972</v>
      </c>
      <c r="E641" s="110" t="s">
        <v>1973</v>
      </c>
      <c r="F641" s="94">
        <v>18740</v>
      </c>
      <c r="G641" s="94">
        <v>0</v>
      </c>
      <c r="H641" s="94">
        <v>0</v>
      </c>
      <c r="I641" s="94">
        <v>0</v>
      </c>
      <c r="J641" s="94">
        <v>0</v>
      </c>
      <c r="K641" s="94">
        <v>0</v>
      </c>
      <c r="L641" s="94">
        <v>0</v>
      </c>
      <c r="M641" s="94">
        <v>0</v>
      </c>
      <c r="N641" s="94">
        <v>0</v>
      </c>
      <c r="O641" s="94">
        <v>0</v>
      </c>
      <c r="P641" s="94">
        <v>0</v>
      </c>
      <c r="Q641" s="94">
        <v>0</v>
      </c>
      <c r="R641" s="94">
        <v>0</v>
      </c>
      <c r="S641" s="94">
        <v>380</v>
      </c>
      <c r="T641" s="94">
        <v>12360</v>
      </c>
      <c r="U641" s="94">
        <v>6000</v>
      </c>
      <c r="V641" s="94">
        <v>0</v>
      </c>
    </row>
    <row r="642" spans="1:22" ht="20.100000000000001" customHeight="1">
      <c r="A642" s="107" t="s">
        <v>1589</v>
      </c>
      <c r="B642" s="107" t="s">
        <v>1558</v>
      </c>
      <c r="C642" s="108" t="s">
        <v>1550</v>
      </c>
      <c r="D642" s="109" t="s">
        <v>1787</v>
      </c>
      <c r="E642" s="110" t="s">
        <v>825</v>
      </c>
      <c r="F642" s="94">
        <v>6000</v>
      </c>
      <c r="G642" s="94">
        <v>0</v>
      </c>
      <c r="H642" s="94">
        <v>0</v>
      </c>
      <c r="I642" s="94">
        <v>0</v>
      </c>
      <c r="J642" s="94">
        <v>0</v>
      </c>
      <c r="K642" s="94">
        <v>0</v>
      </c>
      <c r="L642" s="94">
        <v>0</v>
      </c>
      <c r="M642" s="94">
        <v>0</v>
      </c>
      <c r="N642" s="94">
        <v>0</v>
      </c>
      <c r="O642" s="94">
        <v>0</v>
      </c>
      <c r="P642" s="94">
        <v>0</v>
      </c>
      <c r="Q642" s="94">
        <v>0</v>
      </c>
      <c r="R642" s="94">
        <v>0</v>
      </c>
      <c r="S642" s="94">
        <v>0</v>
      </c>
      <c r="T642" s="94">
        <v>0</v>
      </c>
      <c r="U642" s="94">
        <v>6000</v>
      </c>
      <c r="V642" s="94">
        <v>0</v>
      </c>
    </row>
    <row r="643" spans="1:22" ht="20.100000000000001" customHeight="1">
      <c r="A643" s="107" t="s">
        <v>1591</v>
      </c>
      <c r="B643" s="107" t="s">
        <v>1552</v>
      </c>
      <c r="C643" s="108" t="s">
        <v>1551</v>
      </c>
      <c r="D643" s="109" t="s">
        <v>1787</v>
      </c>
      <c r="E643" s="110" t="s">
        <v>927</v>
      </c>
      <c r="F643" s="94">
        <v>12740</v>
      </c>
      <c r="G643" s="94">
        <v>0</v>
      </c>
      <c r="H643" s="94">
        <v>0</v>
      </c>
      <c r="I643" s="94">
        <v>0</v>
      </c>
      <c r="J643" s="94">
        <v>0</v>
      </c>
      <c r="K643" s="94">
        <v>0</v>
      </c>
      <c r="L643" s="94">
        <v>0</v>
      </c>
      <c r="M643" s="94">
        <v>0</v>
      </c>
      <c r="N643" s="94">
        <v>0</v>
      </c>
      <c r="O643" s="94">
        <v>0</v>
      </c>
      <c r="P643" s="94">
        <v>0</v>
      </c>
      <c r="Q643" s="94">
        <v>0</v>
      </c>
      <c r="R643" s="94">
        <v>0</v>
      </c>
      <c r="S643" s="94">
        <v>380</v>
      </c>
      <c r="T643" s="94">
        <v>12360</v>
      </c>
      <c r="U643" s="94">
        <v>0</v>
      </c>
      <c r="V643" s="94">
        <v>0</v>
      </c>
    </row>
    <row r="644" spans="1:22" ht="20.100000000000001" customHeight="1">
      <c r="A644" s="107"/>
      <c r="B644" s="107"/>
      <c r="C644" s="108"/>
      <c r="D644" s="109" t="s">
        <v>1974</v>
      </c>
      <c r="E644" s="110" t="s">
        <v>1975</v>
      </c>
      <c r="F644" s="94">
        <v>6360</v>
      </c>
      <c r="G644" s="94">
        <v>0</v>
      </c>
      <c r="H644" s="94">
        <v>0</v>
      </c>
      <c r="I644" s="94">
        <v>0</v>
      </c>
      <c r="J644" s="94">
        <v>0</v>
      </c>
      <c r="K644" s="94">
        <v>0</v>
      </c>
      <c r="L644" s="94">
        <v>0</v>
      </c>
      <c r="M644" s="94">
        <v>0</v>
      </c>
      <c r="N644" s="94">
        <v>0</v>
      </c>
      <c r="O644" s="94">
        <v>0</v>
      </c>
      <c r="P644" s="94">
        <v>0</v>
      </c>
      <c r="Q644" s="94">
        <v>0</v>
      </c>
      <c r="R644" s="94">
        <v>0</v>
      </c>
      <c r="S644" s="94">
        <v>340</v>
      </c>
      <c r="T644" s="94">
        <v>0</v>
      </c>
      <c r="U644" s="94">
        <v>6000</v>
      </c>
      <c r="V644" s="94">
        <v>20</v>
      </c>
    </row>
    <row r="645" spans="1:22" ht="20.100000000000001" customHeight="1">
      <c r="A645" s="107" t="s">
        <v>1589</v>
      </c>
      <c r="B645" s="107" t="s">
        <v>1558</v>
      </c>
      <c r="C645" s="108" t="s">
        <v>1572</v>
      </c>
      <c r="D645" s="109" t="s">
        <v>1787</v>
      </c>
      <c r="E645" s="110" t="s">
        <v>832</v>
      </c>
      <c r="F645" s="94">
        <v>6020</v>
      </c>
      <c r="G645" s="94">
        <v>0</v>
      </c>
      <c r="H645" s="94">
        <v>0</v>
      </c>
      <c r="I645" s="94">
        <v>0</v>
      </c>
      <c r="J645" s="94">
        <v>0</v>
      </c>
      <c r="K645" s="94">
        <v>0</v>
      </c>
      <c r="L645" s="94">
        <v>0</v>
      </c>
      <c r="M645" s="94">
        <v>0</v>
      </c>
      <c r="N645" s="94">
        <v>0</v>
      </c>
      <c r="O645" s="94">
        <v>0</v>
      </c>
      <c r="P645" s="94">
        <v>0</v>
      </c>
      <c r="Q645" s="94">
        <v>0</v>
      </c>
      <c r="R645" s="94">
        <v>0</v>
      </c>
      <c r="S645" s="94">
        <v>0</v>
      </c>
      <c r="T645" s="94">
        <v>0</v>
      </c>
      <c r="U645" s="94">
        <v>6000</v>
      </c>
      <c r="V645" s="94">
        <v>20</v>
      </c>
    </row>
    <row r="646" spans="1:22" ht="20.100000000000001" customHeight="1">
      <c r="A646" s="107" t="s">
        <v>1591</v>
      </c>
      <c r="B646" s="107" t="s">
        <v>1552</v>
      </c>
      <c r="C646" s="108" t="s">
        <v>1551</v>
      </c>
      <c r="D646" s="109" t="s">
        <v>1787</v>
      </c>
      <c r="E646" s="110" t="s">
        <v>927</v>
      </c>
      <c r="F646" s="94">
        <v>340</v>
      </c>
      <c r="G646" s="94">
        <v>0</v>
      </c>
      <c r="H646" s="94">
        <v>0</v>
      </c>
      <c r="I646" s="94">
        <v>0</v>
      </c>
      <c r="J646" s="94">
        <v>0</v>
      </c>
      <c r="K646" s="94">
        <v>0</v>
      </c>
      <c r="L646" s="94">
        <v>0</v>
      </c>
      <c r="M646" s="94">
        <v>0</v>
      </c>
      <c r="N646" s="94">
        <v>0</v>
      </c>
      <c r="O646" s="94">
        <v>0</v>
      </c>
      <c r="P646" s="94">
        <v>0</v>
      </c>
      <c r="Q646" s="94">
        <v>0</v>
      </c>
      <c r="R646" s="94">
        <v>0</v>
      </c>
      <c r="S646" s="94">
        <v>340</v>
      </c>
      <c r="T646" s="94">
        <v>0</v>
      </c>
      <c r="U646" s="94">
        <v>0</v>
      </c>
      <c r="V646" s="94">
        <v>0</v>
      </c>
    </row>
    <row r="647" spans="1:22" ht="20.100000000000001" customHeight="1">
      <c r="A647" s="107"/>
      <c r="B647" s="107"/>
      <c r="C647" s="108"/>
      <c r="D647" s="109" t="s">
        <v>1976</v>
      </c>
      <c r="E647" s="110" t="s">
        <v>1977</v>
      </c>
      <c r="F647" s="94">
        <v>12460</v>
      </c>
      <c r="G647" s="94">
        <v>0</v>
      </c>
      <c r="H647" s="94">
        <v>0</v>
      </c>
      <c r="I647" s="94">
        <v>0</v>
      </c>
      <c r="J647" s="94">
        <v>0</v>
      </c>
      <c r="K647" s="94">
        <v>0</v>
      </c>
      <c r="L647" s="94">
        <v>0</v>
      </c>
      <c r="M647" s="94">
        <v>0</v>
      </c>
      <c r="N647" s="94">
        <v>0</v>
      </c>
      <c r="O647" s="94">
        <v>0</v>
      </c>
      <c r="P647" s="94">
        <v>0</v>
      </c>
      <c r="Q647" s="94">
        <v>0</v>
      </c>
      <c r="R647" s="94">
        <v>0</v>
      </c>
      <c r="S647" s="94">
        <v>460</v>
      </c>
      <c r="T647" s="94">
        <v>0</v>
      </c>
      <c r="U647" s="94">
        <v>0</v>
      </c>
      <c r="V647" s="94">
        <v>12000</v>
      </c>
    </row>
    <row r="648" spans="1:22" ht="20.100000000000001" customHeight="1">
      <c r="A648" s="107" t="s">
        <v>1589</v>
      </c>
      <c r="B648" s="107" t="s">
        <v>1558</v>
      </c>
      <c r="C648" s="108" t="s">
        <v>1572</v>
      </c>
      <c r="D648" s="109" t="s">
        <v>1787</v>
      </c>
      <c r="E648" s="110" t="s">
        <v>832</v>
      </c>
      <c r="F648" s="94">
        <v>12000</v>
      </c>
      <c r="G648" s="94">
        <v>0</v>
      </c>
      <c r="H648" s="94">
        <v>0</v>
      </c>
      <c r="I648" s="94">
        <v>0</v>
      </c>
      <c r="J648" s="94">
        <v>0</v>
      </c>
      <c r="K648" s="94">
        <v>0</v>
      </c>
      <c r="L648" s="94">
        <v>0</v>
      </c>
      <c r="M648" s="94">
        <v>0</v>
      </c>
      <c r="N648" s="94">
        <v>0</v>
      </c>
      <c r="O648" s="94">
        <v>0</v>
      </c>
      <c r="P648" s="94">
        <v>0</v>
      </c>
      <c r="Q648" s="94">
        <v>0</v>
      </c>
      <c r="R648" s="94">
        <v>0</v>
      </c>
      <c r="S648" s="94">
        <v>0</v>
      </c>
      <c r="T648" s="94">
        <v>0</v>
      </c>
      <c r="U648" s="94">
        <v>0</v>
      </c>
      <c r="V648" s="94">
        <v>12000</v>
      </c>
    </row>
    <row r="649" spans="1:22" ht="20.100000000000001" customHeight="1">
      <c r="A649" s="107" t="s">
        <v>1591</v>
      </c>
      <c r="B649" s="107" t="s">
        <v>1552</v>
      </c>
      <c r="C649" s="108" t="s">
        <v>1551</v>
      </c>
      <c r="D649" s="109" t="s">
        <v>1787</v>
      </c>
      <c r="E649" s="110" t="s">
        <v>927</v>
      </c>
      <c r="F649" s="94">
        <v>460</v>
      </c>
      <c r="G649" s="94">
        <v>0</v>
      </c>
      <c r="H649" s="94">
        <v>0</v>
      </c>
      <c r="I649" s="94">
        <v>0</v>
      </c>
      <c r="J649" s="94">
        <v>0</v>
      </c>
      <c r="K649" s="94">
        <v>0</v>
      </c>
      <c r="L649" s="94">
        <v>0</v>
      </c>
      <c r="M649" s="94">
        <v>0</v>
      </c>
      <c r="N649" s="94">
        <v>0</v>
      </c>
      <c r="O649" s="94">
        <v>0</v>
      </c>
      <c r="P649" s="94">
        <v>0</v>
      </c>
      <c r="Q649" s="94">
        <v>0</v>
      </c>
      <c r="R649" s="94">
        <v>0</v>
      </c>
      <c r="S649" s="94">
        <v>460</v>
      </c>
      <c r="T649" s="94">
        <v>0</v>
      </c>
      <c r="U649" s="94">
        <v>0</v>
      </c>
      <c r="V649" s="94">
        <v>0</v>
      </c>
    </row>
    <row r="650" spans="1:22" ht="20.100000000000001" customHeight="1">
      <c r="A650" s="107"/>
      <c r="B650" s="107"/>
      <c r="C650" s="108"/>
      <c r="D650" s="109" t="s">
        <v>1978</v>
      </c>
      <c r="E650" s="110" t="s">
        <v>1979</v>
      </c>
      <c r="F650" s="94">
        <v>18680</v>
      </c>
      <c r="G650" s="94">
        <v>0</v>
      </c>
      <c r="H650" s="94">
        <v>0</v>
      </c>
      <c r="I650" s="94">
        <v>0</v>
      </c>
      <c r="J650" s="94">
        <v>0</v>
      </c>
      <c r="K650" s="94">
        <v>0</v>
      </c>
      <c r="L650" s="94">
        <v>0</v>
      </c>
      <c r="M650" s="94">
        <v>0</v>
      </c>
      <c r="N650" s="94">
        <v>0</v>
      </c>
      <c r="O650" s="94">
        <v>0</v>
      </c>
      <c r="P650" s="94">
        <v>0</v>
      </c>
      <c r="Q650" s="94">
        <v>0</v>
      </c>
      <c r="R650" s="94">
        <v>0</v>
      </c>
      <c r="S650" s="94">
        <v>460</v>
      </c>
      <c r="T650" s="94">
        <v>6180</v>
      </c>
      <c r="U650" s="94">
        <v>12000</v>
      </c>
      <c r="V650" s="94">
        <v>40</v>
      </c>
    </row>
    <row r="651" spans="1:22" ht="20.100000000000001" customHeight="1">
      <c r="A651" s="107" t="s">
        <v>1589</v>
      </c>
      <c r="B651" s="107" t="s">
        <v>1558</v>
      </c>
      <c r="C651" s="108" t="s">
        <v>1551</v>
      </c>
      <c r="D651" s="109" t="s">
        <v>1787</v>
      </c>
      <c r="E651" s="110" t="s">
        <v>826</v>
      </c>
      <c r="F651" s="94">
        <v>6180</v>
      </c>
      <c r="G651" s="94">
        <v>0</v>
      </c>
      <c r="H651" s="94">
        <v>0</v>
      </c>
      <c r="I651" s="94">
        <v>0</v>
      </c>
      <c r="J651" s="94">
        <v>0</v>
      </c>
      <c r="K651" s="94">
        <v>0</v>
      </c>
      <c r="L651" s="94">
        <v>0</v>
      </c>
      <c r="M651" s="94">
        <v>0</v>
      </c>
      <c r="N651" s="94">
        <v>0</v>
      </c>
      <c r="O651" s="94">
        <v>0</v>
      </c>
      <c r="P651" s="94">
        <v>0</v>
      </c>
      <c r="Q651" s="94">
        <v>0</v>
      </c>
      <c r="R651" s="94">
        <v>0</v>
      </c>
      <c r="S651" s="94">
        <v>0</v>
      </c>
      <c r="T651" s="94">
        <v>6180</v>
      </c>
      <c r="U651" s="94">
        <v>0</v>
      </c>
      <c r="V651" s="94">
        <v>0</v>
      </c>
    </row>
    <row r="652" spans="1:22" ht="20.100000000000001" customHeight="1">
      <c r="A652" s="107" t="s">
        <v>1589</v>
      </c>
      <c r="B652" s="107" t="s">
        <v>1558</v>
      </c>
      <c r="C652" s="108" t="s">
        <v>1572</v>
      </c>
      <c r="D652" s="109" t="s">
        <v>1787</v>
      </c>
      <c r="E652" s="110" t="s">
        <v>832</v>
      </c>
      <c r="F652" s="94">
        <v>12040</v>
      </c>
      <c r="G652" s="94">
        <v>0</v>
      </c>
      <c r="H652" s="94">
        <v>0</v>
      </c>
      <c r="I652" s="94">
        <v>0</v>
      </c>
      <c r="J652" s="94">
        <v>0</v>
      </c>
      <c r="K652" s="94">
        <v>0</v>
      </c>
      <c r="L652" s="94">
        <v>0</v>
      </c>
      <c r="M652" s="94">
        <v>0</v>
      </c>
      <c r="N652" s="94">
        <v>0</v>
      </c>
      <c r="O652" s="94">
        <v>0</v>
      </c>
      <c r="P652" s="94">
        <v>0</v>
      </c>
      <c r="Q652" s="94">
        <v>0</v>
      </c>
      <c r="R652" s="94">
        <v>0</v>
      </c>
      <c r="S652" s="94">
        <v>0</v>
      </c>
      <c r="T652" s="94">
        <v>0</v>
      </c>
      <c r="U652" s="94">
        <v>12000</v>
      </c>
      <c r="V652" s="94">
        <v>40</v>
      </c>
    </row>
    <row r="653" spans="1:22" ht="20.100000000000001" customHeight="1">
      <c r="A653" s="107" t="s">
        <v>1591</v>
      </c>
      <c r="B653" s="107" t="s">
        <v>1552</v>
      </c>
      <c r="C653" s="108" t="s">
        <v>1551</v>
      </c>
      <c r="D653" s="109" t="s">
        <v>1787</v>
      </c>
      <c r="E653" s="110" t="s">
        <v>927</v>
      </c>
      <c r="F653" s="94">
        <v>460</v>
      </c>
      <c r="G653" s="94">
        <v>0</v>
      </c>
      <c r="H653" s="94">
        <v>0</v>
      </c>
      <c r="I653" s="94">
        <v>0</v>
      </c>
      <c r="J653" s="94">
        <v>0</v>
      </c>
      <c r="K653" s="94">
        <v>0</v>
      </c>
      <c r="L653" s="94">
        <v>0</v>
      </c>
      <c r="M653" s="94">
        <v>0</v>
      </c>
      <c r="N653" s="94">
        <v>0</v>
      </c>
      <c r="O653" s="94">
        <v>0</v>
      </c>
      <c r="P653" s="94">
        <v>0</v>
      </c>
      <c r="Q653" s="94">
        <v>0</v>
      </c>
      <c r="R653" s="94">
        <v>0</v>
      </c>
      <c r="S653" s="94">
        <v>460</v>
      </c>
      <c r="T653" s="94">
        <v>0</v>
      </c>
      <c r="U653" s="94">
        <v>0</v>
      </c>
      <c r="V653" s="94">
        <v>0</v>
      </c>
    </row>
    <row r="654" spans="1:22" ht="20.100000000000001" customHeight="1">
      <c r="A654" s="107"/>
      <c r="B654" s="107"/>
      <c r="C654" s="108"/>
      <c r="D654" s="109" t="s">
        <v>1980</v>
      </c>
      <c r="E654" s="110" t="s">
        <v>1981</v>
      </c>
      <c r="F654" s="94">
        <v>360</v>
      </c>
      <c r="G654" s="94">
        <v>0</v>
      </c>
      <c r="H654" s="94">
        <v>0</v>
      </c>
      <c r="I654" s="94">
        <v>0</v>
      </c>
      <c r="J654" s="94">
        <v>0</v>
      </c>
      <c r="K654" s="94">
        <v>0</v>
      </c>
      <c r="L654" s="94">
        <v>0</v>
      </c>
      <c r="M654" s="94">
        <v>0</v>
      </c>
      <c r="N654" s="94">
        <v>0</v>
      </c>
      <c r="O654" s="94">
        <v>0</v>
      </c>
      <c r="P654" s="94">
        <v>0</v>
      </c>
      <c r="Q654" s="94">
        <v>0</v>
      </c>
      <c r="R654" s="94">
        <v>0</v>
      </c>
      <c r="S654" s="94">
        <v>360</v>
      </c>
      <c r="T654" s="94">
        <v>0</v>
      </c>
      <c r="U654" s="94">
        <v>0</v>
      </c>
      <c r="V654" s="94">
        <v>0</v>
      </c>
    </row>
    <row r="655" spans="1:22" ht="20.100000000000001" customHeight="1">
      <c r="A655" s="107" t="s">
        <v>1591</v>
      </c>
      <c r="B655" s="107" t="s">
        <v>1552</v>
      </c>
      <c r="C655" s="108" t="s">
        <v>1551</v>
      </c>
      <c r="D655" s="109" t="s">
        <v>1787</v>
      </c>
      <c r="E655" s="110" t="s">
        <v>927</v>
      </c>
      <c r="F655" s="94">
        <v>360</v>
      </c>
      <c r="G655" s="94">
        <v>0</v>
      </c>
      <c r="H655" s="94">
        <v>0</v>
      </c>
      <c r="I655" s="94">
        <v>0</v>
      </c>
      <c r="J655" s="94">
        <v>0</v>
      </c>
      <c r="K655" s="94">
        <v>0</v>
      </c>
      <c r="L655" s="94">
        <v>0</v>
      </c>
      <c r="M655" s="94">
        <v>0</v>
      </c>
      <c r="N655" s="94">
        <v>0</v>
      </c>
      <c r="O655" s="94">
        <v>0</v>
      </c>
      <c r="P655" s="94">
        <v>0</v>
      </c>
      <c r="Q655" s="94">
        <v>0</v>
      </c>
      <c r="R655" s="94">
        <v>0</v>
      </c>
      <c r="S655" s="94">
        <v>360</v>
      </c>
      <c r="T655" s="94">
        <v>0</v>
      </c>
      <c r="U655" s="94">
        <v>0</v>
      </c>
      <c r="V655" s="94">
        <v>0</v>
      </c>
    </row>
    <row r="656" spans="1:22" ht="20.100000000000001" customHeight="1">
      <c r="A656" s="107"/>
      <c r="B656" s="107"/>
      <c r="C656" s="108"/>
      <c r="D656" s="109" t="s">
        <v>1982</v>
      </c>
      <c r="E656" s="110" t="s">
        <v>1983</v>
      </c>
      <c r="F656" s="94">
        <v>30660</v>
      </c>
      <c r="G656" s="94">
        <v>0</v>
      </c>
      <c r="H656" s="94">
        <v>0</v>
      </c>
      <c r="I656" s="94">
        <v>0</v>
      </c>
      <c r="J656" s="94">
        <v>0</v>
      </c>
      <c r="K656" s="94">
        <v>0</v>
      </c>
      <c r="L656" s="94">
        <v>0</v>
      </c>
      <c r="M656" s="94">
        <v>0</v>
      </c>
      <c r="N656" s="94">
        <v>0</v>
      </c>
      <c r="O656" s="94">
        <v>0</v>
      </c>
      <c r="P656" s="94">
        <v>0</v>
      </c>
      <c r="Q656" s="94">
        <v>0</v>
      </c>
      <c r="R656" s="94">
        <v>0</v>
      </c>
      <c r="S656" s="94">
        <v>400</v>
      </c>
      <c r="T656" s="94">
        <v>6180</v>
      </c>
      <c r="U656" s="94">
        <v>24000</v>
      </c>
      <c r="V656" s="94">
        <v>80</v>
      </c>
    </row>
    <row r="657" spans="1:22" ht="20.100000000000001" customHeight="1">
      <c r="A657" s="107" t="s">
        <v>1589</v>
      </c>
      <c r="B657" s="107" t="s">
        <v>1558</v>
      </c>
      <c r="C657" s="108" t="s">
        <v>1551</v>
      </c>
      <c r="D657" s="109" t="s">
        <v>1787</v>
      </c>
      <c r="E657" s="110" t="s">
        <v>826</v>
      </c>
      <c r="F657" s="94">
        <v>6180</v>
      </c>
      <c r="G657" s="94">
        <v>0</v>
      </c>
      <c r="H657" s="94">
        <v>0</v>
      </c>
      <c r="I657" s="94">
        <v>0</v>
      </c>
      <c r="J657" s="94">
        <v>0</v>
      </c>
      <c r="K657" s="94">
        <v>0</v>
      </c>
      <c r="L657" s="94">
        <v>0</v>
      </c>
      <c r="M657" s="94">
        <v>0</v>
      </c>
      <c r="N657" s="94">
        <v>0</v>
      </c>
      <c r="O657" s="94">
        <v>0</v>
      </c>
      <c r="P657" s="94">
        <v>0</v>
      </c>
      <c r="Q657" s="94">
        <v>0</v>
      </c>
      <c r="R657" s="94">
        <v>0</v>
      </c>
      <c r="S657" s="94">
        <v>0</v>
      </c>
      <c r="T657" s="94">
        <v>6180</v>
      </c>
      <c r="U657" s="94">
        <v>0</v>
      </c>
      <c r="V657" s="94">
        <v>0</v>
      </c>
    </row>
    <row r="658" spans="1:22" ht="20.100000000000001" customHeight="1">
      <c r="A658" s="107" t="s">
        <v>1589</v>
      </c>
      <c r="B658" s="107" t="s">
        <v>1558</v>
      </c>
      <c r="C658" s="108" t="s">
        <v>1572</v>
      </c>
      <c r="D658" s="109" t="s">
        <v>1787</v>
      </c>
      <c r="E658" s="110" t="s">
        <v>832</v>
      </c>
      <c r="F658" s="94">
        <v>24080</v>
      </c>
      <c r="G658" s="94">
        <v>0</v>
      </c>
      <c r="H658" s="94">
        <v>0</v>
      </c>
      <c r="I658" s="94">
        <v>0</v>
      </c>
      <c r="J658" s="94">
        <v>0</v>
      </c>
      <c r="K658" s="94">
        <v>0</v>
      </c>
      <c r="L658" s="94">
        <v>0</v>
      </c>
      <c r="M658" s="94">
        <v>0</v>
      </c>
      <c r="N658" s="94">
        <v>0</v>
      </c>
      <c r="O658" s="94">
        <v>0</v>
      </c>
      <c r="P658" s="94">
        <v>0</v>
      </c>
      <c r="Q658" s="94">
        <v>0</v>
      </c>
      <c r="R658" s="94">
        <v>0</v>
      </c>
      <c r="S658" s="94">
        <v>0</v>
      </c>
      <c r="T658" s="94">
        <v>0</v>
      </c>
      <c r="U658" s="94">
        <v>24000</v>
      </c>
      <c r="V658" s="94">
        <v>80</v>
      </c>
    </row>
    <row r="659" spans="1:22" ht="20.100000000000001" customHeight="1">
      <c r="A659" s="107" t="s">
        <v>1591</v>
      </c>
      <c r="B659" s="107" t="s">
        <v>1552</v>
      </c>
      <c r="C659" s="108" t="s">
        <v>1551</v>
      </c>
      <c r="D659" s="109" t="s">
        <v>1787</v>
      </c>
      <c r="E659" s="110" t="s">
        <v>927</v>
      </c>
      <c r="F659" s="94">
        <v>400</v>
      </c>
      <c r="G659" s="94">
        <v>0</v>
      </c>
      <c r="H659" s="94">
        <v>0</v>
      </c>
      <c r="I659" s="94">
        <v>0</v>
      </c>
      <c r="J659" s="94">
        <v>0</v>
      </c>
      <c r="K659" s="94">
        <v>0</v>
      </c>
      <c r="L659" s="94">
        <v>0</v>
      </c>
      <c r="M659" s="94">
        <v>0</v>
      </c>
      <c r="N659" s="94">
        <v>0</v>
      </c>
      <c r="O659" s="94">
        <v>0</v>
      </c>
      <c r="P659" s="94">
        <v>0</v>
      </c>
      <c r="Q659" s="94">
        <v>0</v>
      </c>
      <c r="R659" s="94">
        <v>0</v>
      </c>
      <c r="S659" s="94">
        <v>400</v>
      </c>
      <c r="T659" s="94">
        <v>0</v>
      </c>
      <c r="U659" s="94">
        <v>0</v>
      </c>
      <c r="V659" s="94">
        <v>0</v>
      </c>
    </row>
    <row r="660" spans="1:22" ht="20.100000000000001" customHeight="1">
      <c r="A660" s="107"/>
      <c r="B660" s="107"/>
      <c r="C660" s="108"/>
      <c r="D660" s="109" t="s">
        <v>1984</v>
      </c>
      <c r="E660" s="110" t="s">
        <v>1985</v>
      </c>
      <c r="F660" s="94">
        <v>18880</v>
      </c>
      <c r="G660" s="94">
        <v>0</v>
      </c>
      <c r="H660" s="94">
        <v>0</v>
      </c>
      <c r="I660" s="94">
        <v>0</v>
      </c>
      <c r="J660" s="94">
        <v>0</v>
      </c>
      <c r="K660" s="94">
        <v>0</v>
      </c>
      <c r="L660" s="94">
        <v>0</v>
      </c>
      <c r="M660" s="94">
        <v>0</v>
      </c>
      <c r="N660" s="94">
        <v>0</v>
      </c>
      <c r="O660" s="94">
        <v>0</v>
      </c>
      <c r="P660" s="94">
        <v>0</v>
      </c>
      <c r="Q660" s="94">
        <v>0</v>
      </c>
      <c r="R660" s="94">
        <v>0</v>
      </c>
      <c r="S660" s="94">
        <v>520</v>
      </c>
      <c r="T660" s="94">
        <v>12360</v>
      </c>
      <c r="U660" s="94">
        <v>6000</v>
      </c>
      <c r="V660" s="94">
        <v>0</v>
      </c>
    </row>
    <row r="661" spans="1:22" ht="20.100000000000001" customHeight="1">
      <c r="A661" s="107" t="s">
        <v>1589</v>
      </c>
      <c r="B661" s="107" t="s">
        <v>1558</v>
      </c>
      <c r="C661" s="108" t="s">
        <v>1550</v>
      </c>
      <c r="D661" s="109" t="s">
        <v>1787</v>
      </c>
      <c r="E661" s="110" t="s">
        <v>825</v>
      </c>
      <c r="F661" s="94">
        <v>6000</v>
      </c>
      <c r="G661" s="94">
        <v>0</v>
      </c>
      <c r="H661" s="94">
        <v>0</v>
      </c>
      <c r="I661" s="94">
        <v>0</v>
      </c>
      <c r="J661" s="94">
        <v>0</v>
      </c>
      <c r="K661" s="94">
        <v>0</v>
      </c>
      <c r="L661" s="94">
        <v>0</v>
      </c>
      <c r="M661" s="94">
        <v>0</v>
      </c>
      <c r="N661" s="94">
        <v>0</v>
      </c>
      <c r="O661" s="94">
        <v>0</v>
      </c>
      <c r="P661" s="94">
        <v>0</v>
      </c>
      <c r="Q661" s="94">
        <v>0</v>
      </c>
      <c r="R661" s="94">
        <v>0</v>
      </c>
      <c r="S661" s="94">
        <v>0</v>
      </c>
      <c r="T661" s="94">
        <v>0</v>
      </c>
      <c r="U661" s="94">
        <v>6000</v>
      </c>
      <c r="V661" s="94">
        <v>0</v>
      </c>
    </row>
    <row r="662" spans="1:22" ht="20.100000000000001" customHeight="1">
      <c r="A662" s="107" t="s">
        <v>1591</v>
      </c>
      <c r="B662" s="107" t="s">
        <v>1552</v>
      </c>
      <c r="C662" s="108" t="s">
        <v>1551</v>
      </c>
      <c r="D662" s="109" t="s">
        <v>1787</v>
      </c>
      <c r="E662" s="110" t="s">
        <v>927</v>
      </c>
      <c r="F662" s="94">
        <v>12880</v>
      </c>
      <c r="G662" s="94">
        <v>0</v>
      </c>
      <c r="H662" s="94">
        <v>0</v>
      </c>
      <c r="I662" s="94">
        <v>0</v>
      </c>
      <c r="J662" s="94">
        <v>0</v>
      </c>
      <c r="K662" s="94">
        <v>0</v>
      </c>
      <c r="L662" s="94">
        <v>0</v>
      </c>
      <c r="M662" s="94">
        <v>0</v>
      </c>
      <c r="N662" s="94">
        <v>0</v>
      </c>
      <c r="O662" s="94">
        <v>0</v>
      </c>
      <c r="P662" s="94">
        <v>0</v>
      </c>
      <c r="Q662" s="94">
        <v>0</v>
      </c>
      <c r="R662" s="94">
        <v>0</v>
      </c>
      <c r="S662" s="94">
        <v>520</v>
      </c>
      <c r="T662" s="94">
        <v>12360</v>
      </c>
      <c r="U662" s="94">
        <v>0</v>
      </c>
      <c r="V662" s="94">
        <v>0</v>
      </c>
    </row>
    <row r="663" spans="1:22" ht="20.100000000000001" customHeight="1">
      <c r="A663" s="107"/>
      <c r="B663" s="107"/>
      <c r="C663" s="108"/>
      <c r="D663" s="109" t="s">
        <v>1986</v>
      </c>
      <c r="E663" s="110" t="s">
        <v>1987</v>
      </c>
      <c r="F663" s="94">
        <v>18480</v>
      </c>
      <c r="G663" s="94">
        <v>0</v>
      </c>
      <c r="H663" s="94">
        <v>0</v>
      </c>
      <c r="I663" s="94">
        <v>0</v>
      </c>
      <c r="J663" s="94">
        <v>0</v>
      </c>
      <c r="K663" s="94">
        <v>0</v>
      </c>
      <c r="L663" s="94">
        <v>0</v>
      </c>
      <c r="M663" s="94">
        <v>0</v>
      </c>
      <c r="N663" s="94">
        <v>0</v>
      </c>
      <c r="O663" s="94">
        <v>0</v>
      </c>
      <c r="P663" s="94">
        <v>0</v>
      </c>
      <c r="Q663" s="94">
        <v>0</v>
      </c>
      <c r="R663" s="94">
        <v>0</v>
      </c>
      <c r="S663" s="94">
        <v>420</v>
      </c>
      <c r="T663" s="94">
        <v>0</v>
      </c>
      <c r="U663" s="94">
        <v>18000</v>
      </c>
      <c r="V663" s="94">
        <v>60</v>
      </c>
    </row>
    <row r="664" spans="1:22" ht="20.100000000000001" customHeight="1">
      <c r="A664" s="107" t="s">
        <v>1589</v>
      </c>
      <c r="B664" s="107" t="s">
        <v>1558</v>
      </c>
      <c r="C664" s="108" t="s">
        <v>1572</v>
      </c>
      <c r="D664" s="109" t="s">
        <v>1787</v>
      </c>
      <c r="E664" s="110" t="s">
        <v>832</v>
      </c>
      <c r="F664" s="94">
        <v>18060</v>
      </c>
      <c r="G664" s="94">
        <v>0</v>
      </c>
      <c r="H664" s="94">
        <v>0</v>
      </c>
      <c r="I664" s="94">
        <v>0</v>
      </c>
      <c r="J664" s="94">
        <v>0</v>
      </c>
      <c r="K664" s="94">
        <v>0</v>
      </c>
      <c r="L664" s="94">
        <v>0</v>
      </c>
      <c r="M664" s="94">
        <v>0</v>
      </c>
      <c r="N664" s="94">
        <v>0</v>
      </c>
      <c r="O664" s="94">
        <v>0</v>
      </c>
      <c r="P664" s="94">
        <v>0</v>
      </c>
      <c r="Q664" s="94">
        <v>0</v>
      </c>
      <c r="R664" s="94">
        <v>0</v>
      </c>
      <c r="S664" s="94">
        <v>0</v>
      </c>
      <c r="T664" s="94">
        <v>0</v>
      </c>
      <c r="U664" s="94">
        <v>18000</v>
      </c>
      <c r="V664" s="94">
        <v>60</v>
      </c>
    </row>
    <row r="665" spans="1:22" ht="20.100000000000001" customHeight="1">
      <c r="A665" s="107" t="s">
        <v>1591</v>
      </c>
      <c r="B665" s="107" t="s">
        <v>1552</v>
      </c>
      <c r="C665" s="108" t="s">
        <v>1551</v>
      </c>
      <c r="D665" s="109" t="s">
        <v>1787</v>
      </c>
      <c r="E665" s="110" t="s">
        <v>927</v>
      </c>
      <c r="F665" s="94">
        <v>420</v>
      </c>
      <c r="G665" s="94">
        <v>0</v>
      </c>
      <c r="H665" s="94">
        <v>0</v>
      </c>
      <c r="I665" s="94">
        <v>0</v>
      </c>
      <c r="J665" s="94">
        <v>0</v>
      </c>
      <c r="K665" s="94">
        <v>0</v>
      </c>
      <c r="L665" s="94">
        <v>0</v>
      </c>
      <c r="M665" s="94">
        <v>0</v>
      </c>
      <c r="N665" s="94">
        <v>0</v>
      </c>
      <c r="O665" s="94">
        <v>0</v>
      </c>
      <c r="P665" s="94">
        <v>0</v>
      </c>
      <c r="Q665" s="94">
        <v>0</v>
      </c>
      <c r="R665" s="94">
        <v>0</v>
      </c>
      <c r="S665" s="94">
        <v>420</v>
      </c>
      <c r="T665" s="94">
        <v>0</v>
      </c>
      <c r="U665" s="94">
        <v>0</v>
      </c>
      <c r="V665" s="94">
        <v>0</v>
      </c>
    </row>
    <row r="666" spans="1:22" ht="20.100000000000001" customHeight="1">
      <c r="A666" s="107"/>
      <c r="B666" s="107"/>
      <c r="C666" s="108"/>
      <c r="D666" s="109" t="s">
        <v>1988</v>
      </c>
      <c r="E666" s="110" t="s">
        <v>1989</v>
      </c>
      <c r="F666" s="94">
        <v>15624</v>
      </c>
      <c r="G666" s="94">
        <v>0</v>
      </c>
      <c r="H666" s="94">
        <v>0</v>
      </c>
      <c r="I666" s="94">
        <v>0</v>
      </c>
      <c r="J666" s="94">
        <v>0</v>
      </c>
      <c r="K666" s="94">
        <v>0</v>
      </c>
      <c r="L666" s="94">
        <v>0</v>
      </c>
      <c r="M666" s="94">
        <v>0</v>
      </c>
      <c r="N666" s="94">
        <v>0</v>
      </c>
      <c r="O666" s="94">
        <v>0</v>
      </c>
      <c r="P666" s="94">
        <v>0</v>
      </c>
      <c r="Q666" s="94">
        <v>0</v>
      </c>
      <c r="R666" s="94">
        <v>0</v>
      </c>
      <c r="S666" s="94">
        <v>780</v>
      </c>
      <c r="T666" s="94">
        <v>6216</v>
      </c>
      <c r="U666" s="94">
        <v>0</v>
      </c>
      <c r="V666" s="94">
        <v>8628</v>
      </c>
    </row>
    <row r="667" spans="1:22" ht="20.100000000000001" customHeight="1">
      <c r="A667" s="107" t="s">
        <v>1589</v>
      </c>
      <c r="B667" s="107" t="s">
        <v>1558</v>
      </c>
      <c r="C667" s="108" t="s">
        <v>1572</v>
      </c>
      <c r="D667" s="109" t="s">
        <v>1787</v>
      </c>
      <c r="E667" s="110" t="s">
        <v>832</v>
      </c>
      <c r="F667" s="94">
        <v>8628</v>
      </c>
      <c r="G667" s="94">
        <v>0</v>
      </c>
      <c r="H667" s="94">
        <v>0</v>
      </c>
      <c r="I667" s="94">
        <v>0</v>
      </c>
      <c r="J667" s="94">
        <v>0</v>
      </c>
      <c r="K667" s="94">
        <v>0</v>
      </c>
      <c r="L667" s="94">
        <v>0</v>
      </c>
      <c r="M667" s="94">
        <v>0</v>
      </c>
      <c r="N667" s="94">
        <v>0</v>
      </c>
      <c r="O667" s="94">
        <v>0</v>
      </c>
      <c r="P667" s="94">
        <v>0</v>
      </c>
      <c r="Q667" s="94">
        <v>0</v>
      </c>
      <c r="R667" s="94">
        <v>0</v>
      </c>
      <c r="S667" s="94">
        <v>0</v>
      </c>
      <c r="T667" s="94">
        <v>0</v>
      </c>
      <c r="U667" s="94">
        <v>0</v>
      </c>
      <c r="V667" s="94">
        <v>8628</v>
      </c>
    </row>
    <row r="668" spans="1:22" ht="20.100000000000001" customHeight="1">
      <c r="A668" s="107" t="s">
        <v>1591</v>
      </c>
      <c r="B668" s="107" t="s">
        <v>1552</v>
      </c>
      <c r="C668" s="108" t="s">
        <v>1551</v>
      </c>
      <c r="D668" s="109" t="s">
        <v>1787</v>
      </c>
      <c r="E668" s="110" t="s">
        <v>927</v>
      </c>
      <c r="F668" s="94">
        <v>6996</v>
      </c>
      <c r="G668" s="94">
        <v>0</v>
      </c>
      <c r="H668" s="94">
        <v>0</v>
      </c>
      <c r="I668" s="94">
        <v>0</v>
      </c>
      <c r="J668" s="94">
        <v>0</v>
      </c>
      <c r="K668" s="94">
        <v>0</v>
      </c>
      <c r="L668" s="94">
        <v>0</v>
      </c>
      <c r="M668" s="94">
        <v>0</v>
      </c>
      <c r="N668" s="94">
        <v>0</v>
      </c>
      <c r="O668" s="94">
        <v>0</v>
      </c>
      <c r="P668" s="94">
        <v>0</v>
      </c>
      <c r="Q668" s="94">
        <v>0</v>
      </c>
      <c r="R668" s="94">
        <v>0</v>
      </c>
      <c r="S668" s="94">
        <v>780</v>
      </c>
      <c r="T668" s="94">
        <v>6216</v>
      </c>
      <c r="U668" s="94">
        <v>0</v>
      </c>
      <c r="V668" s="94">
        <v>0</v>
      </c>
    </row>
    <row r="669" spans="1:22" ht="20.100000000000001" customHeight="1">
      <c r="A669" s="107"/>
      <c r="B669" s="107"/>
      <c r="C669" s="108"/>
      <c r="D669" s="109" t="s">
        <v>1990</v>
      </c>
      <c r="E669" s="110" t="s">
        <v>1991</v>
      </c>
      <c r="F669" s="94">
        <v>30560</v>
      </c>
      <c r="G669" s="94">
        <v>0</v>
      </c>
      <c r="H669" s="94">
        <v>0</v>
      </c>
      <c r="I669" s="94">
        <v>0</v>
      </c>
      <c r="J669" s="94">
        <v>0</v>
      </c>
      <c r="K669" s="94">
        <v>0</v>
      </c>
      <c r="L669" s="94">
        <v>0</v>
      </c>
      <c r="M669" s="94">
        <v>0</v>
      </c>
      <c r="N669" s="94">
        <v>0</v>
      </c>
      <c r="O669" s="94">
        <v>0</v>
      </c>
      <c r="P669" s="94">
        <v>0</v>
      </c>
      <c r="Q669" s="94">
        <v>0</v>
      </c>
      <c r="R669" s="94">
        <v>0</v>
      </c>
      <c r="S669" s="94">
        <v>460</v>
      </c>
      <c r="T669" s="94">
        <v>0</v>
      </c>
      <c r="U669" s="94">
        <v>30000</v>
      </c>
      <c r="V669" s="94">
        <v>100</v>
      </c>
    </row>
    <row r="670" spans="1:22" ht="20.100000000000001" customHeight="1">
      <c r="A670" s="107" t="s">
        <v>1589</v>
      </c>
      <c r="B670" s="107" t="s">
        <v>1558</v>
      </c>
      <c r="C670" s="108" t="s">
        <v>1551</v>
      </c>
      <c r="D670" s="109" t="s">
        <v>1787</v>
      </c>
      <c r="E670" s="110" t="s">
        <v>826</v>
      </c>
      <c r="F670" s="94">
        <v>460</v>
      </c>
      <c r="G670" s="94">
        <v>0</v>
      </c>
      <c r="H670" s="94">
        <v>0</v>
      </c>
      <c r="I670" s="94">
        <v>0</v>
      </c>
      <c r="J670" s="94">
        <v>0</v>
      </c>
      <c r="K670" s="94">
        <v>0</v>
      </c>
      <c r="L670" s="94">
        <v>0</v>
      </c>
      <c r="M670" s="94">
        <v>0</v>
      </c>
      <c r="N670" s="94">
        <v>0</v>
      </c>
      <c r="O670" s="94">
        <v>0</v>
      </c>
      <c r="P670" s="94">
        <v>0</v>
      </c>
      <c r="Q670" s="94">
        <v>0</v>
      </c>
      <c r="R670" s="94">
        <v>0</v>
      </c>
      <c r="S670" s="94">
        <v>460</v>
      </c>
      <c r="T670" s="94">
        <v>0</v>
      </c>
      <c r="U670" s="94">
        <v>0</v>
      </c>
      <c r="V670" s="94">
        <v>0</v>
      </c>
    </row>
    <row r="671" spans="1:22" ht="20.100000000000001" customHeight="1">
      <c r="A671" s="107" t="s">
        <v>1589</v>
      </c>
      <c r="B671" s="107" t="s">
        <v>1558</v>
      </c>
      <c r="C671" s="108" t="s">
        <v>1580</v>
      </c>
      <c r="D671" s="109" t="s">
        <v>1787</v>
      </c>
      <c r="E671" s="110" t="s">
        <v>831</v>
      </c>
      <c r="F671" s="94">
        <v>100</v>
      </c>
      <c r="G671" s="94">
        <v>0</v>
      </c>
      <c r="H671" s="94">
        <v>0</v>
      </c>
      <c r="I671" s="94">
        <v>0</v>
      </c>
      <c r="J671" s="94">
        <v>0</v>
      </c>
      <c r="K671" s="94">
        <v>0</v>
      </c>
      <c r="L671" s="94">
        <v>0</v>
      </c>
      <c r="M671" s="94">
        <v>0</v>
      </c>
      <c r="N671" s="94">
        <v>0</v>
      </c>
      <c r="O671" s="94">
        <v>0</v>
      </c>
      <c r="P671" s="94">
        <v>0</v>
      </c>
      <c r="Q671" s="94">
        <v>0</v>
      </c>
      <c r="R671" s="94">
        <v>0</v>
      </c>
      <c r="S671" s="94">
        <v>0</v>
      </c>
      <c r="T671" s="94">
        <v>0</v>
      </c>
      <c r="U671" s="94">
        <v>0</v>
      </c>
      <c r="V671" s="94">
        <v>100</v>
      </c>
    </row>
    <row r="672" spans="1:22" ht="20.100000000000001" customHeight="1">
      <c r="A672" s="107" t="s">
        <v>1589</v>
      </c>
      <c r="B672" s="107" t="s">
        <v>1558</v>
      </c>
      <c r="C672" s="108" t="s">
        <v>1572</v>
      </c>
      <c r="D672" s="109" t="s">
        <v>1787</v>
      </c>
      <c r="E672" s="110" t="s">
        <v>832</v>
      </c>
      <c r="F672" s="94">
        <v>30000</v>
      </c>
      <c r="G672" s="94">
        <v>0</v>
      </c>
      <c r="H672" s="94">
        <v>0</v>
      </c>
      <c r="I672" s="94">
        <v>0</v>
      </c>
      <c r="J672" s="94">
        <v>0</v>
      </c>
      <c r="K672" s="94">
        <v>0</v>
      </c>
      <c r="L672" s="94">
        <v>0</v>
      </c>
      <c r="M672" s="94">
        <v>0</v>
      </c>
      <c r="N672" s="94">
        <v>0</v>
      </c>
      <c r="O672" s="94">
        <v>0</v>
      </c>
      <c r="P672" s="94">
        <v>0</v>
      </c>
      <c r="Q672" s="94">
        <v>0</v>
      </c>
      <c r="R672" s="94">
        <v>0</v>
      </c>
      <c r="S672" s="94">
        <v>0</v>
      </c>
      <c r="T672" s="94">
        <v>0</v>
      </c>
      <c r="U672" s="94">
        <v>30000</v>
      </c>
      <c r="V672" s="94">
        <v>0</v>
      </c>
    </row>
    <row r="673" spans="1:22" ht="20.100000000000001" customHeight="1">
      <c r="A673" s="107"/>
      <c r="B673" s="107"/>
      <c r="C673" s="108"/>
      <c r="D673" s="109" t="s">
        <v>1992</v>
      </c>
      <c r="E673" s="110" t="s">
        <v>1993</v>
      </c>
      <c r="F673" s="94">
        <v>12480</v>
      </c>
      <c r="G673" s="94">
        <v>0</v>
      </c>
      <c r="H673" s="94">
        <v>0</v>
      </c>
      <c r="I673" s="94">
        <v>0</v>
      </c>
      <c r="J673" s="94">
        <v>0</v>
      </c>
      <c r="K673" s="94">
        <v>0</v>
      </c>
      <c r="L673" s="94">
        <v>0</v>
      </c>
      <c r="M673" s="94">
        <v>0</v>
      </c>
      <c r="N673" s="94">
        <v>0</v>
      </c>
      <c r="O673" s="94">
        <v>0</v>
      </c>
      <c r="P673" s="94">
        <v>0</v>
      </c>
      <c r="Q673" s="94">
        <v>0</v>
      </c>
      <c r="R673" s="94">
        <v>0</v>
      </c>
      <c r="S673" s="94">
        <v>440</v>
      </c>
      <c r="T673" s="94">
        <v>0</v>
      </c>
      <c r="U673" s="94">
        <v>12000</v>
      </c>
      <c r="V673" s="94">
        <v>40</v>
      </c>
    </row>
    <row r="674" spans="1:22" ht="20.100000000000001" customHeight="1">
      <c r="A674" s="107" t="s">
        <v>1589</v>
      </c>
      <c r="B674" s="107" t="s">
        <v>1558</v>
      </c>
      <c r="C674" s="108" t="s">
        <v>1572</v>
      </c>
      <c r="D674" s="109" t="s">
        <v>1787</v>
      </c>
      <c r="E674" s="110" t="s">
        <v>832</v>
      </c>
      <c r="F674" s="94">
        <v>12040</v>
      </c>
      <c r="G674" s="94">
        <v>0</v>
      </c>
      <c r="H674" s="94">
        <v>0</v>
      </c>
      <c r="I674" s="94">
        <v>0</v>
      </c>
      <c r="J674" s="94">
        <v>0</v>
      </c>
      <c r="K674" s="94">
        <v>0</v>
      </c>
      <c r="L674" s="94">
        <v>0</v>
      </c>
      <c r="M674" s="94">
        <v>0</v>
      </c>
      <c r="N674" s="94">
        <v>0</v>
      </c>
      <c r="O674" s="94">
        <v>0</v>
      </c>
      <c r="P674" s="94">
        <v>0</v>
      </c>
      <c r="Q674" s="94">
        <v>0</v>
      </c>
      <c r="R674" s="94">
        <v>0</v>
      </c>
      <c r="S674" s="94">
        <v>0</v>
      </c>
      <c r="T674" s="94">
        <v>0</v>
      </c>
      <c r="U674" s="94">
        <v>12000</v>
      </c>
      <c r="V674" s="94">
        <v>40</v>
      </c>
    </row>
    <row r="675" spans="1:22" ht="20.100000000000001" customHeight="1">
      <c r="A675" s="107" t="s">
        <v>1591</v>
      </c>
      <c r="B675" s="107" t="s">
        <v>1552</v>
      </c>
      <c r="C675" s="108" t="s">
        <v>1551</v>
      </c>
      <c r="D675" s="109" t="s">
        <v>1787</v>
      </c>
      <c r="E675" s="110" t="s">
        <v>927</v>
      </c>
      <c r="F675" s="94">
        <v>440</v>
      </c>
      <c r="G675" s="94">
        <v>0</v>
      </c>
      <c r="H675" s="94">
        <v>0</v>
      </c>
      <c r="I675" s="94">
        <v>0</v>
      </c>
      <c r="J675" s="94">
        <v>0</v>
      </c>
      <c r="K675" s="94">
        <v>0</v>
      </c>
      <c r="L675" s="94">
        <v>0</v>
      </c>
      <c r="M675" s="94">
        <v>0</v>
      </c>
      <c r="N675" s="94">
        <v>0</v>
      </c>
      <c r="O675" s="94">
        <v>0</v>
      </c>
      <c r="P675" s="94">
        <v>0</v>
      </c>
      <c r="Q675" s="94">
        <v>0</v>
      </c>
      <c r="R675" s="94">
        <v>0</v>
      </c>
      <c r="S675" s="94">
        <v>440</v>
      </c>
      <c r="T675" s="94">
        <v>0</v>
      </c>
      <c r="U675" s="94">
        <v>0</v>
      </c>
      <c r="V675" s="94">
        <v>0</v>
      </c>
    </row>
    <row r="676" spans="1:22" ht="20.100000000000001" customHeight="1">
      <c r="A676" s="107"/>
      <c r="B676" s="107"/>
      <c r="C676" s="108"/>
      <c r="D676" s="109" t="s">
        <v>1994</v>
      </c>
      <c r="E676" s="110" t="s">
        <v>1995</v>
      </c>
      <c r="F676" s="94">
        <v>40</v>
      </c>
      <c r="G676" s="94">
        <v>0</v>
      </c>
      <c r="H676" s="94">
        <v>0</v>
      </c>
      <c r="I676" s="94">
        <v>0</v>
      </c>
      <c r="J676" s="94">
        <v>0</v>
      </c>
      <c r="K676" s="94">
        <v>0</v>
      </c>
      <c r="L676" s="94">
        <v>0</v>
      </c>
      <c r="M676" s="94">
        <v>0</v>
      </c>
      <c r="N676" s="94">
        <v>0</v>
      </c>
      <c r="O676" s="94">
        <v>0</v>
      </c>
      <c r="P676" s="94">
        <v>0</v>
      </c>
      <c r="Q676" s="94">
        <v>0</v>
      </c>
      <c r="R676" s="94">
        <v>0</v>
      </c>
      <c r="S676" s="94">
        <v>40</v>
      </c>
      <c r="T676" s="94">
        <v>0</v>
      </c>
      <c r="U676" s="94">
        <v>0</v>
      </c>
      <c r="V676" s="94">
        <v>0</v>
      </c>
    </row>
    <row r="677" spans="1:22" ht="20.100000000000001" customHeight="1">
      <c r="A677" s="107" t="s">
        <v>1591</v>
      </c>
      <c r="B677" s="107" t="s">
        <v>1557</v>
      </c>
      <c r="C677" s="108" t="s">
        <v>1558</v>
      </c>
      <c r="D677" s="109" t="s">
        <v>1623</v>
      </c>
      <c r="E677" s="110" t="s">
        <v>934</v>
      </c>
      <c r="F677" s="94">
        <v>40</v>
      </c>
      <c r="G677" s="94">
        <v>0</v>
      </c>
      <c r="H677" s="94">
        <v>0</v>
      </c>
      <c r="I677" s="94">
        <v>0</v>
      </c>
      <c r="J677" s="94">
        <v>0</v>
      </c>
      <c r="K677" s="94">
        <v>0</v>
      </c>
      <c r="L677" s="94">
        <v>0</v>
      </c>
      <c r="M677" s="94">
        <v>0</v>
      </c>
      <c r="N677" s="94">
        <v>0</v>
      </c>
      <c r="O677" s="94">
        <v>0</v>
      </c>
      <c r="P677" s="94">
        <v>0</v>
      </c>
      <c r="Q677" s="94">
        <v>0</v>
      </c>
      <c r="R677" s="94">
        <v>0</v>
      </c>
      <c r="S677" s="94">
        <v>40</v>
      </c>
      <c r="T677" s="94">
        <v>0</v>
      </c>
      <c r="U677" s="94">
        <v>0</v>
      </c>
      <c r="V677" s="94">
        <v>0</v>
      </c>
    </row>
    <row r="678" spans="1:22" ht="20.100000000000001" customHeight="1">
      <c r="A678" s="107"/>
      <c r="B678" s="107"/>
      <c r="C678" s="108"/>
      <c r="D678" s="109" t="s">
        <v>1996</v>
      </c>
      <c r="E678" s="110" t="s">
        <v>1997</v>
      </c>
      <c r="F678" s="94">
        <v>25588</v>
      </c>
      <c r="G678" s="94">
        <v>0</v>
      </c>
      <c r="H678" s="94">
        <v>0</v>
      </c>
      <c r="I678" s="94">
        <v>0</v>
      </c>
      <c r="J678" s="94">
        <v>0</v>
      </c>
      <c r="K678" s="94">
        <v>0</v>
      </c>
      <c r="L678" s="94">
        <v>0</v>
      </c>
      <c r="M678" s="94">
        <v>0</v>
      </c>
      <c r="N678" s="94">
        <v>0</v>
      </c>
      <c r="O678" s="94">
        <v>300</v>
      </c>
      <c r="P678" s="94">
        <v>0</v>
      </c>
      <c r="Q678" s="94">
        <v>0</v>
      </c>
      <c r="R678" s="94">
        <v>0</v>
      </c>
      <c r="S678" s="94">
        <v>260</v>
      </c>
      <c r="T678" s="94">
        <v>0</v>
      </c>
      <c r="U678" s="94">
        <v>0</v>
      </c>
      <c r="V678" s="94">
        <v>25028</v>
      </c>
    </row>
    <row r="679" spans="1:22" ht="20.100000000000001" customHeight="1">
      <c r="A679" s="107" t="s">
        <v>1589</v>
      </c>
      <c r="B679" s="107" t="s">
        <v>1558</v>
      </c>
      <c r="C679" s="108" t="s">
        <v>1572</v>
      </c>
      <c r="D679" s="109" t="s">
        <v>1623</v>
      </c>
      <c r="E679" s="110" t="s">
        <v>832</v>
      </c>
      <c r="F679" s="94">
        <v>25028</v>
      </c>
      <c r="G679" s="94">
        <v>0</v>
      </c>
      <c r="H679" s="94">
        <v>0</v>
      </c>
      <c r="I679" s="94">
        <v>0</v>
      </c>
      <c r="J679" s="94">
        <v>0</v>
      </c>
      <c r="K679" s="94">
        <v>0</v>
      </c>
      <c r="L679" s="94">
        <v>0</v>
      </c>
      <c r="M679" s="94">
        <v>0</v>
      </c>
      <c r="N679" s="94">
        <v>0</v>
      </c>
      <c r="O679" s="94">
        <v>0</v>
      </c>
      <c r="P679" s="94">
        <v>0</v>
      </c>
      <c r="Q679" s="94">
        <v>0</v>
      </c>
      <c r="R679" s="94">
        <v>0</v>
      </c>
      <c r="S679" s="94">
        <v>0</v>
      </c>
      <c r="T679" s="94">
        <v>0</v>
      </c>
      <c r="U679" s="94">
        <v>0</v>
      </c>
      <c r="V679" s="94">
        <v>25028</v>
      </c>
    </row>
    <row r="680" spans="1:22" ht="20.100000000000001" customHeight="1">
      <c r="A680" s="107" t="s">
        <v>1591</v>
      </c>
      <c r="B680" s="107" t="s">
        <v>1580</v>
      </c>
      <c r="C680" s="108" t="s">
        <v>1572</v>
      </c>
      <c r="D680" s="109" t="s">
        <v>1623</v>
      </c>
      <c r="E680" s="110" t="s">
        <v>957</v>
      </c>
      <c r="F680" s="94">
        <v>560</v>
      </c>
      <c r="G680" s="94">
        <v>0</v>
      </c>
      <c r="H680" s="94">
        <v>0</v>
      </c>
      <c r="I680" s="94">
        <v>0</v>
      </c>
      <c r="J680" s="94">
        <v>0</v>
      </c>
      <c r="K680" s="94">
        <v>0</v>
      </c>
      <c r="L680" s="94">
        <v>0</v>
      </c>
      <c r="M680" s="94">
        <v>0</v>
      </c>
      <c r="N680" s="94">
        <v>0</v>
      </c>
      <c r="O680" s="94">
        <v>300</v>
      </c>
      <c r="P680" s="94">
        <v>0</v>
      </c>
      <c r="Q680" s="94">
        <v>0</v>
      </c>
      <c r="R680" s="94">
        <v>0</v>
      </c>
      <c r="S680" s="94">
        <v>260</v>
      </c>
      <c r="T680" s="94">
        <v>0</v>
      </c>
      <c r="U680" s="94">
        <v>0</v>
      </c>
      <c r="V680" s="94">
        <v>0</v>
      </c>
    </row>
    <row r="681" spans="1:22" ht="20.100000000000001" customHeight="1">
      <c r="A681" s="107"/>
      <c r="B681" s="107"/>
      <c r="C681" s="108"/>
      <c r="D681" s="109" t="s">
        <v>1998</v>
      </c>
      <c r="E681" s="110" t="s">
        <v>1999</v>
      </c>
      <c r="F681" s="94">
        <v>420</v>
      </c>
      <c r="G681" s="94">
        <v>0</v>
      </c>
      <c r="H681" s="94">
        <v>0</v>
      </c>
      <c r="I681" s="94">
        <v>0</v>
      </c>
      <c r="J681" s="94">
        <v>0</v>
      </c>
      <c r="K681" s="94">
        <v>0</v>
      </c>
      <c r="L681" s="94">
        <v>0</v>
      </c>
      <c r="M681" s="94">
        <v>0</v>
      </c>
      <c r="N681" s="94">
        <v>0</v>
      </c>
      <c r="O681" s="94">
        <v>180</v>
      </c>
      <c r="P681" s="94">
        <v>0</v>
      </c>
      <c r="Q681" s="94">
        <v>0</v>
      </c>
      <c r="R681" s="94">
        <v>0</v>
      </c>
      <c r="S681" s="94">
        <v>240</v>
      </c>
      <c r="T681" s="94">
        <v>0</v>
      </c>
      <c r="U681" s="94">
        <v>0</v>
      </c>
      <c r="V681" s="94">
        <v>0</v>
      </c>
    </row>
    <row r="682" spans="1:22" ht="20.100000000000001" customHeight="1">
      <c r="A682" s="107"/>
      <c r="B682" s="107"/>
      <c r="C682" s="108"/>
      <c r="D682" s="109" t="s">
        <v>2000</v>
      </c>
      <c r="E682" s="110" t="s">
        <v>2001</v>
      </c>
      <c r="F682" s="94">
        <v>420</v>
      </c>
      <c r="G682" s="94">
        <v>0</v>
      </c>
      <c r="H682" s="94">
        <v>0</v>
      </c>
      <c r="I682" s="94">
        <v>0</v>
      </c>
      <c r="J682" s="94">
        <v>0</v>
      </c>
      <c r="K682" s="94">
        <v>0</v>
      </c>
      <c r="L682" s="94">
        <v>0</v>
      </c>
      <c r="M682" s="94">
        <v>0</v>
      </c>
      <c r="N682" s="94">
        <v>0</v>
      </c>
      <c r="O682" s="94">
        <v>180</v>
      </c>
      <c r="P682" s="94">
        <v>0</v>
      </c>
      <c r="Q682" s="94">
        <v>0</v>
      </c>
      <c r="R682" s="94">
        <v>0</v>
      </c>
      <c r="S682" s="94">
        <v>240</v>
      </c>
      <c r="T682" s="94">
        <v>0</v>
      </c>
      <c r="U682" s="94">
        <v>0</v>
      </c>
      <c r="V682" s="94">
        <v>0</v>
      </c>
    </row>
    <row r="683" spans="1:22" ht="20.100000000000001" customHeight="1">
      <c r="A683" s="107" t="s">
        <v>1589</v>
      </c>
      <c r="B683" s="107" t="s">
        <v>1562</v>
      </c>
      <c r="C683" s="108" t="s">
        <v>1550</v>
      </c>
      <c r="D683" s="109" t="s">
        <v>1623</v>
      </c>
      <c r="E683" s="110" t="s">
        <v>251</v>
      </c>
      <c r="F683" s="94">
        <v>420</v>
      </c>
      <c r="G683" s="94">
        <v>0</v>
      </c>
      <c r="H683" s="94">
        <v>0</v>
      </c>
      <c r="I683" s="94">
        <v>0</v>
      </c>
      <c r="J683" s="94">
        <v>0</v>
      </c>
      <c r="K683" s="94">
        <v>0</v>
      </c>
      <c r="L683" s="94">
        <v>0</v>
      </c>
      <c r="M683" s="94">
        <v>0</v>
      </c>
      <c r="N683" s="94">
        <v>0</v>
      </c>
      <c r="O683" s="94">
        <v>180</v>
      </c>
      <c r="P683" s="94">
        <v>0</v>
      </c>
      <c r="Q683" s="94">
        <v>0</v>
      </c>
      <c r="R683" s="94">
        <v>0</v>
      </c>
      <c r="S683" s="94">
        <v>240</v>
      </c>
      <c r="T683" s="94">
        <v>0</v>
      </c>
      <c r="U683" s="94">
        <v>0</v>
      </c>
      <c r="V683" s="94">
        <v>0</v>
      </c>
    </row>
    <row r="684" spans="1:22" ht="20.100000000000001" customHeight="1">
      <c r="A684" s="107"/>
      <c r="B684" s="107"/>
      <c r="C684" s="108"/>
      <c r="D684" s="109" t="s">
        <v>2002</v>
      </c>
      <c r="E684" s="110" t="s">
        <v>2003</v>
      </c>
      <c r="F684" s="94">
        <v>340</v>
      </c>
      <c r="G684" s="94">
        <v>0</v>
      </c>
      <c r="H684" s="94">
        <v>0</v>
      </c>
      <c r="I684" s="94">
        <v>0</v>
      </c>
      <c r="J684" s="94">
        <v>0</v>
      </c>
      <c r="K684" s="94">
        <v>0</v>
      </c>
      <c r="L684" s="94">
        <v>0</v>
      </c>
      <c r="M684" s="94">
        <v>0</v>
      </c>
      <c r="N684" s="94">
        <v>0</v>
      </c>
      <c r="O684" s="94">
        <v>120</v>
      </c>
      <c r="P684" s="94">
        <v>0</v>
      </c>
      <c r="Q684" s="94">
        <v>0</v>
      </c>
      <c r="R684" s="94">
        <v>0</v>
      </c>
      <c r="S684" s="94">
        <v>220</v>
      </c>
      <c r="T684" s="94">
        <v>0</v>
      </c>
      <c r="U684" s="94">
        <v>0</v>
      </c>
      <c r="V684" s="94">
        <v>0</v>
      </c>
    </row>
    <row r="685" spans="1:22" ht="20.100000000000001" customHeight="1">
      <c r="A685" s="107"/>
      <c r="B685" s="107"/>
      <c r="C685" s="108"/>
      <c r="D685" s="109" t="s">
        <v>2004</v>
      </c>
      <c r="E685" s="110" t="s">
        <v>2005</v>
      </c>
      <c r="F685" s="94">
        <v>340</v>
      </c>
      <c r="G685" s="94">
        <v>0</v>
      </c>
      <c r="H685" s="94">
        <v>0</v>
      </c>
      <c r="I685" s="94">
        <v>0</v>
      </c>
      <c r="J685" s="94">
        <v>0</v>
      </c>
      <c r="K685" s="94">
        <v>0</v>
      </c>
      <c r="L685" s="94">
        <v>0</v>
      </c>
      <c r="M685" s="94">
        <v>0</v>
      </c>
      <c r="N685" s="94">
        <v>0</v>
      </c>
      <c r="O685" s="94">
        <v>120</v>
      </c>
      <c r="P685" s="94">
        <v>0</v>
      </c>
      <c r="Q685" s="94">
        <v>0</v>
      </c>
      <c r="R685" s="94">
        <v>0</v>
      </c>
      <c r="S685" s="94">
        <v>220</v>
      </c>
      <c r="T685" s="94">
        <v>0</v>
      </c>
      <c r="U685" s="94">
        <v>0</v>
      </c>
      <c r="V685" s="94">
        <v>0</v>
      </c>
    </row>
    <row r="686" spans="1:22" ht="20.100000000000001" customHeight="1">
      <c r="A686" s="107" t="s">
        <v>1591</v>
      </c>
      <c r="B686" s="107" t="s">
        <v>1596</v>
      </c>
      <c r="C686" s="108" t="s">
        <v>1550</v>
      </c>
      <c r="D686" s="109" t="s">
        <v>1623</v>
      </c>
      <c r="E686" s="110" t="s">
        <v>251</v>
      </c>
      <c r="F686" s="94">
        <v>340</v>
      </c>
      <c r="G686" s="94">
        <v>0</v>
      </c>
      <c r="H686" s="94">
        <v>0</v>
      </c>
      <c r="I686" s="94">
        <v>0</v>
      </c>
      <c r="J686" s="94">
        <v>0</v>
      </c>
      <c r="K686" s="94">
        <v>0</v>
      </c>
      <c r="L686" s="94">
        <v>0</v>
      </c>
      <c r="M686" s="94">
        <v>0</v>
      </c>
      <c r="N686" s="94">
        <v>0</v>
      </c>
      <c r="O686" s="94">
        <v>120</v>
      </c>
      <c r="P686" s="94">
        <v>0</v>
      </c>
      <c r="Q686" s="94">
        <v>0</v>
      </c>
      <c r="R686" s="94">
        <v>0</v>
      </c>
      <c r="S686" s="94">
        <v>220</v>
      </c>
      <c r="T686" s="94">
        <v>0</v>
      </c>
      <c r="U686" s="94">
        <v>0</v>
      </c>
      <c r="V686" s="94">
        <v>0</v>
      </c>
    </row>
    <row r="687" spans="1:22" ht="20.100000000000001" customHeight="1">
      <c r="A687" s="107"/>
      <c r="B687" s="107"/>
      <c r="C687" s="108"/>
      <c r="D687" s="109" t="s">
        <v>2006</v>
      </c>
      <c r="E687" s="110" t="s">
        <v>2007</v>
      </c>
      <c r="F687" s="94">
        <v>1055536</v>
      </c>
      <c r="G687" s="94">
        <v>0</v>
      </c>
      <c r="H687" s="94">
        <v>0</v>
      </c>
      <c r="I687" s="94">
        <v>0</v>
      </c>
      <c r="J687" s="94">
        <v>0</v>
      </c>
      <c r="K687" s="94">
        <v>0</v>
      </c>
      <c r="L687" s="94">
        <v>0</v>
      </c>
      <c r="M687" s="94">
        <v>0</v>
      </c>
      <c r="N687" s="94">
        <v>0</v>
      </c>
      <c r="O687" s="94">
        <v>1260</v>
      </c>
      <c r="P687" s="94">
        <v>0</v>
      </c>
      <c r="Q687" s="94">
        <v>0</v>
      </c>
      <c r="R687" s="94">
        <v>0</v>
      </c>
      <c r="S687" s="94">
        <v>5220</v>
      </c>
      <c r="T687" s="94">
        <v>113176</v>
      </c>
      <c r="U687" s="94">
        <v>864000</v>
      </c>
      <c r="V687" s="94">
        <v>46680</v>
      </c>
    </row>
    <row r="688" spans="1:22" ht="20.100000000000001" customHeight="1">
      <c r="A688" s="107"/>
      <c r="B688" s="107"/>
      <c r="C688" s="108"/>
      <c r="D688" s="109" t="s">
        <v>2008</v>
      </c>
      <c r="E688" s="110" t="s">
        <v>2009</v>
      </c>
      <c r="F688" s="94">
        <v>745900</v>
      </c>
      <c r="G688" s="94">
        <v>0</v>
      </c>
      <c r="H688" s="94">
        <v>0</v>
      </c>
      <c r="I688" s="94">
        <v>0</v>
      </c>
      <c r="J688" s="94">
        <v>0</v>
      </c>
      <c r="K688" s="94">
        <v>0</v>
      </c>
      <c r="L688" s="94">
        <v>0</v>
      </c>
      <c r="M688" s="94">
        <v>0</v>
      </c>
      <c r="N688" s="94">
        <v>0</v>
      </c>
      <c r="O688" s="94">
        <v>420</v>
      </c>
      <c r="P688" s="94">
        <v>0</v>
      </c>
      <c r="Q688" s="94">
        <v>0</v>
      </c>
      <c r="R688" s="94">
        <v>0</v>
      </c>
      <c r="S688" s="94">
        <v>1480</v>
      </c>
      <c r="T688" s="94">
        <v>0</v>
      </c>
      <c r="U688" s="94">
        <v>744000</v>
      </c>
      <c r="V688" s="94">
        <v>0</v>
      </c>
    </row>
    <row r="689" spans="1:22" ht="20.100000000000001" customHeight="1">
      <c r="A689" s="107" t="s">
        <v>1589</v>
      </c>
      <c r="B689" s="107" t="s">
        <v>1558</v>
      </c>
      <c r="C689" s="108" t="s">
        <v>1572</v>
      </c>
      <c r="D689" s="109" t="s">
        <v>1787</v>
      </c>
      <c r="E689" s="110" t="s">
        <v>832</v>
      </c>
      <c r="F689" s="94">
        <v>744000</v>
      </c>
      <c r="G689" s="94">
        <v>0</v>
      </c>
      <c r="H689" s="94">
        <v>0</v>
      </c>
      <c r="I689" s="94">
        <v>0</v>
      </c>
      <c r="J689" s="94">
        <v>0</v>
      </c>
      <c r="K689" s="94">
        <v>0</v>
      </c>
      <c r="L689" s="94">
        <v>0</v>
      </c>
      <c r="M689" s="94">
        <v>0</v>
      </c>
      <c r="N689" s="94">
        <v>0</v>
      </c>
      <c r="O689" s="94">
        <v>0</v>
      </c>
      <c r="P689" s="94">
        <v>0</v>
      </c>
      <c r="Q689" s="94">
        <v>0</v>
      </c>
      <c r="R689" s="94">
        <v>0</v>
      </c>
      <c r="S689" s="94">
        <v>0</v>
      </c>
      <c r="T689" s="94">
        <v>0</v>
      </c>
      <c r="U689" s="94">
        <v>744000</v>
      </c>
      <c r="V689" s="94">
        <v>0</v>
      </c>
    </row>
    <row r="690" spans="1:22" ht="20.100000000000001" customHeight="1">
      <c r="A690" s="107" t="s">
        <v>1604</v>
      </c>
      <c r="B690" s="107" t="s">
        <v>1550</v>
      </c>
      <c r="C690" s="108" t="s">
        <v>1550</v>
      </c>
      <c r="D690" s="109" t="s">
        <v>1787</v>
      </c>
      <c r="E690" s="110" t="s">
        <v>251</v>
      </c>
      <c r="F690" s="94">
        <v>1900</v>
      </c>
      <c r="G690" s="94">
        <v>0</v>
      </c>
      <c r="H690" s="94">
        <v>0</v>
      </c>
      <c r="I690" s="94">
        <v>0</v>
      </c>
      <c r="J690" s="94">
        <v>0</v>
      </c>
      <c r="K690" s="94">
        <v>0</v>
      </c>
      <c r="L690" s="94">
        <v>0</v>
      </c>
      <c r="M690" s="94">
        <v>0</v>
      </c>
      <c r="N690" s="94">
        <v>0</v>
      </c>
      <c r="O690" s="94">
        <v>420</v>
      </c>
      <c r="P690" s="94">
        <v>0</v>
      </c>
      <c r="Q690" s="94">
        <v>0</v>
      </c>
      <c r="R690" s="94">
        <v>0</v>
      </c>
      <c r="S690" s="94">
        <v>1480</v>
      </c>
      <c r="T690" s="94">
        <v>0</v>
      </c>
      <c r="U690" s="94">
        <v>0</v>
      </c>
      <c r="V690" s="94">
        <v>0</v>
      </c>
    </row>
    <row r="691" spans="1:22" ht="20.100000000000001" customHeight="1">
      <c r="A691" s="107"/>
      <c r="B691" s="107"/>
      <c r="C691" s="108"/>
      <c r="D691" s="109" t="s">
        <v>2010</v>
      </c>
      <c r="E691" s="110" t="s">
        <v>2011</v>
      </c>
      <c r="F691" s="94">
        <v>152216</v>
      </c>
      <c r="G691" s="94">
        <v>0</v>
      </c>
      <c r="H691" s="94">
        <v>0</v>
      </c>
      <c r="I691" s="94">
        <v>0</v>
      </c>
      <c r="J691" s="94">
        <v>0</v>
      </c>
      <c r="K691" s="94">
        <v>0</v>
      </c>
      <c r="L691" s="94">
        <v>0</v>
      </c>
      <c r="M691" s="94">
        <v>0</v>
      </c>
      <c r="N691" s="94">
        <v>0</v>
      </c>
      <c r="O691" s="94">
        <v>240</v>
      </c>
      <c r="P691" s="94">
        <v>0</v>
      </c>
      <c r="Q691" s="94">
        <v>0</v>
      </c>
      <c r="R691" s="94">
        <v>0</v>
      </c>
      <c r="S691" s="94">
        <v>1180</v>
      </c>
      <c r="T691" s="94">
        <v>86392</v>
      </c>
      <c r="U691" s="94">
        <v>0</v>
      </c>
      <c r="V691" s="94">
        <v>39204</v>
      </c>
    </row>
    <row r="692" spans="1:22" ht="20.100000000000001" customHeight="1">
      <c r="A692" s="107" t="s">
        <v>1589</v>
      </c>
      <c r="B692" s="107" t="s">
        <v>1558</v>
      </c>
      <c r="C692" s="108" t="s">
        <v>1572</v>
      </c>
      <c r="D692" s="109" t="s">
        <v>1787</v>
      </c>
      <c r="E692" s="110" t="s">
        <v>832</v>
      </c>
      <c r="F692" s="94">
        <v>39204</v>
      </c>
      <c r="G692" s="94">
        <v>0</v>
      </c>
      <c r="H692" s="94">
        <v>0</v>
      </c>
      <c r="I692" s="94">
        <v>0</v>
      </c>
      <c r="J692" s="94">
        <v>0</v>
      </c>
      <c r="K692" s="94">
        <v>0</v>
      </c>
      <c r="L692" s="94">
        <v>0</v>
      </c>
      <c r="M692" s="94">
        <v>0</v>
      </c>
      <c r="N692" s="94">
        <v>0</v>
      </c>
      <c r="O692" s="94">
        <v>0</v>
      </c>
      <c r="P692" s="94">
        <v>0</v>
      </c>
      <c r="Q692" s="94">
        <v>0</v>
      </c>
      <c r="R692" s="94">
        <v>0</v>
      </c>
      <c r="S692" s="94">
        <v>0</v>
      </c>
      <c r="T692" s="94">
        <v>0</v>
      </c>
      <c r="U692" s="94">
        <v>0</v>
      </c>
      <c r="V692" s="94">
        <v>39204</v>
      </c>
    </row>
    <row r="693" spans="1:22" ht="20.100000000000001" customHeight="1">
      <c r="A693" s="107" t="s">
        <v>1604</v>
      </c>
      <c r="B693" s="107" t="s">
        <v>1550</v>
      </c>
      <c r="C693" s="108" t="s">
        <v>1557</v>
      </c>
      <c r="D693" s="109" t="s">
        <v>1787</v>
      </c>
      <c r="E693" s="110" t="s">
        <v>260</v>
      </c>
      <c r="F693" s="94">
        <v>113012</v>
      </c>
      <c r="G693" s="94">
        <v>0</v>
      </c>
      <c r="H693" s="94">
        <v>0</v>
      </c>
      <c r="I693" s="94">
        <v>0</v>
      </c>
      <c r="J693" s="94">
        <v>0</v>
      </c>
      <c r="K693" s="94">
        <v>0</v>
      </c>
      <c r="L693" s="94">
        <v>0</v>
      </c>
      <c r="M693" s="94">
        <v>0</v>
      </c>
      <c r="N693" s="94">
        <v>0</v>
      </c>
      <c r="O693" s="94">
        <v>240</v>
      </c>
      <c r="P693" s="94">
        <v>0</v>
      </c>
      <c r="Q693" s="94">
        <v>0</v>
      </c>
      <c r="R693" s="94">
        <v>0</v>
      </c>
      <c r="S693" s="94">
        <v>1180</v>
      </c>
      <c r="T693" s="94">
        <v>86392</v>
      </c>
      <c r="U693" s="94">
        <v>0</v>
      </c>
      <c r="V693" s="94">
        <v>0</v>
      </c>
    </row>
    <row r="694" spans="1:22" ht="20.100000000000001" customHeight="1">
      <c r="A694" s="107"/>
      <c r="B694" s="107"/>
      <c r="C694" s="108"/>
      <c r="D694" s="109" t="s">
        <v>2012</v>
      </c>
      <c r="E694" s="110" t="s">
        <v>2013</v>
      </c>
      <c r="F694" s="94">
        <v>155080</v>
      </c>
      <c r="G694" s="94">
        <v>0</v>
      </c>
      <c r="H694" s="94">
        <v>0</v>
      </c>
      <c r="I694" s="94">
        <v>0</v>
      </c>
      <c r="J694" s="94">
        <v>0</v>
      </c>
      <c r="K694" s="94">
        <v>0</v>
      </c>
      <c r="L694" s="94">
        <v>0</v>
      </c>
      <c r="M694" s="94">
        <v>0</v>
      </c>
      <c r="N694" s="94">
        <v>0</v>
      </c>
      <c r="O694" s="94">
        <v>240</v>
      </c>
      <c r="P694" s="94">
        <v>0</v>
      </c>
      <c r="Q694" s="94">
        <v>0</v>
      </c>
      <c r="R694" s="94">
        <v>0</v>
      </c>
      <c r="S694" s="94">
        <v>580</v>
      </c>
      <c r="T694" s="94">
        <v>26784</v>
      </c>
      <c r="U694" s="94">
        <v>120000</v>
      </c>
      <c r="V694" s="94">
        <v>7476</v>
      </c>
    </row>
    <row r="695" spans="1:22" ht="20.100000000000001" customHeight="1">
      <c r="A695" s="107" t="s">
        <v>1589</v>
      </c>
      <c r="B695" s="107" t="s">
        <v>1558</v>
      </c>
      <c r="C695" s="108" t="s">
        <v>1572</v>
      </c>
      <c r="D695" s="109" t="s">
        <v>1623</v>
      </c>
      <c r="E695" s="110" t="s">
        <v>832</v>
      </c>
      <c r="F695" s="94">
        <v>127476</v>
      </c>
      <c r="G695" s="94">
        <v>0</v>
      </c>
      <c r="H695" s="94">
        <v>0</v>
      </c>
      <c r="I695" s="94">
        <v>0</v>
      </c>
      <c r="J695" s="94">
        <v>0</v>
      </c>
      <c r="K695" s="94">
        <v>0</v>
      </c>
      <c r="L695" s="94">
        <v>0</v>
      </c>
      <c r="M695" s="94">
        <v>0</v>
      </c>
      <c r="N695" s="94">
        <v>0</v>
      </c>
      <c r="O695" s="94">
        <v>0</v>
      </c>
      <c r="P695" s="94">
        <v>0</v>
      </c>
      <c r="Q695" s="94">
        <v>0</v>
      </c>
      <c r="R695" s="94">
        <v>0</v>
      </c>
      <c r="S695" s="94">
        <v>0</v>
      </c>
      <c r="T695" s="94">
        <v>0</v>
      </c>
      <c r="U695" s="94">
        <v>120000</v>
      </c>
      <c r="V695" s="94">
        <v>7476</v>
      </c>
    </row>
    <row r="696" spans="1:22" ht="20.100000000000001" customHeight="1">
      <c r="A696" s="107" t="s">
        <v>1604</v>
      </c>
      <c r="B696" s="107" t="s">
        <v>1550</v>
      </c>
      <c r="C696" s="108" t="s">
        <v>1550</v>
      </c>
      <c r="D696" s="109" t="s">
        <v>1623</v>
      </c>
      <c r="E696" s="110" t="s">
        <v>251</v>
      </c>
      <c r="F696" s="94">
        <v>27604</v>
      </c>
      <c r="G696" s="94">
        <v>0</v>
      </c>
      <c r="H696" s="94">
        <v>0</v>
      </c>
      <c r="I696" s="94">
        <v>0</v>
      </c>
      <c r="J696" s="94">
        <v>0</v>
      </c>
      <c r="K696" s="94">
        <v>0</v>
      </c>
      <c r="L696" s="94">
        <v>0</v>
      </c>
      <c r="M696" s="94">
        <v>0</v>
      </c>
      <c r="N696" s="94">
        <v>0</v>
      </c>
      <c r="O696" s="94">
        <v>240</v>
      </c>
      <c r="P696" s="94">
        <v>0</v>
      </c>
      <c r="Q696" s="94">
        <v>0</v>
      </c>
      <c r="R696" s="94">
        <v>0</v>
      </c>
      <c r="S696" s="94">
        <v>580</v>
      </c>
      <c r="T696" s="94">
        <v>26784</v>
      </c>
      <c r="U696" s="94">
        <v>0</v>
      </c>
      <c r="V696" s="94">
        <v>0</v>
      </c>
    </row>
    <row r="697" spans="1:22" ht="20.100000000000001" customHeight="1">
      <c r="A697" s="107"/>
      <c r="B697" s="107"/>
      <c r="C697" s="108"/>
      <c r="D697" s="109" t="s">
        <v>2014</v>
      </c>
      <c r="E697" s="110" t="s">
        <v>2015</v>
      </c>
      <c r="F697" s="94">
        <v>1200</v>
      </c>
      <c r="G697" s="94">
        <v>0</v>
      </c>
      <c r="H697" s="94">
        <v>0</v>
      </c>
      <c r="I697" s="94">
        <v>0</v>
      </c>
      <c r="J697" s="94">
        <v>0</v>
      </c>
      <c r="K697" s="94">
        <v>0</v>
      </c>
      <c r="L697" s="94">
        <v>0</v>
      </c>
      <c r="M697" s="94">
        <v>0</v>
      </c>
      <c r="N697" s="94">
        <v>0</v>
      </c>
      <c r="O697" s="94">
        <v>240</v>
      </c>
      <c r="P697" s="94">
        <v>0</v>
      </c>
      <c r="Q697" s="94">
        <v>0</v>
      </c>
      <c r="R697" s="94">
        <v>0</v>
      </c>
      <c r="S697" s="94">
        <v>960</v>
      </c>
      <c r="T697" s="94">
        <v>0</v>
      </c>
      <c r="U697" s="94">
        <v>0</v>
      </c>
      <c r="V697" s="94">
        <v>0</v>
      </c>
    </row>
    <row r="698" spans="1:22" ht="20.100000000000001" customHeight="1">
      <c r="A698" s="107" t="s">
        <v>1604</v>
      </c>
      <c r="B698" s="107" t="s">
        <v>1550</v>
      </c>
      <c r="C698" s="108" t="s">
        <v>1557</v>
      </c>
      <c r="D698" s="109" t="s">
        <v>1623</v>
      </c>
      <c r="E698" s="110" t="s">
        <v>260</v>
      </c>
      <c r="F698" s="94">
        <v>1200</v>
      </c>
      <c r="G698" s="94">
        <v>0</v>
      </c>
      <c r="H698" s="94">
        <v>0</v>
      </c>
      <c r="I698" s="94">
        <v>0</v>
      </c>
      <c r="J698" s="94">
        <v>0</v>
      </c>
      <c r="K698" s="94">
        <v>0</v>
      </c>
      <c r="L698" s="94">
        <v>0</v>
      </c>
      <c r="M698" s="94">
        <v>0</v>
      </c>
      <c r="N698" s="94">
        <v>0</v>
      </c>
      <c r="O698" s="94">
        <v>240</v>
      </c>
      <c r="P698" s="94">
        <v>0</v>
      </c>
      <c r="Q698" s="94">
        <v>0</v>
      </c>
      <c r="R698" s="94">
        <v>0</v>
      </c>
      <c r="S698" s="94">
        <v>960</v>
      </c>
      <c r="T698" s="94">
        <v>0</v>
      </c>
      <c r="U698" s="94">
        <v>0</v>
      </c>
      <c r="V698" s="94">
        <v>0</v>
      </c>
    </row>
    <row r="699" spans="1:22" ht="20.100000000000001" customHeight="1">
      <c r="A699" s="107"/>
      <c r="B699" s="107"/>
      <c r="C699" s="108"/>
      <c r="D699" s="109" t="s">
        <v>2016</v>
      </c>
      <c r="E699" s="110" t="s">
        <v>2017</v>
      </c>
      <c r="F699" s="94">
        <v>1140</v>
      </c>
      <c r="G699" s="94">
        <v>0</v>
      </c>
      <c r="H699" s="94">
        <v>0</v>
      </c>
      <c r="I699" s="94">
        <v>0</v>
      </c>
      <c r="J699" s="94">
        <v>0</v>
      </c>
      <c r="K699" s="94">
        <v>0</v>
      </c>
      <c r="L699" s="94">
        <v>0</v>
      </c>
      <c r="M699" s="94">
        <v>0</v>
      </c>
      <c r="N699" s="94">
        <v>0</v>
      </c>
      <c r="O699" s="94">
        <v>120</v>
      </c>
      <c r="P699" s="94">
        <v>0</v>
      </c>
      <c r="Q699" s="94">
        <v>0</v>
      </c>
      <c r="R699" s="94">
        <v>0</v>
      </c>
      <c r="S699" s="94">
        <v>1020</v>
      </c>
      <c r="T699" s="94">
        <v>0</v>
      </c>
      <c r="U699" s="94">
        <v>0</v>
      </c>
      <c r="V699" s="94">
        <v>0</v>
      </c>
    </row>
    <row r="700" spans="1:22" ht="20.100000000000001" customHeight="1">
      <c r="A700" s="107" t="s">
        <v>1604</v>
      </c>
      <c r="B700" s="107" t="s">
        <v>1550</v>
      </c>
      <c r="C700" s="108" t="s">
        <v>1557</v>
      </c>
      <c r="D700" s="109" t="s">
        <v>1623</v>
      </c>
      <c r="E700" s="110" t="s">
        <v>260</v>
      </c>
      <c r="F700" s="94">
        <v>1140</v>
      </c>
      <c r="G700" s="94">
        <v>0</v>
      </c>
      <c r="H700" s="94">
        <v>0</v>
      </c>
      <c r="I700" s="94">
        <v>0</v>
      </c>
      <c r="J700" s="94">
        <v>0</v>
      </c>
      <c r="K700" s="94">
        <v>0</v>
      </c>
      <c r="L700" s="94">
        <v>0</v>
      </c>
      <c r="M700" s="94">
        <v>0</v>
      </c>
      <c r="N700" s="94">
        <v>0</v>
      </c>
      <c r="O700" s="94">
        <v>120</v>
      </c>
      <c r="P700" s="94">
        <v>0</v>
      </c>
      <c r="Q700" s="94">
        <v>0</v>
      </c>
      <c r="R700" s="94">
        <v>0</v>
      </c>
      <c r="S700" s="94">
        <v>1020</v>
      </c>
      <c r="T700" s="94">
        <v>0</v>
      </c>
      <c r="U700" s="94">
        <v>0</v>
      </c>
      <c r="V700" s="94">
        <v>0</v>
      </c>
    </row>
    <row r="701" spans="1:22" ht="20.100000000000001" customHeight="1">
      <c r="A701" s="107"/>
      <c r="B701" s="107"/>
      <c r="C701" s="108"/>
      <c r="D701" s="109" t="s">
        <v>2018</v>
      </c>
      <c r="E701" s="110" t="s">
        <v>2019</v>
      </c>
      <c r="F701" s="94">
        <v>4999312</v>
      </c>
      <c r="G701" s="94">
        <v>0</v>
      </c>
      <c r="H701" s="94">
        <v>0</v>
      </c>
      <c r="I701" s="94">
        <v>0</v>
      </c>
      <c r="J701" s="94">
        <v>0</v>
      </c>
      <c r="K701" s="94">
        <v>0</v>
      </c>
      <c r="L701" s="94">
        <v>0</v>
      </c>
      <c r="M701" s="94">
        <v>0</v>
      </c>
      <c r="N701" s="94">
        <v>0</v>
      </c>
      <c r="O701" s="94">
        <v>13680</v>
      </c>
      <c r="P701" s="94">
        <v>0</v>
      </c>
      <c r="Q701" s="94">
        <v>0</v>
      </c>
      <c r="R701" s="94">
        <v>0</v>
      </c>
      <c r="S701" s="94">
        <v>14340</v>
      </c>
      <c r="T701" s="94">
        <v>293052</v>
      </c>
      <c r="U701" s="94">
        <v>4548000</v>
      </c>
      <c r="V701" s="94">
        <v>130240</v>
      </c>
    </row>
    <row r="702" spans="1:22" ht="20.100000000000001" customHeight="1">
      <c r="A702" s="107"/>
      <c r="B702" s="107"/>
      <c r="C702" s="108"/>
      <c r="D702" s="109" t="s">
        <v>2020</v>
      </c>
      <c r="E702" s="110" t="s">
        <v>2021</v>
      </c>
      <c r="F702" s="94">
        <v>1224420</v>
      </c>
      <c r="G702" s="94">
        <v>0</v>
      </c>
      <c r="H702" s="94">
        <v>0</v>
      </c>
      <c r="I702" s="94">
        <v>0</v>
      </c>
      <c r="J702" s="94">
        <v>0</v>
      </c>
      <c r="K702" s="94">
        <v>0</v>
      </c>
      <c r="L702" s="94">
        <v>0</v>
      </c>
      <c r="M702" s="94">
        <v>0</v>
      </c>
      <c r="N702" s="94">
        <v>0</v>
      </c>
      <c r="O702" s="94">
        <v>0</v>
      </c>
      <c r="P702" s="94">
        <v>0</v>
      </c>
      <c r="Q702" s="94">
        <v>0</v>
      </c>
      <c r="R702" s="94">
        <v>0</v>
      </c>
      <c r="S702" s="94">
        <v>420</v>
      </c>
      <c r="T702" s="94">
        <v>0</v>
      </c>
      <c r="U702" s="94">
        <v>1224000</v>
      </c>
      <c r="V702" s="94">
        <v>0</v>
      </c>
    </row>
    <row r="703" spans="1:22" ht="20.100000000000001" customHeight="1">
      <c r="A703" s="107" t="s">
        <v>1589</v>
      </c>
      <c r="B703" s="107" t="s">
        <v>1558</v>
      </c>
      <c r="C703" s="108" t="s">
        <v>1572</v>
      </c>
      <c r="D703" s="109" t="s">
        <v>1787</v>
      </c>
      <c r="E703" s="110" t="s">
        <v>832</v>
      </c>
      <c r="F703" s="94">
        <v>1224000</v>
      </c>
      <c r="G703" s="94">
        <v>0</v>
      </c>
      <c r="H703" s="94">
        <v>0</v>
      </c>
      <c r="I703" s="94">
        <v>0</v>
      </c>
      <c r="J703" s="94">
        <v>0</v>
      </c>
      <c r="K703" s="94">
        <v>0</v>
      </c>
      <c r="L703" s="94">
        <v>0</v>
      </c>
      <c r="M703" s="94">
        <v>0</v>
      </c>
      <c r="N703" s="94">
        <v>0</v>
      </c>
      <c r="O703" s="94">
        <v>0</v>
      </c>
      <c r="P703" s="94">
        <v>0</v>
      </c>
      <c r="Q703" s="94">
        <v>0</v>
      </c>
      <c r="R703" s="94">
        <v>0</v>
      </c>
      <c r="S703" s="94">
        <v>0</v>
      </c>
      <c r="T703" s="94">
        <v>0</v>
      </c>
      <c r="U703" s="94">
        <v>1224000</v>
      </c>
      <c r="V703" s="94">
        <v>0</v>
      </c>
    </row>
    <row r="704" spans="1:22" ht="20.100000000000001" customHeight="1">
      <c r="A704" s="107" t="s">
        <v>1604</v>
      </c>
      <c r="B704" s="107" t="s">
        <v>1551</v>
      </c>
      <c r="C704" s="108" t="s">
        <v>1550</v>
      </c>
      <c r="D704" s="109" t="s">
        <v>1787</v>
      </c>
      <c r="E704" s="110" t="s">
        <v>251</v>
      </c>
      <c r="F704" s="94">
        <v>420</v>
      </c>
      <c r="G704" s="94">
        <v>0</v>
      </c>
      <c r="H704" s="94">
        <v>0</v>
      </c>
      <c r="I704" s="94">
        <v>0</v>
      </c>
      <c r="J704" s="94">
        <v>0</v>
      </c>
      <c r="K704" s="94">
        <v>0</v>
      </c>
      <c r="L704" s="94">
        <v>0</v>
      </c>
      <c r="M704" s="94">
        <v>0</v>
      </c>
      <c r="N704" s="94">
        <v>0</v>
      </c>
      <c r="O704" s="94">
        <v>0</v>
      </c>
      <c r="P704" s="94">
        <v>0</v>
      </c>
      <c r="Q704" s="94">
        <v>0</v>
      </c>
      <c r="R704" s="94">
        <v>0</v>
      </c>
      <c r="S704" s="94">
        <v>420</v>
      </c>
      <c r="T704" s="94">
        <v>0</v>
      </c>
      <c r="U704" s="94">
        <v>0</v>
      </c>
      <c r="V704" s="94">
        <v>0</v>
      </c>
    </row>
    <row r="705" spans="1:22" ht="20.100000000000001" customHeight="1">
      <c r="A705" s="107"/>
      <c r="B705" s="107"/>
      <c r="C705" s="108"/>
      <c r="D705" s="109" t="s">
        <v>2022</v>
      </c>
      <c r="E705" s="110" t="s">
        <v>2023</v>
      </c>
      <c r="F705" s="94">
        <v>216350</v>
      </c>
      <c r="G705" s="94">
        <v>0</v>
      </c>
      <c r="H705" s="94">
        <v>0</v>
      </c>
      <c r="I705" s="94">
        <v>0</v>
      </c>
      <c r="J705" s="94">
        <v>0</v>
      </c>
      <c r="K705" s="94">
        <v>0</v>
      </c>
      <c r="L705" s="94">
        <v>0</v>
      </c>
      <c r="M705" s="94">
        <v>0</v>
      </c>
      <c r="N705" s="94">
        <v>0</v>
      </c>
      <c r="O705" s="94">
        <v>4200</v>
      </c>
      <c r="P705" s="94">
        <v>0</v>
      </c>
      <c r="Q705" s="94">
        <v>0</v>
      </c>
      <c r="R705" s="94">
        <v>0</v>
      </c>
      <c r="S705" s="94">
        <v>4400</v>
      </c>
      <c r="T705" s="94">
        <v>154500</v>
      </c>
      <c r="U705" s="94">
        <v>0</v>
      </c>
      <c r="V705" s="94">
        <v>53250</v>
      </c>
    </row>
    <row r="706" spans="1:22" ht="20.100000000000001" customHeight="1">
      <c r="A706" s="107" t="s">
        <v>1589</v>
      </c>
      <c r="B706" s="107" t="s">
        <v>1558</v>
      </c>
      <c r="C706" s="108" t="s">
        <v>1572</v>
      </c>
      <c r="D706" s="109" t="s">
        <v>1787</v>
      </c>
      <c r="E706" s="110" t="s">
        <v>832</v>
      </c>
      <c r="F706" s="94">
        <v>53250</v>
      </c>
      <c r="G706" s="94">
        <v>0</v>
      </c>
      <c r="H706" s="94">
        <v>0</v>
      </c>
      <c r="I706" s="94">
        <v>0</v>
      </c>
      <c r="J706" s="94">
        <v>0</v>
      </c>
      <c r="K706" s="94">
        <v>0</v>
      </c>
      <c r="L706" s="94">
        <v>0</v>
      </c>
      <c r="M706" s="94">
        <v>0</v>
      </c>
      <c r="N706" s="94">
        <v>0</v>
      </c>
      <c r="O706" s="94">
        <v>0</v>
      </c>
      <c r="P706" s="94">
        <v>0</v>
      </c>
      <c r="Q706" s="94">
        <v>0</v>
      </c>
      <c r="R706" s="94">
        <v>0</v>
      </c>
      <c r="S706" s="94">
        <v>0</v>
      </c>
      <c r="T706" s="94">
        <v>0</v>
      </c>
      <c r="U706" s="94">
        <v>0</v>
      </c>
      <c r="V706" s="94">
        <v>53250</v>
      </c>
    </row>
    <row r="707" spans="1:22" ht="20.100000000000001" customHeight="1">
      <c r="A707" s="107" t="s">
        <v>1604</v>
      </c>
      <c r="B707" s="107" t="s">
        <v>1551</v>
      </c>
      <c r="C707" s="108" t="s">
        <v>1557</v>
      </c>
      <c r="D707" s="109" t="s">
        <v>1787</v>
      </c>
      <c r="E707" s="110" t="s">
        <v>1607</v>
      </c>
      <c r="F707" s="94">
        <v>163100</v>
      </c>
      <c r="G707" s="94">
        <v>0</v>
      </c>
      <c r="H707" s="94">
        <v>0</v>
      </c>
      <c r="I707" s="94">
        <v>0</v>
      </c>
      <c r="J707" s="94">
        <v>0</v>
      </c>
      <c r="K707" s="94">
        <v>0</v>
      </c>
      <c r="L707" s="94">
        <v>0</v>
      </c>
      <c r="M707" s="94">
        <v>0</v>
      </c>
      <c r="N707" s="94">
        <v>0</v>
      </c>
      <c r="O707" s="94">
        <v>4200</v>
      </c>
      <c r="P707" s="94">
        <v>0</v>
      </c>
      <c r="Q707" s="94">
        <v>0</v>
      </c>
      <c r="R707" s="94">
        <v>0</v>
      </c>
      <c r="S707" s="94">
        <v>4400</v>
      </c>
      <c r="T707" s="94">
        <v>154500</v>
      </c>
      <c r="U707" s="94">
        <v>0</v>
      </c>
      <c r="V707" s="94">
        <v>0</v>
      </c>
    </row>
    <row r="708" spans="1:22" ht="20.100000000000001" customHeight="1">
      <c r="A708" s="107"/>
      <c r="B708" s="107"/>
      <c r="C708" s="108"/>
      <c r="D708" s="109" t="s">
        <v>2024</v>
      </c>
      <c r="E708" s="110" t="s">
        <v>2025</v>
      </c>
      <c r="F708" s="94">
        <v>128736</v>
      </c>
      <c r="G708" s="94">
        <v>0</v>
      </c>
      <c r="H708" s="94">
        <v>0</v>
      </c>
      <c r="I708" s="94">
        <v>0</v>
      </c>
      <c r="J708" s="94">
        <v>0</v>
      </c>
      <c r="K708" s="94">
        <v>0</v>
      </c>
      <c r="L708" s="94">
        <v>0</v>
      </c>
      <c r="M708" s="94">
        <v>0</v>
      </c>
      <c r="N708" s="94">
        <v>0</v>
      </c>
      <c r="O708" s="94">
        <v>180</v>
      </c>
      <c r="P708" s="94">
        <v>0</v>
      </c>
      <c r="Q708" s="94">
        <v>0</v>
      </c>
      <c r="R708" s="94">
        <v>0</v>
      </c>
      <c r="S708" s="94">
        <v>900</v>
      </c>
      <c r="T708" s="94">
        <v>9792</v>
      </c>
      <c r="U708" s="94">
        <v>114000</v>
      </c>
      <c r="V708" s="94">
        <v>3864</v>
      </c>
    </row>
    <row r="709" spans="1:22" ht="20.100000000000001" customHeight="1">
      <c r="A709" s="107" t="s">
        <v>1578</v>
      </c>
      <c r="B709" s="107" t="s">
        <v>1551</v>
      </c>
      <c r="C709" s="108" t="s">
        <v>1550</v>
      </c>
      <c r="D709" s="109" t="s">
        <v>1623</v>
      </c>
      <c r="E709" s="110" t="s">
        <v>251</v>
      </c>
      <c r="F709" s="94">
        <v>10872</v>
      </c>
      <c r="G709" s="94">
        <v>0</v>
      </c>
      <c r="H709" s="94">
        <v>0</v>
      </c>
      <c r="I709" s="94">
        <v>0</v>
      </c>
      <c r="J709" s="94">
        <v>0</v>
      </c>
      <c r="K709" s="94">
        <v>0</v>
      </c>
      <c r="L709" s="94">
        <v>0</v>
      </c>
      <c r="M709" s="94">
        <v>0</v>
      </c>
      <c r="N709" s="94">
        <v>0</v>
      </c>
      <c r="O709" s="94">
        <v>180</v>
      </c>
      <c r="P709" s="94">
        <v>0</v>
      </c>
      <c r="Q709" s="94">
        <v>0</v>
      </c>
      <c r="R709" s="94">
        <v>0</v>
      </c>
      <c r="S709" s="94">
        <v>900</v>
      </c>
      <c r="T709" s="94">
        <v>9792</v>
      </c>
      <c r="U709" s="94">
        <v>0</v>
      </c>
      <c r="V709" s="94">
        <v>0</v>
      </c>
    </row>
    <row r="710" spans="1:22" ht="20.100000000000001" customHeight="1">
      <c r="A710" s="107" t="s">
        <v>1589</v>
      </c>
      <c r="B710" s="107" t="s">
        <v>1558</v>
      </c>
      <c r="C710" s="108" t="s">
        <v>1572</v>
      </c>
      <c r="D710" s="109" t="s">
        <v>1623</v>
      </c>
      <c r="E710" s="110" t="s">
        <v>832</v>
      </c>
      <c r="F710" s="94">
        <v>117864</v>
      </c>
      <c r="G710" s="94">
        <v>0</v>
      </c>
      <c r="H710" s="94">
        <v>0</v>
      </c>
      <c r="I710" s="94">
        <v>0</v>
      </c>
      <c r="J710" s="94">
        <v>0</v>
      </c>
      <c r="K710" s="94">
        <v>0</v>
      </c>
      <c r="L710" s="94">
        <v>0</v>
      </c>
      <c r="M710" s="94">
        <v>0</v>
      </c>
      <c r="N710" s="94">
        <v>0</v>
      </c>
      <c r="O710" s="94">
        <v>0</v>
      </c>
      <c r="P710" s="94">
        <v>0</v>
      </c>
      <c r="Q710" s="94">
        <v>0</v>
      </c>
      <c r="R710" s="94">
        <v>0</v>
      </c>
      <c r="S710" s="94">
        <v>0</v>
      </c>
      <c r="T710" s="94">
        <v>0</v>
      </c>
      <c r="U710" s="94">
        <v>114000</v>
      </c>
      <c r="V710" s="94">
        <v>3864</v>
      </c>
    </row>
    <row r="711" spans="1:22" ht="20.100000000000001" customHeight="1">
      <c r="A711" s="107"/>
      <c r="B711" s="107"/>
      <c r="C711" s="108"/>
      <c r="D711" s="109" t="s">
        <v>2026</v>
      </c>
      <c r="E711" s="110" t="s">
        <v>2027</v>
      </c>
      <c r="F711" s="94">
        <v>2611092</v>
      </c>
      <c r="G711" s="94">
        <v>0</v>
      </c>
      <c r="H711" s="94">
        <v>0</v>
      </c>
      <c r="I711" s="94">
        <v>0</v>
      </c>
      <c r="J711" s="94">
        <v>0</v>
      </c>
      <c r="K711" s="94">
        <v>0</v>
      </c>
      <c r="L711" s="94">
        <v>0</v>
      </c>
      <c r="M711" s="94">
        <v>0</v>
      </c>
      <c r="N711" s="94">
        <v>0</v>
      </c>
      <c r="O711" s="94">
        <v>5700</v>
      </c>
      <c r="P711" s="94">
        <v>0</v>
      </c>
      <c r="Q711" s="94">
        <v>0</v>
      </c>
      <c r="R711" s="94">
        <v>0</v>
      </c>
      <c r="S711" s="94">
        <v>5940</v>
      </c>
      <c r="T711" s="94">
        <v>40176</v>
      </c>
      <c r="U711" s="94">
        <v>2502000</v>
      </c>
      <c r="V711" s="94">
        <v>57276</v>
      </c>
    </row>
    <row r="712" spans="1:22" ht="20.100000000000001" customHeight="1">
      <c r="A712" s="107" t="s">
        <v>1589</v>
      </c>
      <c r="B712" s="107" t="s">
        <v>1558</v>
      </c>
      <c r="C712" s="108" t="s">
        <v>1572</v>
      </c>
      <c r="D712" s="109" t="s">
        <v>1623</v>
      </c>
      <c r="E712" s="110" t="s">
        <v>832</v>
      </c>
      <c r="F712" s="94">
        <v>2559276</v>
      </c>
      <c r="G712" s="94">
        <v>0</v>
      </c>
      <c r="H712" s="94">
        <v>0</v>
      </c>
      <c r="I712" s="94">
        <v>0</v>
      </c>
      <c r="J712" s="94">
        <v>0</v>
      </c>
      <c r="K712" s="94">
        <v>0</v>
      </c>
      <c r="L712" s="94">
        <v>0</v>
      </c>
      <c r="M712" s="94">
        <v>0</v>
      </c>
      <c r="N712" s="94">
        <v>0</v>
      </c>
      <c r="O712" s="94">
        <v>0</v>
      </c>
      <c r="P712" s="94">
        <v>0</v>
      </c>
      <c r="Q712" s="94">
        <v>0</v>
      </c>
      <c r="R712" s="94">
        <v>0</v>
      </c>
      <c r="S712" s="94">
        <v>0</v>
      </c>
      <c r="T712" s="94">
        <v>0</v>
      </c>
      <c r="U712" s="94">
        <v>2502000</v>
      </c>
      <c r="V712" s="94">
        <v>57276</v>
      </c>
    </row>
    <row r="713" spans="1:22" ht="20.100000000000001" customHeight="1">
      <c r="A713" s="107" t="s">
        <v>1604</v>
      </c>
      <c r="B713" s="107" t="s">
        <v>1551</v>
      </c>
      <c r="C713" s="108" t="s">
        <v>1557</v>
      </c>
      <c r="D713" s="109" t="s">
        <v>1623</v>
      </c>
      <c r="E713" s="110" t="s">
        <v>1607</v>
      </c>
      <c r="F713" s="94">
        <v>51816</v>
      </c>
      <c r="G713" s="94">
        <v>0</v>
      </c>
      <c r="H713" s="94">
        <v>0</v>
      </c>
      <c r="I713" s="94">
        <v>0</v>
      </c>
      <c r="J713" s="94">
        <v>0</v>
      </c>
      <c r="K713" s="94">
        <v>0</v>
      </c>
      <c r="L713" s="94">
        <v>0</v>
      </c>
      <c r="M713" s="94">
        <v>0</v>
      </c>
      <c r="N713" s="94">
        <v>0</v>
      </c>
      <c r="O713" s="94">
        <v>5700</v>
      </c>
      <c r="P713" s="94">
        <v>0</v>
      </c>
      <c r="Q713" s="94">
        <v>0</v>
      </c>
      <c r="R713" s="94">
        <v>0</v>
      </c>
      <c r="S713" s="94">
        <v>5940</v>
      </c>
      <c r="T713" s="94">
        <v>40176</v>
      </c>
      <c r="U713" s="94">
        <v>0</v>
      </c>
      <c r="V713" s="94">
        <v>0</v>
      </c>
    </row>
    <row r="714" spans="1:22" ht="20.100000000000001" customHeight="1">
      <c r="A714" s="107"/>
      <c r="B714" s="107"/>
      <c r="C714" s="108"/>
      <c r="D714" s="109" t="s">
        <v>2028</v>
      </c>
      <c r="E714" s="110" t="s">
        <v>2029</v>
      </c>
      <c r="F714" s="94">
        <v>818714</v>
      </c>
      <c r="G714" s="94">
        <v>0</v>
      </c>
      <c r="H714" s="94">
        <v>0</v>
      </c>
      <c r="I714" s="94">
        <v>0</v>
      </c>
      <c r="J714" s="94">
        <v>0</v>
      </c>
      <c r="K714" s="94">
        <v>0</v>
      </c>
      <c r="L714" s="94">
        <v>0</v>
      </c>
      <c r="M714" s="94">
        <v>0</v>
      </c>
      <c r="N714" s="94">
        <v>0</v>
      </c>
      <c r="O714" s="94">
        <v>3600</v>
      </c>
      <c r="P714" s="94">
        <v>0</v>
      </c>
      <c r="Q714" s="94">
        <v>0</v>
      </c>
      <c r="R714" s="94">
        <v>0</v>
      </c>
      <c r="S714" s="94">
        <v>2680</v>
      </c>
      <c r="T714" s="94">
        <v>88584</v>
      </c>
      <c r="U714" s="94">
        <v>708000</v>
      </c>
      <c r="V714" s="94">
        <v>15850</v>
      </c>
    </row>
    <row r="715" spans="1:22" ht="20.100000000000001" customHeight="1">
      <c r="A715" s="107" t="s">
        <v>1589</v>
      </c>
      <c r="B715" s="107" t="s">
        <v>1558</v>
      </c>
      <c r="C715" s="108" t="s">
        <v>1572</v>
      </c>
      <c r="D715" s="109" t="s">
        <v>1623</v>
      </c>
      <c r="E715" s="110" t="s">
        <v>832</v>
      </c>
      <c r="F715" s="94">
        <v>723850</v>
      </c>
      <c r="G715" s="94">
        <v>0</v>
      </c>
      <c r="H715" s="94">
        <v>0</v>
      </c>
      <c r="I715" s="94">
        <v>0</v>
      </c>
      <c r="J715" s="94">
        <v>0</v>
      </c>
      <c r="K715" s="94">
        <v>0</v>
      </c>
      <c r="L715" s="94">
        <v>0</v>
      </c>
      <c r="M715" s="94">
        <v>0</v>
      </c>
      <c r="N715" s="94">
        <v>0</v>
      </c>
      <c r="O715" s="94">
        <v>0</v>
      </c>
      <c r="P715" s="94">
        <v>0</v>
      </c>
      <c r="Q715" s="94">
        <v>0</v>
      </c>
      <c r="R715" s="94">
        <v>0</v>
      </c>
      <c r="S715" s="94">
        <v>0</v>
      </c>
      <c r="T715" s="94">
        <v>0</v>
      </c>
      <c r="U715" s="94">
        <v>708000</v>
      </c>
      <c r="V715" s="94">
        <v>15850</v>
      </c>
    </row>
    <row r="716" spans="1:22" ht="20.100000000000001" customHeight="1">
      <c r="A716" s="107" t="s">
        <v>1604</v>
      </c>
      <c r="B716" s="107" t="s">
        <v>1551</v>
      </c>
      <c r="C716" s="108" t="s">
        <v>1557</v>
      </c>
      <c r="D716" s="109" t="s">
        <v>1623</v>
      </c>
      <c r="E716" s="110" t="s">
        <v>1607</v>
      </c>
      <c r="F716" s="94">
        <v>94864</v>
      </c>
      <c r="G716" s="94">
        <v>0</v>
      </c>
      <c r="H716" s="94">
        <v>0</v>
      </c>
      <c r="I716" s="94">
        <v>0</v>
      </c>
      <c r="J716" s="94">
        <v>0</v>
      </c>
      <c r="K716" s="94">
        <v>0</v>
      </c>
      <c r="L716" s="94">
        <v>0</v>
      </c>
      <c r="M716" s="94">
        <v>0</v>
      </c>
      <c r="N716" s="94">
        <v>0</v>
      </c>
      <c r="O716" s="94">
        <v>3600</v>
      </c>
      <c r="P716" s="94">
        <v>0</v>
      </c>
      <c r="Q716" s="94">
        <v>0</v>
      </c>
      <c r="R716" s="94">
        <v>0</v>
      </c>
      <c r="S716" s="94">
        <v>2680</v>
      </c>
      <c r="T716" s="94">
        <v>88584</v>
      </c>
      <c r="U716" s="94">
        <v>0</v>
      </c>
      <c r="V716" s="94">
        <v>0</v>
      </c>
    </row>
    <row r="717" spans="1:22" ht="20.100000000000001" customHeight="1">
      <c r="A717" s="107"/>
      <c r="B717" s="107"/>
      <c r="C717" s="108"/>
      <c r="D717" s="109" t="s">
        <v>2030</v>
      </c>
      <c r="E717" s="110" t="s">
        <v>2031</v>
      </c>
      <c r="F717" s="94">
        <v>220400</v>
      </c>
      <c r="G717" s="94">
        <v>0</v>
      </c>
      <c r="H717" s="94">
        <v>0</v>
      </c>
      <c r="I717" s="94">
        <v>0</v>
      </c>
      <c r="J717" s="94">
        <v>0</v>
      </c>
      <c r="K717" s="94">
        <v>0</v>
      </c>
      <c r="L717" s="94">
        <v>0</v>
      </c>
      <c r="M717" s="94">
        <v>0</v>
      </c>
      <c r="N717" s="94">
        <v>0</v>
      </c>
      <c r="O717" s="94">
        <v>540</v>
      </c>
      <c r="P717" s="94">
        <v>0</v>
      </c>
      <c r="Q717" s="94">
        <v>0</v>
      </c>
      <c r="R717" s="94">
        <v>0</v>
      </c>
      <c r="S717" s="94">
        <v>920</v>
      </c>
      <c r="T717" s="94">
        <v>24720</v>
      </c>
      <c r="U717" s="94">
        <v>189600</v>
      </c>
      <c r="V717" s="94">
        <v>4620</v>
      </c>
    </row>
    <row r="718" spans="1:22" ht="20.100000000000001" customHeight="1">
      <c r="A718" s="107"/>
      <c r="B718" s="107"/>
      <c r="C718" s="108"/>
      <c r="D718" s="109" t="s">
        <v>2032</v>
      </c>
      <c r="E718" s="110" t="s">
        <v>2033</v>
      </c>
      <c r="F718" s="94">
        <v>215140</v>
      </c>
      <c r="G718" s="94">
        <v>0</v>
      </c>
      <c r="H718" s="94">
        <v>0</v>
      </c>
      <c r="I718" s="94">
        <v>0</v>
      </c>
      <c r="J718" s="94">
        <v>0</v>
      </c>
      <c r="K718" s="94">
        <v>0</v>
      </c>
      <c r="L718" s="94">
        <v>0</v>
      </c>
      <c r="M718" s="94">
        <v>0</v>
      </c>
      <c r="N718" s="94">
        <v>0</v>
      </c>
      <c r="O718" s="94">
        <v>300</v>
      </c>
      <c r="P718" s="94">
        <v>0</v>
      </c>
      <c r="Q718" s="94">
        <v>0</v>
      </c>
      <c r="R718" s="94">
        <v>0</v>
      </c>
      <c r="S718" s="94">
        <v>520</v>
      </c>
      <c r="T718" s="94">
        <v>24720</v>
      </c>
      <c r="U718" s="94">
        <v>189600</v>
      </c>
      <c r="V718" s="94">
        <v>0</v>
      </c>
    </row>
    <row r="719" spans="1:22" ht="20.100000000000001" customHeight="1">
      <c r="A719" s="107" t="s">
        <v>1589</v>
      </c>
      <c r="B719" s="107" t="s">
        <v>1558</v>
      </c>
      <c r="C719" s="108" t="s">
        <v>1572</v>
      </c>
      <c r="D719" s="109" t="s">
        <v>1623</v>
      </c>
      <c r="E719" s="110" t="s">
        <v>832</v>
      </c>
      <c r="F719" s="94">
        <v>189600</v>
      </c>
      <c r="G719" s="94">
        <v>0</v>
      </c>
      <c r="H719" s="94">
        <v>0</v>
      </c>
      <c r="I719" s="94">
        <v>0</v>
      </c>
      <c r="J719" s="94">
        <v>0</v>
      </c>
      <c r="K719" s="94">
        <v>0</v>
      </c>
      <c r="L719" s="94">
        <v>0</v>
      </c>
      <c r="M719" s="94">
        <v>0</v>
      </c>
      <c r="N719" s="94">
        <v>0</v>
      </c>
      <c r="O719" s="94">
        <v>0</v>
      </c>
      <c r="P719" s="94">
        <v>0</v>
      </c>
      <c r="Q719" s="94">
        <v>0</v>
      </c>
      <c r="R719" s="94">
        <v>0</v>
      </c>
      <c r="S719" s="94">
        <v>0</v>
      </c>
      <c r="T719" s="94">
        <v>0</v>
      </c>
      <c r="U719" s="94">
        <v>189600</v>
      </c>
      <c r="V719" s="94">
        <v>0</v>
      </c>
    </row>
    <row r="720" spans="1:22" ht="20.100000000000001" customHeight="1">
      <c r="A720" s="107" t="s">
        <v>1604</v>
      </c>
      <c r="B720" s="107" t="s">
        <v>1552</v>
      </c>
      <c r="C720" s="108" t="s">
        <v>1550</v>
      </c>
      <c r="D720" s="109" t="s">
        <v>1623</v>
      </c>
      <c r="E720" s="110" t="s">
        <v>251</v>
      </c>
      <c r="F720" s="94">
        <v>25540</v>
      </c>
      <c r="G720" s="94">
        <v>0</v>
      </c>
      <c r="H720" s="94">
        <v>0</v>
      </c>
      <c r="I720" s="94">
        <v>0</v>
      </c>
      <c r="J720" s="94">
        <v>0</v>
      </c>
      <c r="K720" s="94">
        <v>0</v>
      </c>
      <c r="L720" s="94">
        <v>0</v>
      </c>
      <c r="M720" s="94">
        <v>0</v>
      </c>
      <c r="N720" s="94">
        <v>0</v>
      </c>
      <c r="O720" s="94">
        <v>300</v>
      </c>
      <c r="P720" s="94">
        <v>0</v>
      </c>
      <c r="Q720" s="94">
        <v>0</v>
      </c>
      <c r="R720" s="94">
        <v>0</v>
      </c>
      <c r="S720" s="94">
        <v>520</v>
      </c>
      <c r="T720" s="94">
        <v>24720</v>
      </c>
      <c r="U720" s="94">
        <v>0</v>
      </c>
      <c r="V720" s="94">
        <v>0</v>
      </c>
    </row>
    <row r="721" spans="1:22" ht="20.100000000000001" customHeight="1">
      <c r="A721" s="107"/>
      <c r="B721" s="107"/>
      <c r="C721" s="108"/>
      <c r="D721" s="109" t="s">
        <v>2034</v>
      </c>
      <c r="E721" s="110" t="s">
        <v>2035</v>
      </c>
      <c r="F721" s="94">
        <v>5260</v>
      </c>
      <c r="G721" s="94">
        <v>0</v>
      </c>
      <c r="H721" s="94">
        <v>0</v>
      </c>
      <c r="I721" s="94">
        <v>0</v>
      </c>
      <c r="J721" s="94">
        <v>0</v>
      </c>
      <c r="K721" s="94">
        <v>0</v>
      </c>
      <c r="L721" s="94">
        <v>0</v>
      </c>
      <c r="M721" s="94">
        <v>0</v>
      </c>
      <c r="N721" s="94">
        <v>0</v>
      </c>
      <c r="O721" s="94">
        <v>240</v>
      </c>
      <c r="P721" s="94">
        <v>0</v>
      </c>
      <c r="Q721" s="94">
        <v>0</v>
      </c>
      <c r="R721" s="94">
        <v>0</v>
      </c>
      <c r="S721" s="94">
        <v>400</v>
      </c>
      <c r="T721" s="94">
        <v>0</v>
      </c>
      <c r="U721" s="94">
        <v>0</v>
      </c>
      <c r="V721" s="94">
        <v>4620</v>
      </c>
    </row>
    <row r="722" spans="1:22" ht="20.100000000000001" customHeight="1">
      <c r="A722" s="107" t="s">
        <v>1589</v>
      </c>
      <c r="B722" s="107" t="s">
        <v>1558</v>
      </c>
      <c r="C722" s="108" t="s">
        <v>1572</v>
      </c>
      <c r="D722" s="109" t="s">
        <v>1623</v>
      </c>
      <c r="E722" s="110" t="s">
        <v>832</v>
      </c>
      <c r="F722" s="94">
        <v>4620</v>
      </c>
      <c r="G722" s="94">
        <v>0</v>
      </c>
      <c r="H722" s="94">
        <v>0</v>
      </c>
      <c r="I722" s="94">
        <v>0</v>
      </c>
      <c r="J722" s="94">
        <v>0</v>
      </c>
      <c r="K722" s="94">
        <v>0</v>
      </c>
      <c r="L722" s="94">
        <v>0</v>
      </c>
      <c r="M722" s="94">
        <v>0</v>
      </c>
      <c r="N722" s="94">
        <v>0</v>
      </c>
      <c r="O722" s="94">
        <v>0</v>
      </c>
      <c r="P722" s="94">
        <v>0</v>
      </c>
      <c r="Q722" s="94">
        <v>0</v>
      </c>
      <c r="R722" s="94">
        <v>0</v>
      </c>
      <c r="S722" s="94">
        <v>0</v>
      </c>
      <c r="T722" s="94">
        <v>0</v>
      </c>
      <c r="U722" s="94">
        <v>0</v>
      </c>
      <c r="V722" s="94">
        <v>4620</v>
      </c>
    </row>
    <row r="723" spans="1:22" ht="20.100000000000001" customHeight="1">
      <c r="A723" s="107" t="s">
        <v>1604</v>
      </c>
      <c r="B723" s="107" t="s">
        <v>1552</v>
      </c>
      <c r="C723" s="108" t="s">
        <v>1608</v>
      </c>
      <c r="D723" s="109" t="s">
        <v>1623</v>
      </c>
      <c r="E723" s="110" t="s">
        <v>1137</v>
      </c>
      <c r="F723" s="94">
        <v>640</v>
      </c>
      <c r="G723" s="94">
        <v>0</v>
      </c>
      <c r="H723" s="94">
        <v>0</v>
      </c>
      <c r="I723" s="94">
        <v>0</v>
      </c>
      <c r="J723" s="94">
        <v>0</v>
      </c>
      <c r="K723" s="94">
        <v>0</v>
      </c>
      <c r="L723" s="94">
        <v>0</v>
      </c>
      <c r="M723" s="94">
        <v>0</v>
      </c>
      <c r="N723" s="94">
        <v>0</v>
      </c>
      <c r="O723" s="94">
        <v>240</v>
      </c>
      <c r="P723" s="94">
        <v>0</v>
      </c>
      <c r="Q723" s="94">
        <v>0</v>
      </c>
      <c r="R723" s="94">
        <v>0</v>
      </c>
      <c r="S723" s="94">
        <v>400</v>
      </c>
      <c r="T723" s="94">
        <v>0</v>
      </c>
      <c r="U723" s="94">
        <v>0</v>
      </c>
      <c r="V723" s="94">
        <v>0</v>
      </c>
    </row>
    <row r="724" spans="1:22" ht="20.100000000000001" customHeight="1">
      <c r="A724" s="107"/>
      <c r="B724" s="107"/>
      <c r="C724" s="108"/>
      <c r="D724" s="109" t="s">
        <v>2036</v>
      </c>
      <c r="E724" s="110" t="s">
        <v>2037</v>
      </c>
      <c r="F724" s="94">
        <v>88688</v>
      </c>
      <c r="G724" s="94">
        <v>0</v>
      </c>
      <c r="H724" s="94">
        <v>0</v>
      </c>
      <c r="I724" s="94">
        <v>0</v>
      </c>
      <c r="J724" s="94">
        <v>0</v>
      </c>
      <c r="K724" s="94">
        <v>0</v>
      </c>
      <c r="L724" s="94">
        <v>0</v>
      </c>
      <c r="M724" s="94">
        <v>0</v>
      </c>
      <c r="N724" s="94">
        <v>0</v>
      </c>
      <c r="O724" s="94">
        <v>1260</v>
      </c>
      <c r="P724" s="94">
        <v>0</v>
      </c>
      <c r="Q724" s="94">
        <v>0</v>
      </c>
      <c r="R724" s="94">
        <v>0</v>
      </c>
      <c r="S724" s="94">
        <v>2180</v>
      </c>
      <c r="T724" s="94">
        <v>6180</v>
      </c>
      <c r="U724" s="94">
        <v>72000</v>
      </c>
      <c r="V724" s="94">
        <v>7068</v>
      </c>
    </row>
    <row r="725" spans="1:22" ht="20.100000000000001" customHeight="1">
      <c r="A725" s="107"/>
      <c r="B725" s="107"/>
      <c r="C725" s="108"/>
      <c r="D725" s="109" t="s">
        <v>2038</v>
      </c>
      <c r="E725" s="110" t="s">
        <v>2039</v>
      </c>
      <c r="F725" s="94">
        <v>88688</v>
      </c>
      <c r="G725" s="94">
        <v>0</v>
      </c>
      <c r="H725" s="94">
        <v>0</v>
      </c>
      <c r="I725" s="94">
        <v>0</v>
      </c>
      <c r="J725" s="94">
        <v>0</v>
      </c>
      <c r="K725" s="94">
        <v>0</v>
      </c>
      <c r="L725" s="94">
        <v>0</v>
      </c>
      <c r="M725" s="94">
        <v>0</v>
      </c>
      <c r="N725" s="94">
        <v>0</v>
      </c>
      <c r="O725" s="94">
        <v>1260</v>
      </c>
      <c r="P725" s="94">
        <v>0</v>
      </c>
      <c r="Q725" s="94">
        <v>0</v>
      </c>
      <c r="R725" s="94">
        <v>0</v>
      </c>
      <c r="S725" s="94">
        <v>2180</v>
      </c>
      <c r="T725" s="94">
        <v>6180</v>
      </c>
      <c r="U725" s="94">
        <v>72000</v>
      </c>
      <c r="V725" s="94">
        <v>7068</v>
      </c>
    </row>
    <row r="726" spans="1:22" ht="20.100000000000001" customHeight="1">
      <c r="A726" s="107" t="s">
        <v>1589</v>
      </c>
      <c r="B726" s="107" t="s">
        <v>1558</v>
      </c>
      <c r="C726" s="108" t="s">
        <v>1572</v>
      </c>
      <c r="D726" s="109" t="s">
        <v>1623</v>
      </c>
      <c r="E726" s="110" t="s">
        <v>832</v>
      </c>
      <c r="F726" s="94">
        <v>79068</v>
      </c>
      <c r="G726" s="94">
        <v>0</v>
      </c>
      <c r="H726" s="94">
        <v>0</v>
      </c>
      <c r="I726" s="94">
        <v>0</v>
      </c>
      <c r="J726" s="94">
        <v>0</v>
      </c>
      <c r="K726" s="94">
        <v>0</v>
      </c>
      <c r="L726" s="94">
        <v>0</v>
      </c>
      <c r="M726" s="94">
        <v>0</v>
      </c>
      <c r="N726" s="94">
        <v>0</v>
      </c>
      <c r="O726" s="94">
        <v>0</v>
      </c>
      <c r="P726" s="94">
        <v>0</v>
      </c>
      <c r="Q726" s="94">
        <v>0</v>
      </c>
      <c r="R726" s="94">
        <v>0</v>
      </c>
      <c r="S726" s="94">
        <v>0</v>
      </c>
      <c r="T726" s="94">
        <v>0</v>
      </c>
      <c r="U726" s="94">
        <v>72000</v>
      </c>
      <c r="V726" s="94">
        <v>7068</v>
      </c>
    </row>
    <row r="727" spans="1:22" ht="20.100000000000001" customHeight="1">
      <c r="A727" s="107" t="s">
        <v>1604</v>
      </c>
      <c r="B727" s="107" t="s">
        <v>1558</v>
      </c>
      <c r="C727" s="108" t="s">
        <v>1550</v>
      </c>
      <c r="D727" s="109" t="s">
        <v>1623</v>
      </c>
      <c r="E727" s="110" t="s">
        <v>251</v>
      </c>
      <c r="F727" s="94">
        <v>9620</v>
      </c>
      <c r="G727" s="94">
        <v>0</v>
      </c>
      <c r="H727" s="94">
        <v>0</v>
      </c>
      <c r="I727" s="94">
        <v>0</v>
      </c>
      <c r="J727" s="94">
        <v>0</v>
      </c>
      <c r="K727" s="94">
        <v>0</v>
      </c>
      <c r="L727" s="94">
        <v>0</v>
      </c>
      <c r="M727" s="94">
        <v>0</v>
      </c>
      <c r="N727" s="94">
        <v>0</v>
      </c>
      <c r="O727" s="94">
        <v>1260</v>
      </c>
      <c r="P727" s="94">
        <v>0</v>
      </c>
      <c r="Q727" s="94">
        <v>0</v>
      </c>
      <c r="R727" s="94">
        <v>0</v>
      </c>
      <c r="S727" s="94">
        <v>2180</v>
      </c>
      <c r="T727" s="94">
        <v>6180</v>
      </c>
      <c r="U727" s="94">
        <v>0</v>
      </c>
      <c r="V727" s="94">
        <v>0</v>
      </c>
    </row>
    <row r="728" spans="1:22" ht="20.100000000000001" customHeight="1">
      <c r="A728" s="107"/>
      <c r="B728" s="107"/>
      <c r="C728" s="108"/>
      <c r="D728" s="109" t="s">
        <v>2040</v>
      </c>
      <c r="E728" s="110" t="s">
        <v>2041</v>
      </c>
      <c r="F728" s="94">
        <v>80</v>
      </c>
      <c r="G728" s="94">
        <v>0</v>
      </c>
      <c r="H728" s="94">
        <v>0</v>
      </c>
      <c r="I728" s="94">
        <v>0</v>
      </c>
      <c r="J728" s="94">
        <v>0</v>
      </c>
      <c r="K728" s="94">
        <v>0</v>
      </c>
      <c r="L728" s="94">
        <v>0</v>
      </c>
      <c r="M728" s="94">
        <v>0</v>
      </c>
      <c r="N728" s="94">
        <v>0</v>
      </c>
      <c r="O728" s="94">
        <v>0</v>
      </c>
      <c r="P728" s="94">
        <v>0</v>
      </c>
      <c r="Q728" s="94">
        <v>0</v>
      </c>
      <c r="R728" s="94">
        <v>0</v>
      </c>
      <c r="S728" s="94">
        <v>80</v>
      </c>
      <c r="T728" s="94">
        <v>0</v>
      </c>
      <c r="U728" s="94">
        <v>0</v>
      </c>
      <c r="V728" s="94">
        <v>0</v>
      </c>
    </row>
    <row r="729" spans="1:22" ht="20.100000000000001" customHeight="1">
      <c r="A729" s="107"/>
      <c r="B729" s="107"/>
      <c r="C729" s="108"/>
      <c r="D729" s="109" t="s">
        <v>2042</v>
      </c>
      <c r="E729" s="110" t="s">
        <v>2043</v>
      </c>
      <c r="F729" s="94">
        <v>80</v>
      </c>
      <c r="G729" s="94">
        <v>0</v>
      </c>
      <c r="H729" s="94">
        <v>0</v>
      </c>
      <c r="I729" s="94">
        <v>0</v>
      </c>
      <c r="J729" s="94">
        <v>0</v>
      </c>
      <c r="K729" s="94">
        <v>0</v>
      </c>
      <c r="L729" s="94">
        <v>0</v>
      </c>
      <c r="M729" s="94">
        <v>0</v>
      </c>
      <c r="N729" s="94">
        <v>0</v>
      </c>
      <c r="O729" s="94">
        <v>0</v>
      </c>
      <c r="P729" s="94">
        <v>0</v>
      </c>
      <c r="Q729" s="94">
        <v>0</v>
      </c>
      <c r="R729" s="94">
        <v>0</v>
      </c>
      <c r="S729" s="94">
        <v>80</v>
      </c>
      <c r="T729" s="94">
        <v>0</v>
      </c>
      <c r="U729" s="94">
        <v>0</v>
      </c>
      <c r="V729" s="94">
        <v>0</v>
      </c>
    </row>
    <row r="730" spans="1:22" ht="20.100000000000001" customHeight="1">
      <c r="A730" s="107" t="s">
        <v>1613</v>
      </c>
      <c r="B730" s="107" t="s">
        <v>1558</v>
      </c>
      <c r="C730" s="108" t="s">
        <v>1557</v>
      </c>
      <c r="D730" s="109" t="s">
        <v>1623</v>
      </c>
      <c r="E730" s="110" t="s">
        <v>1401</v>
      </c>
      <c r="F730" s="94">
        <v>80</v>
      </c>
      <c r="G730" s="94">
        <v>0</v>
      </c>
      <c r="H730" s="94">
        <v>0</v>
      </c>
      <c r="I730" s="94">
        <v>0</v>
      </c>
      <c r="J730" s="94">
        <v>0</v>
      </c>
      <c r="K730" s="94">
        <v>0</v>
      </c>
      <c r="L730" s="94">
        <v>0</v>
      </c>
      <c r="M730" s="94">
        <v>0</v>
      </c>
      <c r="N730" s="94">
        <v>0</v>
      </c>
      <c r="O730" s="94">
        <v>0</v>
      </c>
      <c r="P730" s="94">
        <v>0</v>
      </c>
      <c r="Q730" s="94">
        <v>0</v>
      </c>
      <c r="R730" s="94">
        <v>0</v>
      </c>
      <c r="S730" s="94">
        <v>80</v>
      </c>
      <c r="T730" s="94">
        <v>0</v>
      </c>
      <c r="U730" s="94">
        <v>0</v>
      </c>
      <c r="V730" s="94">
        <v>0</v>
      </c>
    </row>
    <row r="731" spans="1:22" ht="20.100000000000001" customHeight="1">
      <c r="A731" s="107"/>
      <c r="B731" s="107"/>
      <c r="C731" s="108"/>
      <c r="D731" s="109" t="s">
        <v>2044</v>
      </c>
      <c r="E731" s="110" t="s">
        <v>2045</v>
      </c>
      <c r="F731" s="94">
        <v>3982871</v>
      </c>
      <c r="G731" s="94">
        <v>0</v>
      </c>
      <c r="H731" s="94">
        <v>0</v>
      </c>
      <c r="I731" s="94">
        <v>0</v>
      </c>
      <c r="J731" s="94">
        <v>0</v>
      </c>
      <c r="K731" s="94">
        <v>3018000</v>
      </c>
      <c r="L731" s="94">
        <v>0</v>
      </c>
      <c r="M731" s="94">
        <v>0</v>
      </c>
      <c r="N731" s="94">
        <v>0</v>
      </c>
      <c r="O731" s="94">
        <v>1140</v>
      </c>
      <c r="P731" s="94">
        <v>0</v>
      </c>
      <c r="Q731" s="94">
        <v>0</v>
      </c>
      <c r="R731" s="94">
        <v>0</v>
      </c>
      <c r="S731" s="94">
        <v>1640</v>
      </c>
      <c r="T731" s="94">
        <v>51492</v>
      </c>
      <c r="U731" s="94">
        <v>456000</v>
      </c>
      <c r="V731" s="94">
        <v>27399</v>
      </c>
    </row>
    <row r="732" spans="1:22" ht="20.100000000000001" customHeight="1">
      <c r="A732" s="107"/>
      <c r="B732" s="107"/>
      <c r="C732" s="108"/>
      <c r="D732" s="109" t="s">
        <v>2046</v>
      </c>
      <c r="E732" s="110" t="s">
        <v>2047</v>
      </c>
      <c r="F732" s="94">
        <v>39772</v>
      </c>
      <c r="G732" s="94">
        <v>0</v>
      </c>
      <c r="H732" s="94">
        <v>0</v>
      </c>
      <c r="I732" s="94">
        <v>0</v>
      </c>
      <c r="J732" s="94">
        <v>0</v>
      </c>
      <c r="K732" s="94">
        <v>0</v>
      </c>
      <c r="L732" s="94">
        <v>0</v>
      </c>
      <c r="M732" s="94">
        <v>0</v>
      </c>
      <c r="N732" s="94">
        <v>0</v>
      </c>
      <c r="O732" s="94">
        <v>0</v>
      </c>
      <c r="P732" s="94">
        <v>0</v>
      </c>
      <c r="Q732" s="94">
        <v>0</v>
      </c>
      <c r="R732" s="94">
        <v>0</v>
      </c>
      <c r="S732" s="94">
        <v>640</v>
      </c>
      <c r="T732" s="94">
        <v>39132</v>
      </c>
      <c r="U732" s="94">
        <v>0</v>
      </c>
      <c r="V732" s="94">
        <v>0</v>
      </c>
    </row>
    <row r="733" spans="1:22" ht="20.100000000000001" customHeight="1">
      <c r="A733" s="107" t="s">
        <v>1549</v>
      </c>
      <c r="B733" s="107" t="s">
        <v>1552</v>
      </c>
      <c r="C733" s="108" t="s">
        <v>1550</v>
      </c>
      <c r="D733" s="109" t="s">
        <v>1623</v>
      </c>
      <c r="E733" s="110" t="s">
        <v>251</v>
      </c>
      <c r="F733" s="94">
        <v>39772</v>
      </c>
      <c r="G733" s="94">
        <v>0</v>
      </c>
      <c r="H733" s="94">
        <v>0</v>
      </c>
      <c r="I733" s="94">
        <v>0</v>
      </c>
      <c r="J733" s="94">
        <v>0</v>
      </c>
      <c r="K733" s="94">
        <v>0</v>
      </c>
      <c r="L733" s="94">
        <v>0</v>
      </c>
      <c r="M733" s="94">
        <v>0</v>
      </c>
      <c r="N733" s="94">
        <v>0</v>
      </c>
      <c r="O733" s="94">
        <v>0</v>
      </c>
      <c r="P733" s="94">
        <v>0</v>
      </c>
      <c r="Q733" s="94">
        <v>0</v>
      </c>
      <c r="R733" s="94">
        <v>0</v>
      </c>
      <c r="S733" s="94">
        <v>640</v>
      </c>
      <c r="T733" s="94">
        <v>39132</v>
      </c>
      <c r="U733" s="94">
        <v>0</v>
      </c>
      <c r="V733" s="94">
        <v>0</v>
      </c>
    </row>
    <row r="734" spans="1:22" ht="20.100000000000001" customHeight="1">
      <c r="A734" s="107"/>
      <c r="B734" s="107"/>
      <c r="C734" s="108"/>
      <c r="D734" s="109" t="s">
        <v>2048</v>
      </c>
      <c r="E734" s="110" t="s">
        <v>2049</v>
      </c>
      <c r="F734" s="94">
        <v>160</v>
      </c>
      <c r="G734" s="94">
        <v>0</v>
      </c>
      <c r="H734" s="94">
        <v>0</v>
      </c>
      <c r="I734" s="94">
        <v>0</v>
      </c>
      <c r="J734" s="94">
        <v>0</v>
      </c>
      <c r="K734" s="94">
        <v>0</v>
      </c>
      <c r="L734" s="94">
        <v>0</v>
      </c>
      <c r="M734" s="94">
        <v>0</v>
      </c>
      <c r="N734" s="94">
        <v>0</v>
      </c>
      <c r="O734" s="94">
        <v>0</v>
      </c>
      <c r="P734" s="94">
        <v>0</v>
      </c>
      <c r="Q734" s="94">
        <v>0</v>
      </c>
      <c r="R734" s="94">
        <v>0</v>
      </c>
      <c r="S734" s="94">
        <v>160</v>
      </c>
      <c r="T734" s="94">
        <v>0</v>
      </c>
      <c r="U734" s="94">
        <v>0</v>
      </c>
      <c r="V734" s="94">
        <v>0</v>
      </c>
    </row>
    <row r="735" spans="1:22" ht="20.100000000000001" customHeight="1">
      <c r="A735" s="107" t="s">
        <v>1549</v>
      </c>
      <c r="B735" s="107" t="s">
        <v>1554</v>
      </c>
      <c r="C735" s="108" t="s">
        <v>1550</v>
      </c>
      <c r="D735" s="109" t="s">
        <v>1623</v>
      </c>
      <c r="E735" s="110" t="s">
        <v>251</v>
      </c>
      <c r="F735" s="94">
        <v>160</v>
      </c>
      <c r="G735" s="94">
        <v>0</v>
      </c>
      <c r="H735" s="94">
        <v>0</v>
      </c>
      <c r="I735" s="94">
        <v>0</v>
      </c>
      <c r="J735" s="94">
        <v>0</v>
      </c>
      <c r="K735" s="94">
        <v>0</v>
      </c>
      <c r="L735" s="94">
        <v>0</v>
      </c>
      <c r="M735" s="94">
        <v>0</v>
      </c>
      <c r="N735" s="94">
        <v>0</v>
      </c>
      <c r="O735" s="94">
        <v>0</v>
      </c>
      <c r="P735" s="94">
        <v>0</v>
      </c>
      <c r="Q735" s="94">
        <v>0</v>
      </c>
      <c r="R735" s="94">
        <v>0</v>
      </c>
      <c r="S735" s="94">
        <v>160</v>
      </c>
      <c r="T735" s="94">
        <v>0</v>
      </c>
      <c r="U735" s="94">
        <v>0</v>
      </c>
      <c r="V735" s="94">
        <v>0</v>
      </c>
    </row>
    <row r="736" spans="1:22" ht="20.100000000000001" customHeight="1">
      <c r="A736" s="107"/>
      <c r="B736" s="107"/>
      <c r="C736" s="108"/>
      <c r="D736" s="109" t="s">
        <v>2050</v>
      </c>
      <c r="E736" s="110" t="s">
        <v>2051</v>
      </c>
      <c r="F736" s="94">
        <v>716640</v>
      </c>
      <c r="G736" s="94">
        <v>0</v>
      </c>
      <c r="H736" s="94">
        <v>0</v>
      </c>
      <c r="I736" s="94">
        <v>0</v>
      </c>
      <c r="J736" s="94">
        <v>0</v>
      </c>
      <c r="K736" s="94">
        <v>643200</v>
      </c>
      <c r="L736" s="94">
        <v>0</v>
      </c>
      <c r="M736" s="94">
        <v>0</v>
      </c>
      <c r="N736" s="94">
        <v>0</v>
      </c>
      <c r="O736" s="94">
        <v>1140</v>
      </c>
      <c r="P736" s="94">
        <v>0</v>
      </c>
      <c r="Q736" s="94">
        <v>0</v>
      </c>
      <c r="R736" s="94">
        <v>0</v>
      </c>
      <c r="S736" s="94">
        <v>300</v>
      </c>
      <c r="T736" s="94">
        <v>0</v>
      </c>
      <c r="U736" s="94">
        <v>0</v>
      </c>
      <c r="V736" s="94">
        <v>0</v>
      </c>
    </row>
    <row r="737" spans="1:22" ht="20.100000000000001" customHeight="1">
      <c r="A737" s="107" t="s">
        <v>1591</v>
      </c>
      <c r="B737" s="107" t="s">
        <v>1580</v>
      </c>
      <c r="C737" s="108" t="s">
        <v>1572</v>
      </c>
      <c r="D737" s="109" t="s">
        <v>1623</v>
      </c>
      <c r="E737" s="110" t="s">
        <v>957</v>
      </c>
      <c r="F737" s="94">
        <v>716640</v>
      </c>
      <c r="G737" s="94">
        <v>0</v>
      </c>
      <c r="H737" s="94">
        <v>0</v>
      </c>
      <c r="I737" s="94">
        <v>0</v>
      </c>
      <c r="J737" s="94">
        <v>0</v>
      </c>
      <c r="K737" s="94">
        <v>643200</v>
      </c>
      <c r="L737" s="94">
        <v>0</v>
      </c>
      <c r="M737" s="94">
        <v>0</v>
      </c>
      <c r="N737" s="94">
        <v>0</v>
      </c>
      <c r="O737" s="94">
        <v>1140</v>
      </c>
      <c r="P737" s="94">
        <v>0</v>
      </c>
      <c r="Q737" s="94">
        <v>0</v>
      </c>
      <c r="R737" s="94">
        <v>0</v>
      </c>
      <c r="S737" s="94">
        <v>300</v>
      </c>
      <c r="T737" s="94">
        <v>0</v>
      </c>
      <c r="U737" s="94">
        <v>0</v>
      </c>
      <c r="V737" s="94">
        <v>0</v>
      </c>
    </row>
    <row r="738" spans="1:22" ht="20.100000000000001" customHeight="1">
      <c r="A738" s="107"/>
      <c r="B738" s="107"/>
      <c r="C738" s="108"/>
      <c r="D738" s="109" t="s">
        <v>2052</v>
      </c>
      <c r="E738" s="110" t="s">
        <v>2053</v>
      </c>
      <c r="F738" s="94">
        <v>6240</v>
      </c>
      <c r="G738" s="94">
        <v>0</v>
      </c>
      <c r="H738" s="94">
        <v>0</v>
      </c>
      <c r="I738" s="94">
        <v>0</v>
      </c>
      <c r="J738" s="94">
        <v>0</v>
      </c>
      <c r="K738" s="94">
        <v>0</v>
      </c>
      <c r="L738" s="94">
        <v>0</v>
      </c>
      <c r="M738" s="94">
        <v>0</v>
      </c>
      <c r="N738" s="94">
        <v>0</v>
      </c>
      <c r="O738" s="94">
        <v>0</v>
      </c>
      <c r="P738" s="94">
        <v>0</v>
      </c>
      <c r="Q738" s="94">
        <v>0</v>
      </c>
      <c r="R738" s="94">
        <v>0</v>
      </c>
      <c r="S738" s="94">
        <v>60</v>
      </c>
      <c r="T738" s="94">
        <v>6180</v>
      </c>
      <c r="U738" s="94">
        <v>0</v>
      </c>
      <c r="V738" s="94">
        <v>0</v>
      </c>
    </row>
    <row r="739" spans="1:22" ht="20.100000000000001" customHeight="1">
      <c r="A739" s="107" t="s">
        <v>1582</v>
      </c>
      <c r="B739" s="107" t="s">
        <v>1555</v>
      </c>
      <c r="C739" s="108" t="s">
        <v>1557</v>
      </c>
      <c r="D739" s="109" t="s">
        <v>1623</v>
      </c>
      <c r="E739" s="110" t="s">
        <v>777</v>
      </c>
      <c r="F739" s="94">
        <v>6240</v>
      </c>
      <c r="G739" s="94">
        <v>0</v>
      </c>
      <c r="H739" s="94">
        <v>0</v>
      </c>
      <c r="I739" s="94">
        <v>0</v>
      </c>
      <c r="J739" s="94">
        <v>0</v>
      </c>
      <c r="K739" s="94">
        <v>0</v>
      </c>
      <c r="L739" s="94">
        <v>0</v>
      </c>
      <c r="M739" s="94">
        <v>0</v>
      </c>
      <c r="N739" s="94">
        <v>0</v>
      </c>
      <c r="O739" s="94">
        <v>0</v>
      </c>
      <c r="P739" s="94">
        <v>0</v>
      </c>
      <c r="Q739" s="94">
        <v>0</v>
      </c>
      <c r="R739" s="94">
        <v>0</v>
      </c>
      <c r="S739" s="94">
        <v>60</v>
      </c>
      <c r="T739" s="94">
        <v>6180</v>
      </c>
      <c r="U739" s="94">
        <v>0</v>
      </c>
      <c r="V739" s="94">
        <v>0</v>
      </c>
    </row>
    <row r="740" spans="1:22" ht="20.100000000000001" customHeight="1">
      <c r="A740" s="107"/>
      <c r="B740" s="107"/>
      <c r="C740" s="108"/>
      <c r="D740" s="109" t="s">
        <v>2054</v>
      </c>
      <c r="E740" s="110" t="s">
        <v>2055</v>
      </c>
      <c r="F740" s="94">
        <v>483439</v>
      </c>
      <c r="G740" s="94">
        <v>0</v>
      </c>
      <c r="H740" s="94">
        <v>0</v>
      </c>
      <c r="I740" s="94">
        <v>0</v>
      </c>
      <c r="J740" s="94">
        <v>0</v>
      </c>
      <c r="K740" s="94">
        <v>0</v>
      </c>
      <c r="L740" s="94">
        <v>0</v>
      </c>
      <c r="M740" s="94">
        <v>0</v>
      </c>
      <c r="N740" s="94">
        <v>0</v>
      </c>
      <c r="O740" s="94">
        <v>0</v>
      </c>
      <c r="P740" s="94">
        <v>0</v>
      </c>
      <c r="Q740" s="94">
        <v>0</v>
      </c>
      <c r="R740" s="94">
        <v>0</v>
      </c>
      <c r="S740" s="94">
        <v>40</v>
      </c>
      <c r="T740" s="94">
        <v>0</v>
      </c>
      <c r="U740" s="94">
        <v>456000</v>
      </c>
      <c r="V740" s="94">
        <v>27399</v>
      </c>
    </row>
    <row r="741" spans="1:22" ht="20.100000000000001" customHeight="1">
      <c r="A741" s="107" t="s">
        <v>1589</v>
      </c>
      <c r="B741" s="107" t="s">
        <v>1550</v>
      </c>
      <c r="C741" s="108" t="s">
        <v>1585</v>
      </c>
      <c r="D741" s="109" t="s">
        <v>1623</v>
      </c>
      <c r="E741" s="110" t="s">
        <v>801</v>
      </c>
      <c r="F741" s="94">
        <v>40</v>
      </c>
      <c r="G741" s="94">
        <v>0</v>
      </c>
      <c r="H741" s="94">
        <v>0</v>
      </c>
      <c r="I741" s="94">
        <v>0</v>
      </c>
      <c r="J741" s="94">
        <v>0</v>
      </c>
      <c r="K741" s="94">
        <v>0</v>
      </c>
      <c r="L741" s="94">
        <v>0</v>
      </c>
      <c r="M741" s="94">
        <v>0</v>
      </c>
      <c r="N741" s="94">
        <v>0</v>
      </c>
      <c r="O741" s="94">
        <v>0</v>
      </c>
      <c r="P741" s="94">
        <v>0</v>
      </c>
      <c r="Q741" s="94">
        <v>0</v>
      </c>
      <c r="R741" s="94">
        <v>0</v>
      </c>
      <c r="S741" s="94">
        <v>40</v>
      </c>
      <c r="T741" s="94">
        <v>0</v>
      </c>
      <c r="U741" s="94">
        <v>0</v>
      </c>
      <c r="V741" s="94">
        <v>0</v>
      </c>
    </row>
    <row r="742" spans="1:22" ht="20.100000000000001" customHeight="1">
      <c r="A742" s="107" t="s">
        <v>1589</v>
      </c>
      <c r="B742" s="107" t="s">
        <v>1558</v>
      </c>
      <c r="C742" s="108" t="s">
        <v>1572</v>
      </c>
      <c r="D742" s="109" t="s">
        <v>1623</v>
      </c>
      <c r="E742" s="110" t="s">
        <v>832</v>
      </c>
      <c r="F742" s="94">
        <v>483399</v>
      </c>
      <c r="G742" s="94">
        <v>0</v>
      </c>
      <c r="H742" s="94">
        <v>0</v>
      </c>
      <c r="I742" s="94">
        <v>0</v>
      </c>
      <c r="J742" s="94">
        <v>0</v>
      </c>
      <c r="K742" s="94">
        <v>0</v>
      </c>
      <c r="L742" s="94">
        <v>0</v>
      </c>
      <c r="M742" s="94">
        <v>0</v>
      </c>
      <c r="N742" s="94">
        <v>0</v>
      </c>
      <c r="O742" s="94">
        <v>0</v>
      </c>
      <c r="P742" s="94">
        <v>0</v>
      </c>
      <c r="Q742" s="94">
        <v>0</v>
      </c>
      <c r="R742" s="94">
        <v>0</v>
      </c>
      <c r="S742" s="94">
        <v>0</v>
      </c>
      <c r="T742" s="94">
        <v>0</v>
      </c>
      <c r="U742" s="94">
        <v>456000</v>
      </c>
      <c r="V742" s="94">
        <v>27399</v>
      </c>
    </row>
    <row r="743" spans="1:22" ht="20.100000000000001" customHeight="1">
      <c r="A743" s="107"/>
      <c r="B743" s="107"/>
      <c r="C743" s="108"/>
      <c r="D743" s="109" t="s">
        <v>2056</v>
      </c>
      <c r="E743" s="110" t="s">
        <v>2057</v>
      </c>
      <c r="F743" s="94">
        <v>2736300</v>
      </c>
      <c r="G743" s="94">
        <v>0</v>
      </c>
      <c r="H743" s="94">
        <v>0</v>
      </c>
      <c r="I743" s="94">
        <v>0</v>
      </c>
      <c r="J743" s="94">
        <v>0</v>
      </c>
      <c r="K743" s="94">
        <v>2374800</v>
      </c>
      <c r="L743" s="94">
        <v>0</v>
      </c>
      <c r="M743" s="94">
        <v>0</v>
      </c>
      <c r="N743" s="94">
        <v>0</v>
      </c>
      <c r="O743" s="94">
        <v>0</v>
      </c>
      <c r="P743" s="94">
        <v>0</v>
      </c>
      <c r="Q743" s="94">
        <v>0</v>
      </c>
      <c r="R743" s="94">
        <v>0</v>
      </c>
      <c r="S743" s="94">
        <v>120</v>
      </c>
      <c r="T743" s="94">
        <v>6180</v>
      </c>
      <c r="U743" s="94">
        <v>0</v>
      </c>
      <c r="V743" s="94">
        <v>0</v>
      </c>
    </row>
    <row r="744" spans="1:22" ht="20.100000000000001" customHeight="1">
      <c r="A744" s="107" t="s">
        <v>1604</v>
      </c>
      <c r="B744" s="107" t="s">
        <v>1550</v>
      </c>
      <c r="C744" s="108" t="s">
        <v>1557</v>
      </c>
      <c r="D744" s="109" t="s">
        <v>1623</v>
      </c>
      <c r="E744" s="110" t="s">
        <v>260</v>
      </c>
      <c r="F744" s="94">
        <v>6300</v>
      </c>
      <c r="G744" s="94">
        <v>0</v>
      </c>
      <c r="H744" s="94">
        <v>0</v>
      </c>
      <c r="I744" s="94">
        <v>0</v>
      </c>
      <c r="J744" s="94">
        <v>0</v>
      </c>
      <c r="K744" s="94">
        <v>0</v>
      </c>
      <c r="L744" s="94">
        <v>0</v>
      </c>
      <c r="M744" s="94">
        <v>0</v>
      </c>
      <c r="N744" s="94">
        <v>0</v>
      </c>
      <c r="O744" s="94">
        <v>0</v>
      </c>
      <c r="P744" s="94">
        <v>0</v>
      </c>
      <c r="Q744" s="94">
        <v>0</v>
      </c>
      <c r="R744" s="94">
        <v>0</v>
      </c>
      <c r="S744" s="94">
        <v>120</v>
      </c>
      <c r="T744" s="94">
        <v>6180</v>
      </c>
      <c r="U744" s="94">
        <v>0</v>
      </c>
      <c r="V744" s="94">
        <v>0</v>
      </c>
    </row>
    <row r="745" spans="1:22" ht="20.100000000000001" customHeight="1">
      <c r="A745" s="107" t="s">
        <v>1604</v>
      </c>
      <c r="B745" s="107" t="s">
        <v>1580</v>
      </c>
      <c r="C745" s="108" t="s">
        <v>1558</v>
      </c>
      <c r="D745" s="109" t="s">
        <v>1623</v>
      </c>
      <c r="E745" s="110" t="s">
        <v>1171</v>
      </c>
      <c r="F745" s="94">
        <v>2730000</v>
      </c>
      <c r="G745" s="94">
        <v>0</v>
      </c>
      <c r="H745" s="94">
        <v>0</v>
      </c>
      <c r="I745" s="94">
        <v>0</v>
      </c>
      <c r="J745" s="94">
        <v>0</v>
      </c>
      <c r="K745" s="94">
        <v>2374800</v>
      </c>
      <c r="L745" s="94">
        <v>0</v>
      </c>
      <c r="M745" s="94">
        <v>0</v>
      </c>
      <c r="N745" s="94">
        <v>0</v>
      </c>
      <c r="O745" s="94">
        <v>0</v>
      </c>
      <c r="P745" s="94">
        <v>0</v>
      </c>
      <c r="Q745" s="94">
        <v>0</v>
      </c>
      <c r="R745" s="94">
        <v>0</v>
      </c>
      <c r="S745" s="94">
        <v>0</v>
      </c>
      <c r="T745" s="94">
        <v>0</v>
      </c>
      <c r="U745" s="94">
        <v>0</v>
      </c>
      <c r="V745" s="94">
        <v>0</v>
      </c>
    </row>
    <row r="746" spans="1:22" ht="20.100000000000001" customHeight="1">
      <c r="A746" s="107"/>
      <c r="B746" s="107"/>
      <c r="C746" s="108"/>
      <c r="D746" s="109" t="s">
        <v>2058</v>
      </c>
      <c r="E746" s="110" t="s">
        <v>2059</v>
      </c>
      <c r="F746" s="94">
        <v>40</v>
      </c>
      <c r="G746" s="94">
        <v>0</v>
      </c>
      <c r="H746" s="94">
        <v>0</v>
      </c>
      <c r="I746" s="94">
        <v>0</v>
      </c>
      <c r="J746" s="94">
        <v>0</v>
      </c>
      <c r="K746" s="94">
        <v>0</v>
      </c>
      <c r="L746" s="94">
        <v>0</v>
      </c>
      <c r="M746" s="94">
        <v>0</v>
      </c>
      <c r="N746" s="94">
        <v>0</v>
      </c>
      <c r="O746" s="94">
        <v>0</v>
      </c>
      <c r="P746" s="94">
        <v>0</v>
      </c>
      <c r="Q746" s="94">
        <v>0</v>
      </c>
      <c r="R746" s="94">
        <v>0</v>
      </c>
      <c r="S746" s="94">
        <v>40</v>
      </c>
      <c r="T746" s="94">
        <v>0</v>
      </c>
      <c r="U746" s="94">
        <v>0</v>
      </c>
      <c r="V746" s="94">
        <v>0</v>
      </c>
    </row>
    <row r="747" spans="1:22" ht="20.100000000000001" customHeight="1">
      <c r="A747" s="107" t="s">
        <v>1549</v>
      </c>
      <c r="B747" s="107" t="s">
        <v>1550</v>
      </c>
      <c r="C747" s="108" t="s">
        <v>1550</v>
      </c>
      <c r="D747" s="109" t="s">
        <v>1623</v>
      </c>
      <c r="E747" s="110" t="s">
        <v>251</v>
      </c>
      <c r="F747" s="94">
        <v>40</v>
      </c>
      <c r="G747" s="94">
        <v>0</v>
      </c>
      <c r="H747" s="94">
        <v>0</v>
      </c>
      <c r="I747" s="94">
        <v>0</v>
      </c>
      <c r="J747" s="94">
        <v>0</v>
      </c>
      <c r="K747" s="94">
        <v>0</v>
      </c>
      <c r="L747" s="94">
        <v>0</v>
      </c>
      <c r="M747" s="94">
        <v>0</v>
      </c>
      <c r="N747" s="94">
        <v>0</v>
      </c>
      <c r="O747" s="94">
        <v>0</v>
      </c>
      <c r="P747" s="94">
        <v>0</v>
      </c>
      <c r="Q747" s="94">
        <v>0</v>
      </c>
      <c r="R747" s="94">
        <v>0</v>
      </c>
      <c r="S747" s="94">
        <v>40</v>
      </c>
      <c r="T747" s="94">
        <v>0</v>
      </c>
      <c r="U747" s="94">
        <v>0</v>
      </c>
      <c r="V747" s="94">
        <v>0</v>
      </c>
    </row>
    <row r="748" spans="1:22" ht="20.100000000000001" customHeight="1">
      <c r="A748" s="107"/>
      <c r="B748" s="107"/>
      <c r="C748" s="108"/>
      <c r="D748" s="109" t="s">
        <v>2060</v>
      </c>
      <c r="E748" s="110" t="s">
        <v>2061</v>
      </c>
      <c r="F748" s="94">
        <v>80</v>
      </c>
      <c r="G748" s="94">
        <v>0</v>
      </c>
      <c r="H748" s="94">
        <v>0</v>
      </c>
      <c r="I748" s="94">
        <v>0</v>
      </c>
      <c r="J748" s="94">
        <v>0</v>
      </c>
      <c r="K748" s="94">
        <v>0</v>
      </c>
      <c r="L748" s="94">
        <v>0</v>
      </c>
      <c r="M748" s="94">
        <v>0</v>
      </c>
      <c r="N748" s="94">
        <v>0</v>
      </c>
      <c r="O748" s="94">
        <v>0</v>
      </c>
      <c r="P748" s="94">
        <v>0</v>
      </c>
      <c r="Q748" s="94">
        <v>0</v>
      </c>
      <c r="R748" s="94">
        <v>0</v>
      </c>
      <c r="S748" s="94">
        <v>80</v>
      </c>
      <c r="T748" s="94">
        <v>0</v>
      </c>
      <c r="U748" s="94">
        <v>0</v>
      </c>
      <c r="V748" s="94">
        <v>0</v>
      </c>
    </row>
    <row r="749" spans="1:22" ht="20.100000000000001" customHeight="1">
      <c r="A749" s="107" t="s">
        <v>1549</v>
      </c>
      <c r="B749" s="107" t="s">
        <v>1564</v>
      </c>
      <c r="C749" s="108" t="s">
        <v>1550</v>
      </c>
      <c r="D749" s="109" t="s">
        <v>1623</v>
      </c>
      <c r="E749" s="110" t="s">
        <v>251</v>
      </c>
      <c r="F749" s="94">
        <v>80</v>
      </c>
      <c r="G749" s="94">
        <v>0</v>
      </c>
      <c r="H749" s="94">
        <v>0</v>
      </c>
      <c r="I749" s="94">
        <v>0</v>
      </c>
      <c r="J749" s="94">
        <v>0</v>
      </c>
      <c r="K749" s="94">
        <v>0</v>
      </c>
      <c r="L749" s="94">
        <v>0</v>
      </c>
      <c r="M749" s="94">
        <v>0</v>
      </c>
      <c r="N749" s="94">
        <v>0</v>
      </c>
      <c r="O749" s="94">
        <v>0</v>
      </c>
      <c r="P749" s="94">
        <v>0</v>
      </c>
      <c r="Q749" s="94">
        <v>0</v>
      </c>
      <c r="R749" s="94">
        <v>0</v>
      </c>
      <c r="S749" s="94">
        <v>80</v>
      </c>
      <c r="T749" s="94">
        <v>0</v>
      </c>
      <c r="U749" s="94">
        <v>0</v>
      </c>
      <c r="V749" s="94">
        <v>0</v>
      </c>
    </row>
    <row r="750" spans="1:22" ht="20.100000000000001" customHeight="1">
      <c r="A750" s="107"/>
      <c r="B750" s="107"/>
      <c r="C750" s="108"/>
      <c r="D750" s="109" t="s">
        <v>2062</v>
      </c>
      <c r="E750" s="110" t="s">
        <v>2063</v>
      </c>
      <c r="F750" s="94">
        <v>20</v>
      </c>
      <c r="G750" s="94">
        <v>0</v>
      </c>
      <c r="H750" s="94">
        <v>0</v>
      </c>
      <c r="I750" s="94">
        <v>0</v>
      </c>
      <c r="J750" s="94">
        <v>0</v>
      </c>
      <c r="K750" s="94">
        <v>0</v>
      </c>
      <c r="L750" s="94">
        <v>0</v>
      </c>
      <c r="M750" s="94">
        <v>0</v>
      </c>
      <c r="N750" s="94">
        <v>0</v>
      </c>
      <c r="O750" s="94">
        <v>0</v>
      </c>
      <c r="P750" s="94">
        <v>0</v>
      </c>
      <c r="Q750" s="94">
        <v>0</v>
      </c>
      <c r="R750" s="94">
        <v>0</v>
      </c>
      <c r="S750" s="94">
        <v>20</v>
      </c>
      <c r="T750" s="94">
        <v>0</v>
      </c>
      <c r="U750" s="94">
        <v>0</v>
      </c>
      <c r="V750" s="94">
        <v>0</v>
      </c>
    </row>
    <row r="751" spans="1:22" ht="20.100000000000001" customHeight="1">
      <c r="A751" s="107" t="s">
        <v>1549</v>
      </c>
      <c r="B751" s="107" t="s">
        <v>1563</v>
      </c>
      <c r="C751" s="108" t="s">
        <v>1550</v>
      </c>
      <c r="D751" s="109" t="s">
        <v>1623</v>
      </c>
      <c r="E751" s="110" t="s">
        <v>251</v>
      </c>
      <c r="F751" s="94">
        <v>20</v>
      </c>
      <c r="G751" s="94">
        <v>0</v>
      </c>
      <c r="H751" s="94">
        <v>0</v>
      </c>
      <c r="I751" s="94">
        <v>0</v>
      </c>
      <c r="J751" s="94">
        <v>0</v>
      </c>
      <c r="K751" s="94">
        <v>0</v>
      </c>
      <c r="L751" s="94">
        <v>0</v>
      </c>
      <c r="M751" s="94">
        <v>0</v>
      </c>
      <c r="N751" s="94">
        <v>0</v>
      </c>
      <c r="O751" s="94">
        <v>0</v>
      </c>
      <c r="P751" s="94">
        <v>0</v>
      </c>
      <c r="Q751" s="94">
        <v>0</v>
      </c>
      <c r="R751" s="94">
        <v>0</v>
      </c>
      <c r="S751" s="94">
        <v>20</v>
      </c>
      <c r="T751" s="94">
        <v>0</v>
      </c>
      <c r="U751" s="94">
        <v>0</v>
      </c>
      <c r="V751" s="94">
        <v>0</v>
      </c>
    </row>
    <row r="752" spans="1:22" ht="20.100000000000001" customHeight="1">
      <c r="A752" s="107"/>
      <c r="B752" s="107"/>
      <c r="C752" s="108"/>
      <c r="D752" s="109" t="s">
        <v>2064</v>
      </c>
      <c r="E752" s="110" t="s">
        <v>2065</v>
      </c>
      <c r="F752" s="94">
        <v>180</v>
      </c>
      <c r="G752" s="94">
        <v>0</v>
      </c>
      <c r="H752" s="94">
        <v>0</v>
      </c>
      <c r="I752" s="94">
        <v>0</v>
      </c>
      <c r="J752" s="94">
        <v>0</v>
      </c>
      <c r="K752" s="94">
        <v>0</v>
      </c>
      <c r="L752" s="94">
        <v>0</v>
      </c>
      <c r="M752" s="94">
        <v>0</v>
      </c>
      <c r="N752" s="94">
        <v>0</v>
      </c>
      <c r="O752" s="94">
        <v>0</v>
      </c>
      <c r="P752" s="94">
        <v>0</v>
      </c>
      <c r="Q752" s="94">
        <v>0</v>
      </c>
      <c r="R752" s="94">
        <v>0</v>
      </c>
      <c r="S752" s="94">
        <v>180</v>
      </c>
      <c r="T752" s="94">
        <v>0</v>
      </c>
      <c r="U752" s="94">
        <v>0</v>
      </c>
      <c r="V752" s="94">
        <v>0</v>
      </c>
    </row>
    <row r="753" spans="1:22" ht="20.100000000000001" customHeight="1">
      <c r="A753" s="107" t="s">
        <v>1604</v>
      </c>
      <c r="B753" s="107" t="s">
        <v>1550</v>
      </c>
      <c r="C753" s="108" t="s">
        <v>1572</v>
      </c>
      <c r="D753" s="109" t="s">
        <v>1623</v>
      </c>
      <c r="E753" s="110" t="s">
        <v>1097</v>
      </c>
      <c r="F753" s="94">
        <v>180</v>
      </c>
      <c r="G753" s="94">
        <v>0</v>
      </c>
      <c r="H753" s="94">
        <v>0</v>
      </c>
      <c r="I753" s="94">
        <v>0</v>
      </c>
      <c r="J753" s="94">
        <v>0</v>
      </c>
      <c r="K753" s="94">
        <v>0</v>
      </c>
      <c r="L753" s="94">
        <v>0</v>
      </c>
      <c r="M753" s="94">
        <v>0</v>
      </c>
      <c r="N753" s="94">
        <v>0</v>
      </c>
      <c r="O753" s="94">
        <v>0</v>
      </c>
      <c r="P753" s="94">
        <v>0</v>
      </c>
      <c r="Q753" s="94">
        <v>0</v>
      </c>
      <c r="R753" s="94">
        <v>0</v>
      </c>
      <c r="S753" s="94">
        <v>180</v>
      </c>
      <c r="T753" s="94">
        <v>0</v>
      </c>
      <c r="U753" s="94">
        <v>0</v>
      </c>
      <c r="V753" s="94">
        <v>0</v>
      </c>
    </row>
    <row r="754" spans="1:22" ht="20.100000000000001" customHeight="1">
      <c r="A754" s="107"/>
      <c r="B754" s="107"/>
      <c r="C754" s="108"/>
      <c r="D754" s="109" t="s">
        <v>2066</v>
      </c>
      <c r="E754" s="110" t="s">
        <v>2067</v>
      </c>
      <c r="F754" s="94">
        <v>1643003</v>
      </c>
      <c r="G754" s="94">
        <v>0</v>
      </c>
      <c r="H754" s="94">
        <v>0</v>
      </c>
      <c r="I754" s="94">
        <v>0</v>
      </c>
      <c r="J754" s="94">
        <v>0</v>
      </c>
      <c r="K754" s="94">
        <v>1240800</v>
      </c>
      <c r="L754" s="94">
        <v>0</v>
      </c>
      <c r="M754" s="94">
        <v>0</v>
      </c>
      <c r="N754" s="94">
        <v>0</v>
      </c>
      <c r="O754" s="94">
        <v>600</v>
      </c>
      <c r="P754" s="94">
        <v>0</v>
      </c>
      <c r="Q754" s="94">
        <v>0</v>
      </c>
      <c r="R754" s="94">
        <v>0</v>
      </c>
      <c r="S754" s="94">
        <v>1180</v>
      </c>
      <c r="T754" s="94">
        <v>58717</v>
      </c>
      <c r="U754" s="94">
        <v>144000</v>
      </c>
      <c r="V754" s="94">
        <v>6426</v>
      </c>
    </row>
    <row r="755" spans="1:22" ht="20.100000000000001" customHeight="1">
      <c r="A755" s="107"/>
      <c r="B755" s="107"/>
      <c r="C755" s="108"/>
      <c r="D755" s="109" t="s">
        <v>2068</v>
      </c>
      <c r="E755" s="110" t="s">
        <v>2069</v>
      </c>
      <c r="F755" s="94">
        <v>43405</v>
      </c>
      <c r="G755" s="94">
        <v>0</v>
      </c>
      <c r="H755" s="94">
        <v>0</v>
      </c>
      <c r="I755" s="94">
        <v>0</v>
      </c>
      <c r="J755" s="94">
        <v>0</v>
      </c>
      <c r="K755" s="94">
        <v>0</v>
      </c>
      <c r="L755" s="94">
        <v>0</v>
      </c>
      <c r="M755" s="94">
        <v>0</v>
      </c>
      <c r="N755" s="94">
        <v>0</v>
      </c>
      <c r="O755" s="94">
        <v>300</v>
      </c>
      <c r="P755" s="94">
        <v>0</v>
      </c>
      <c r="Q755" s="94">
        <v>0</v>
      </c>
      <c r="R755" s="94">
        <v>0</v>
      </c>
      <c r="S755" s="94">
        <v>360</v>
      </c>
      <c r="T755" s="94">
        <v>42745</v>
      </c>
      <c r="U755" s="94">
        <v>0</v>
      </c>
      <c r="V755" s="94">
        <v>0</v>
      </c>
    </row>
    <row r="756" spans="1:22" ht="20.100000000000001" customHeight="1">
      <c r="A756" s="107" t="s">
        <v>1549</v>
      </c>
      <c r="B756" s="107" t="s">
        <v>1552</v>
      </c>
      <c r="C756" s="108" t="s">
        <v>1550</v>
      </c>
      <c r="D756" s="109" t="s">
        <v>1623</v>
      </c>
      <c r="E756" s="110" t="s">
        <v>251</v>
      </c>
      <c r="F756" s="94">
        <v>43405</v>
      </c>
      <c r="G756" s="94">
        <v>0</v>
      </c>
      <c r="H756" s="94">
        <v>0</v>
      </c>
      <c r="I756" s="94">
        <v>0</v>
      </c>
      <c r="J756" s="94">
        <v>0</v>
      </c>
      <c r="K756" s="94">
        <v>0</v>
      </c>
      <c r="L756" s="94">
        <v>0</v>
      </c>
      <c r="M756" s="94">
        <v>0</v>
      </c>
      <c r="N756" s="94">
        <v>0</v>
      </c>
      <c r="O756" s="94">
        <v>300</v>
      </c>
      <c r="P756" s="94">
        <v>0</v>
      </c>
      <c r="Q756" s="94">
        <v>0</v>
      </c>
      <c r="R756" s="94">
        <v>0</v>
      </c>
      <c r="S756" s="94">
        <v>360</v>
      </c>
      <c r="T756" s="94">
        <v>42745</v>
      </c>
      <c r="U756" s="94">
        <v>0</v>
      </c>
      <c r="V756" s="94">
        <v>0</v>
      </c>
    </row>
    <row r="757" spans="1:22" ht="20.100000000000001" customHeight="1">
      <c r="A757" s="107"/>
      <c r="B757" s="107"/>
      <c r="C757" s="108"/>
      <c r="D757" s="109" t="s">
        <v>2070</v>
      </c>
      <c r="E757" s="110" t="s">
        <v>2071</v>
      </c>
      <c r="F757" s="94">
        <v>6260</v>
      </c>
      <c r="G757" s="94">
        <v>0</v>
      </c>
      <c r="H757" s="94">
        <v>0</v>
      </c>
      <c r="I757" s="94">
        <v>0</v>
      </c>
      <c r="J757" s="94">
        <v>0</v>
      </c>
      <c r="K757" s="94">
        <v>0</v>
      </c>
      <c r="L757" s="94">
        <v>0</v>
      </c>
      <c r="M757" s="94">
        <v>0</v>
      </c>
      <c r="N757" s="94">
        <v>0</v>
      </c>
      <c r="O757" s="94">
        <v>0</v>
      </c>
      <c r="P757" s="94">
        <v>0</v>
      </c>
      <c r="Q757" s="94">
        <v>0</v>
      </c>
      <c r="R757" s="94">
        <v>0</v>
      </c>
      <c r="S757" s="94">
        <v>80</v>
      </c>
      <c r="T757" s="94">
        <v>6180</v>
      </c>
      <c r="U757" s="94">
        <v>0</v>
      </c>
      <c r="V757" s="94">
        <v>0</v>
      </c>
    </row>
    <row r="758" spans="1:22" ht="20.100000000000001" customHeight="1">
      <c r="A758" s="107" t="s">
        <v>1549</v>
      </c>
      <c r="B758" s="107" t="s">
        <v>1554</v>
      </c>
      <c r="C758" s="108" t="s">
        <v>1550</v>
      </c>
      <c r="D758" s="109" t="s">
        <v>1623</v>
      </c>
      <c r="E758" s="110" t="s">
        <v>251</v>
      </c>
      <c r="F758" s="94">
        <v>6260</v>
      </c>
      <c r="G758" s="94">
        <v>0</v>
      </c>
      <c r="H758" s="94">
        <v>0</v>
      </c>
      <c r="I758" s="94">
        <v>0</v>
      </c>
      <c r="J758" s="94">
        <v>0</v>
      </c>
      <c r="K758" s="94">
        <v>0</v>
      </c>
      <c r="L758" s="94">
        <v>0</v>
      </c>
      <c r="M758" s="94">
        <v>0</v>
      </c>
      <c r="N758" s="94">
        <v>0</v>
      </c>
      <c r="O758" s="94">
        <v>0</v>
      </c>
      <c r="P758" s="94">
        <v>0</v>
      </c>
      <c r="Q758" s="94">
        <v>0</v>
      </c>
      <c r="R758" s="94">
        <v>0</v>
      </c>
      <c r="S758" s="94">
        <v>80</v>
      </c>
      <c r="T758" s="94">
        <v>6180</v>
      </c>
      <c r="U758" s="94">
        <v>0</v>
      </c>
      <c r="V758" s="94">
        <v>0</v>
      </c>
    </row>
    <row r="759" spans="1:22" ht="20.100000000000001" customHeight="1">
      <c r="A759" s="107"/>
      <c r="B759" s="107"/>
      <c r="C759" s="108"/>
      <c r="D759" s="109" t="s">
        <v>2072</v>
      </c>
      <c r="E759" s="110" t="s">
        <v>2073</v>
      </c>
      <c r="F759" s="94">
        <v>251792</v>
      </c>
      <c r="G759" s="94">
        <v>0</v>
      </c>
      <c r="H759" s="94">
        <v>0</v>
      </c>
      <c r="I759" s="94">
        <v>0</v>
      </c>
      <c r="J759" s="94">
        <v>0</v>
      </c>
      <c r="K759" s="94">
        <v>217200</v>
      </c>
      <c r="L759" s="94">
        <v>0</v>
      </c>
      <c r="M759" s="94">
        <v>0</v>
      </c>
      <c r="N759" s="94">
        <v>0</v>
      </c>
      <c r="O759" s="94">
        <v>180</v>
      </c>
      <c r="P759" s="94">
        <v>0</v>
      </c>
      <c r="Q759" s="94">
        <v>0</v>
      </c>
      <c r="R759" s="94">
        <v>0</v>
      </c>
      <c r="S759" s="94">
        <v>140</v>
      </c>
      <c r="T759" s="94">
        <v>9792</v>
      </c>
      <c r="U759" s="94">
        <v>0</v>
      </c>
      <c r="V759" s="94">
        <v>0</v>
      </c>
    </row>
    <row r="760" spans="1:22" ht="20.100000000000001" customHeight="1">
      <c r="A760" s="107" t="s">
        <v>1591</v>
      </c>
      <c r="B760" s="107" t="s">
        <v>1580</v>
      </c>
      <c r="C760" s="108" t="s">
        <v>1572</v>
      </c>
      <c r="D760" s="109" t="s">
        <v>1623</v>
      </c>
      <c r="E760" s="110" t="s">
        <v>957</v>
      </c>
      <c r="F760" s="94">
        <v>251792</v>
      </c>
      <c r="G760" s="94">
        <v>0</v>
      </c>
      <c r="H760" s="94">
        <v>0</v>
      </c>
      <c r="I760" s="94">
        <v>0</v>
      </c>
      <c r="J760" s="94">
        <v>0</v>
      </c>
      <c r="K760" s="94">
        <v>217200</v>
      </c>
      <c r="L760" s="94">
        <v>0</v>
      </c>
      <c r="M760" s="94">
        <v>0</v>
      </c>
      <c r="N760" s="94">
        <v>0</v>
      </c>
      <c r="O760" s="94">
        <v>180</v>
      </c>
      <c r="P760" s="94">
        <v>0</v>
      </c>
      <c r="Q760" s="94">
        <v>0</v>
      </c>
      <c r="R760" s="94">
        <v>0</v>
      </c>
      <c r="S760" s="94">
        <v>140</v>
      </c>
      <c r="T760" s="94">
        <v>9792</v>
      </c>
      <c r="U760" s="94">
        <v>0</v>
      </c>
      <c r="V760" s="94">
        <v>0</v>
      </c>
    </row>
    <row r="761" spans="1:22" ht="20.100000000000001" customHeight="1">
      <c r="A761" s="107"/>
      <c r="B761" s="107"/>
      <c r="C761" s="108"/>
      <c r="D761" s="109" t="s">
        <v>2074</v>
      </c>
      <c r="E761" s="110" t="s">
        <v>2075</v>
      </c>
      <c r="F761" s="94">
        <v>40</v>
      </c>
      <c r="G761" s="94">
        <v>0</v>
      </c>
      <c r="H761" s="94">
        <v>0</v>
      </c>
      <c r="I761" s="94">
        <v>0</v>
      </c>
      <c r="J761" s="94">
        <v>0</v>
      </c>
      <c r="K761" s="94">
        <v>0</v>
      </c>
      <c r="L761" s="94">
        <v>0</v>
      </c>
      <c r="M761" s="94">
        <v>0</v>
      </c>
      <c r="N761" s="94">
        <v>0</v>
      </c>
      <c r="O761" s="94">
        <v>0</v>
      </c>
      <c r="P761" s="94">
        <v>0</v>
      </c>
      <c r="Q761" s="94">
        <v>0</v>
      </c>
      <c r="R761" s="94">
        <v>0</v>
      </c>
      <c r="S761" s="94">
        <v>40</v>
      </c>
      <c r="T761" s="94">
        <v>0</v>
      </c>
      <c r="U761" s="94">
        <v>0</v>
      </c>
      <c r="V761" s="94">
        <v>0</v>
      </c>
    </row>
    <row r="762" spans="1:22" ht="20.100000000000001" customHeight="1">
      <c r="A762" s="107" t="s">
        <v>1582</v>
      </c>
      <c r="B762" s="107" t="s">
        <v>1555</v>
      </c>
      <c r="C762" s="108" t="s">
        <v>1557</v>
      </c>
      <c r="D762" s="109" t="s">
        <v>1623</v>
      </c>
      <c r="E762" s="110" t="s">
        <v>777</v>
      </c>
      <c r="F762" s="94">
        <v>40</v>
      </c>
      <c r="G762" s="94">
        <v>0</v>
      </c>
      <c r="H762" s="94">
        <v>0</v>
      </c>
      <c r="I762" s="94">
        <v>0</v>
      </c>
      <c r="J762" s="94">
        <v>0</v>
      </c>
      <c r="K762" s="94">
        <v>0</v>
      </c>
      <c r="L762" s="94">
        <v>0</v>
      </c>
      <c r="M762" s="94">
        <v>0</v>
      </c>
      <c r="N762" s="94">
        <v>0</v>
      </c>
      <c r="O762" s="94">
        <v>0</v>
      </c>
      <c r="P762" s="94">
        <v>0</v>
      </c>
      <c r="Q762" s="94">
        <v>0</v>
      </c>
      <c r="R762" s="94">
        <v>0</v>
      </c>
      <c r="S762" s="94">
        <v>40</v>
      </c>
      <c r="T762" s="94">
        <v>0</v>
      </c>
      <c r="U762" s="94">
        <v>0</v>
      </c>
      <c r="V762" s="94">
        <v>0</v>
      </c>
    </row>
    <row r="763" spans="1:22" ht="20.100000000000001" customHeight="1">
      <c r="A763" s="107"/>
      <c r="B763" s="107"/>
      <c r="C763" s="108"/>
      <c r="D763" s="109" t="s">
        <v>2076</v>
      </c>
      <c r="E763" s="110" t="s">
        <v>2077</v>
      </c>
      <c r="F763" s="94">
        <v>6486</v>
      </c>
      <c r="G763" s="94">
        <v>0</v>
      </c>
      <c r="H763" s="94">
        <v>0</v>
      </c>
      <c r="I763" s="94">
        <v>0</v>
      </c>
      <c r="J763" s="94">
        <v>0</v>
      </c>
      <c r="K763" s="94">
        <v>0</v>
      </c>
      <c r="L763" s="94">
        <v>0</v>
      </c>
      <c r="M763" s="94">
        <v>0</v>
      </c>
      <c r="N763" s="94">
        <v>0</v>
      </c>
      <c r="O763" s="94">
        <v>0</v>
      </c>
      <c r="P763" s="94">
        <v>0</v>
      </c>
      <c r="Q763" s="94">
        <v>0</v>
      </c>
      <c r="R763" s="94">
        <v>0</v>
      </c>
      <c r="S763" s="94">
        <v>60</v>
      </c>
      <c r="T763" s="94">
        <v>0</v>
      </c>
      <c r="U763" s="94">
        <v>0</v>
      </c>
      <c r="V763" s="94">
        <v>6426</v>
      </c>
    </row>
    <row r="764" spans="1:22" ht="20.100000000000001" customHeight="1">
      <c r="A764" s="107" t="s">
        <v>1589</v>
      </c>
      <c r="B764" s="107" t="s">
        <v>1550</v>
      </c>
      <c r="C764" s="108" t="s">
        <v>1585</v>
      </c>
      <c r="D764" s="109" t="s">
        <v>1623</v>
      </c>
      <c r="E764" s="110" t="s">
        <v>801</v>
      </c>
      <c r="F764" s="94">
        <v>60</v>
      </c>
      <c r="G764" s="94">
        <v>0</v>
      </c>
      <c r="H764" s="94">
        <v>0</v>
      </c>
      <c r="I764" s="94">
        <v>0</v>
      </c>
      <c r="J764" s="94">
        <v>0</v>
      </c>
      <c r="K764" s="94">
        <v>0</v>
      </c>
      <c r="L764" s="94">
        <v>0</v>
      </c>
      <c r="M764" s="94">
        <v>0</v>
      </c>
      <c r="N764" s="94">
        <v>0</v>
      </c>
      <c r="O764" s="94">
        <v>0</v>
      </c>
      <c r="P764" s="94">
        <v>0</v>
      </c>
      <c r="Q764" s="94">
        <v>0</v>
      </c>
      <c r="R764" s="94">
        <v>0</v>
      </c>
      <c r="S764" s="94">
        <v>60</v>
      </c>
      <c r="T764" s="94">
        <v>0</v>
      </c>
      <c r="U764" s="94">
        <v>0</v>
      </c>
      <c r="V764" s="94">
        <v>0</v>
      </c>
    </row>
    <row r="765" spans="1:22" ht="20.100000000000001" customHeight="1">
      <c r="A765" s="107" t="s">
        <v>1589</v>
      </c>
      <c r="B765" s="107" t="s">
        <v>1558</v>
      </c>
      <c r="C765" s="108" t="s">
        <v>1572</v>
      </c>
      <c r="D765" s="109" t="s">
        <v>1623</v>
      </c>
      <c r="E765" s="110" t="s">
        <v>832</v>
      </c>
      <c r="F765" s="94">
        <v>6426</v>
      </c>
      <c r="G765" s="94">
        <v>0</v>
      </c>
      <c r="H765" s="94">
        <v>0</v>
      </c>
      <c r="I765" s="94">
        <v>0</v>
      </c>
      <c r="J765" s="94">
        <v>0</v>
      </c>
      <c r="K765" s="94">
        <v>0</v>
      </c>
      <c r="L765" s="94">
        <v>0</v>
      </c>
      <c r="M765" s="94">
        <v>0</v>
      </c>
      <c r="N765" s="94">
        <v>0</v>
      </c>
      <c r="O765" s="94">
        <v>0</v>
      </c>
      <c r="P765" s="94">
        <v>0</v>
      </c>
      <c r="Q765" s="94">
        <v>0</v>
      </c>
      <c r="R765" s="94">
        <v>0</v>
      </c>
      <c r="S765" s="94">
        <v>0</v>
      </c>
      <c r="T765" s="94">
        <v>0</v>
      </c>
      <c r="U765" s="94">
        <v>0</v>
      </c>
      <c r="V765" s="94">
        <v>6426</v>
      </c>
    </row>
    <row r="766" spans="1:22" ht="20.100000000000001" customHeight="1">
      <c r="A766" s="107"/>
      <c r="B766" s="107"/>
      <c r="C766" s="108"/>
      <c r="D766" s="109" t="s">
        <v>2078</v>
      </c>
      <c r="E766" s="110" t="s">
        <v>2079</v>
      </c>
      <c r="F766" s="94">
        <v>1334520</v>
      </c>
      <c r="G766" s="94">
        <v>0</v>
      </c>
      <c r="H766" s="94">
        <v>0</v>
      </c>
      <c r="I766" s="94">
        <v>0</v>
      </c>
      <c r="J766" s="94">
        <v>0</v>
      </c>
      <c r="K766" s="94">
        <v>1023600</v>
      </c>
      <c r="L766" s="94">
        <v>0</v>
      </c>
      <c r="M766" s="94">
        <v>0</v>
      </c>
      <c r="N766" s="94">
        <v>0</v>
      </c>
      <c r="O766" s="94">
        <v>0</v>
      </c>
      <c r="P766" s="94">
        <v>0</v>
      </c>
      <c r="Q766" s="94">
        <v>0</v>
      </c>
      <c r="R766" s="94">
        <v>0</v>
      </c>
      <c r="S766" s="94">
        <v>120</v>
      </c>
      <c r="T766" s="94">
        <v>0</v>
      </c>
      <c r="U766" s="94">
        <v>144000</v>
      </c>
      <c r="V766" s="94">
        <v>0</v>
      </c>
    </row>
    <row r="767" spans="1:22" ht="20.100000000000001" customHeight="1">
      <c r="A767" s="107" t="s">
        <v>1589</v>
      </c>
      <c r="B767" s="107" t="s">
        <v>1558</v>
      </c>
      <c r="C767" s="108" t="s">
        <v>1572</v>
      </c>
      <c r="D767" s="109" t="s">
        <v>1623</v>
      </c>
      <c r="E767" s="110" t="s">
        <v>832</v>
      </c>
      <c r="F767" s="94">
        <v>144000</v>
      </c>
      <c r="G767" s="94">
        <v>0</v>
      </c>
      <c r="H767" s="94">
        <v>0</v>
      </c>
      <c r="I767" s="94">
        <v>0</v>
      </c>
      <c r="J767" s="94">
        <v>0</v>
      </c>
      <c r="K767" s="94">
        <v>0</v>
      </c>
      <c r="L767" s="94">
        <v>0</v>
      </c>
      <c r="M767" s="94">
        <v>0</v>
      </c>
      <c r="N767" s="94">
        <v>0</v>
      </c>
      <c r="O767" s="94">
        <v>0</v>
      </c>
      <c r="P767" s="94">
        <v>0</v>
      </c>
      <c r="Q767" s="94">
        <v>0</v>
      </c>
      <c r="R767" s="94">
        <v>0</v>
      </c>
      <c r="S767" s="94">
        <v>0</v>
      </c>
      <c r="T767" s="94">
        <v>0</v>
      </c>
      <c r="U767" s="94">
        <v>144000</v>
      </c>
      <c r="V767" s="94">
        <v>0</v>
      </c>
    </row>
    <row r="768" spans="1:22" ht="20.100000000000001" customHeight="1">
      <c r="A768" s="107" t="s">
        <v>1604</v>
      </c>
      <c r="B768" s="107" t="s">
        <v>1550</v>
      </c>
      <c r="C768" s="108" t="s">
        <v>1557</v>
      </c>
      <c r="D768" s="109" t="s">
        <v>1623</v>
      </c>
      <c r="E768" s="110" t="s">
        <v>260</v>
      </c>
      <c r="F768" s="94">
        <v>166920</v>
      </c>
      <c r="G768" s="94">
        <v>0</v>
      </c>
      <c r="H768" s="94">
        <v>0</v>
      </c>
      <c r="I768" s="94">
        <v>0</v>
      </c>
      <c r="J768" s="94">
        <v>0</v>
      </c>
      <c r="K768" s="94">
        <v>0</v>
      </c>
      <c r="L768" s="94">
        <v>0</v>
      </c>
      <c r="M768" s="94">
        <v>0</v>
      </c>
      <c r="N768" s="94">
        <v>0</v>
      </c>
      <c r="O768" s="94">
        <v>0</v>
      </c>
      <c r="P768" s="94">
        <v>0</v>
      </c>
      <c r="Q768" s="94">
        <v>0</v>
      </c>
      <c r="R768" s="94">
        <v>0</v>
      </c>
      <c r="S768" s="94">
        <v>120</v>
      </c>
      <c r="T768" s="94">
        <v>0</v>
      </c>
      <c r="U768" s="94">
        <v>0</v>
      </c>
      <c r="V768" s="94">
        <v>0</v>
      </c>
    </row>
    <row r="769" spans="1:22" ht="20.100000000000001" customHeight="1">
      <c r="A769" s="107" t="s">
        <v>1604</v>
      </c>
      <c r="B769" s="107" t="s">
        <v>1580</v>
      </c>
      <c r="C769" s="108" t="s">
        <v>1558</v>
      </c>
      <c r="D769" s="109" t="s">
        <v>1623</v>
      </c>
      <c r="E769" s="110" t="s">
        <v>1171</v>
      </c>
      <c r="F769" s="94">
        <v>1023600</v>
      </c>
      <c r="G769" s="94">
        <v>0</v>
      </c>
      <c r="H769" s="94">
        <v>0</v>
      </c>
      <c r="I769" s="94">
        <v>0</v>
      </c>
      <c r="J769" s="94">
        <v>0</v>
      </c>
      <c r="K769" s="94">
        <v>1023600</v>
      </c>
      <c r="L769" s="94">
        <v>0</v>
      </c>
      <c r="M769" s="94">
        <v>0</v>
      </c>
      <c r="N769" s="94">
        <v>0</v>
      </c>
      <c r="O769" s="94">
        <v>0</v>
      </c>
      <c r="P769" s="94">
        <v>0</v>
      </c>
      <c r="Q769" s="94">
        <v>0</v>
      </c>
      <c r="R769" s="94">
        <v>0</v>
      </c>
      <c r="S769" s="94">
        <v>0</v>
      </c>
      <c r="T769" s="94">
        <v>0</v>
      </c>
      <c r="U769" s="94">
        <v>0</v>
      </c>
      <c r="V769" s="94">
        <v>0</v>
      </c>
    </row>
    <row r="770" spans="1:22" ht="20.100000000000001" customHeight="1">
      <c r="A770" s="107"/>
      <c r="B770" s="107"/>
      <c r="C770" s="108"/>
      <c r="D770" s="109" t="s">
        <v>2080</v>
      </c>
      <c r="E770" s="110" t="s">
        <v>2081</v>
      </c>
      <c r="F770" s="94">
        <v>40</v>
      </c>
      <c r="G770" s="94">
        <v>0</v>
      </c>
      <c r="H770" s="94">
        <v>0</v>
      </c>
      <c r="I770" s="94">
        <v>0</v>
      </c>
      <c r="J770" s="94">
        <v>0</v>
      </c>
      <c r="K770" s="94">
        <v>0</v>
      </c>
      <c r="L770" s="94">
        <v>0</v>
      </c>
      <c r="M770" s="94">
        <v>0</v>
      </c>
      <c r="N770" s="94">
        <v>0</v>
      </c>
      <c r="O770" s="94">
        <v>0</v>
      </c>
      <c r="P770" s="94">
        <v>0</v>
      </c>
      <c r="Q770" s="94">
        <v>0</v>
      </c>
      <c r="R770" s="94">
        <v>0</v>
      </c>
      <c r="S770" s="94">
        <v>40</v>
      </c>
      <c r="T770" s="94">
        <v>0</v>
      </c>
      <c r="U770" s="94">
        <v>0</v>
      </c>
      <c r="V770" s="94">
        <v>0</v>
      </c>
    </row>
    <row r="771" spans="1:22" ht="20.100000000000001" customHeight="1">
      <c r="A771" s="107" t="s">
        <v>1549</v>
      </c>
      <c r="B771" s="107" t="s">
        <v>1550</v>
      </c>
      <c r="C771" s="108" t="s">
        <v>1550</v>
      </c>
      <c r="D771" s="109" t="s">
        <v>1623</v>
      </c>
      <c r="E771" s="110" t="s">
        <v>251</v>
      </c>
      <c r="F771" s="94">
        <v>40</v>
      </c>
      <c r="G771" s="94">
        <v>0</v>
      </c>
      <c r="H771" s="94">
        <v>0</v>
      </c>
      <c r="I771" s="94">
        <v>0</v>
      </c>
      <c r="J771" s="94">
        <v>0</v>
      </c>
      <c r="K771" s="94">
        <v>0</v>
      </c>
      <c r="L771" s="94">
        <v>0</v>
      </c>
      <c r="M771" s="94">
        <v>0</v>
      </c>
      <c r="N771" s="94">
        <v>0</v>
      </c>
      <c r="O771" s="94">
        <v>0</v>
      </c>
      <c r="P771" s="94">
        <v>0</v>
      </c>
      <c r="Q771" s="94">
        <v>0</v>
      </c>
      <c r="R771" s="94">
        <v>0</v>
      </c>
      <c r="S771" s="94">
        <v>40</v>
      </c>
      <c r="T771" s="94">
        <v>0</v>
      </c>
      <c r="U771" s="94">
        <v>0</v>
      </c>
      <c r="V771" s="94">
        <v>0</v>
      </c>
    </row>
    <row r="772" spans="1:22" ht="20.100000000000001" customHeight="1">
      <c r="A772" s="107"/>
      <c r="B772" s="107"/>
      <c r="C772" s="108"/>
      <c r="D772" s="109" t="s">
        <v>2082</v>
      </c>
      <c r="E772" s="110" t="s">
        <v>2083</v>
      </c>
      <c r="F772" s="94">
        <v>140</v>
      </c>
      <c r="G772" s="94">
        <v>0</v>
      </c>
      <c r="H772" s="94">
        <v>0</v>
      </c>
      <c r="I772" s="94">
        <v>0</v>
      </c>
      <c r="J772" s="94">
        <v>0</v>
      </c>
      <c r="K772" s="94">
        <v>0</v>
      </c>
      <c r="L772" s="94">
        <v>0</v>
      </c>
      <c r="M772" s="94">
        <v>0</v>
      </c>
      <c r="N772" s="94">
        <v>0</v>
      </c>
      <c r="O772" s="94">
        <v>0</v>
      </c>
      <c r="P772" s="94">
        <v>0</v>
      </c>
      <c r="Q772" s="94">
        <v>0</v>
      </c>
      <c r="R772" s="94">
        <v>0</v>
      </c>
      <c r="S772" s="94">
        <v>140</v>
      </c>
      <c r="T772" s="94">
        <v>0</v>
      </c>
      <c r="U772" s="94">
        <v>0</v>
      </c>
      <c r="V772" s="94">
        <v>0</v>
      </c>
    </row>
    <row r="773" spans="1:22" ht="20.100000000000001" customHeight="1">
      <c r="A773" s="107" t="s">
        <v>1549</v>
      </c>
      <c r="B773" s="107" t="s">
        <v>1564</v>
      </c>
      <c r="C773" s="108" t="s">
        <v>1550</v>
      </c>
      <c r="D773" s="109" t="s">
        <v>1623</v>
      </c>
      <c r="E773" s="110" t="s">
        <v>251</v>
      </c>
      <c r="F773" s="94">
        <v>140</v>
      </c>
      <c r="G773" s="94">
        <v>0</v>
      </c>
      <c r="H773" s="94">
        <v>0</v>
      </c>
      <c r="I773" s="94">
        <v>0</v>
      </c>
      <c r="J773" s="94">
        <v>0</v>
      </c>
      <c r="K773" s="94">
        <v>0</v>
      </c>
      <c r="L773" s="94">
        <v>0</v>
      </c>
      <c r="M773" s="94">
        <v>0</v>
      </c>
      <c r="N773" s="94">
        <v>0</v>
      </c>
      <c r="O773" s="94">
        <v>0</v>
      </c>
      <c r="P773" s="94">
        <v>0</v>
      </c>
      <c r="Q773" s="94">
        <v>0</v>
      </c>
      <c r="R773" s="94">
        <v>0</v>
      </c>
      <c r="S773" s="94">
        <v>140</v>
      </c>
      <c r="T773" s="94">
        <v>0</v>
      </c>
      <c r="U773" s="94">
        <v>0</v>
      </c>
      <c r="V773" s="94">
        <v>0</v>
      </c>
    </row>
    <row r="774" spans="1:22" ht="20.100000000000001" customHeight="1">
      <c r="A774" s="107"/>
      <c r="B774" s="107"/>
      <c r="C774" s="108"/>
      <c r="D774" s="109" t="s">
        <v>2084</v>
      </c>
      <c r="E774" s="110" t="s">
        <v>2085</v>
      </c>
      <c r="F774" s="94">
        <v>20</v>
      </c>
      <c r="G774" s="94">
        <v>0</v>
      </c>
      <c r="H774" s="94">
        <v>0</v>
      </c>
      <c r="I774" s="94">
        <v>0</v>
      </c>
      <c r="J774" s="94">
        <v>0</v>
      </c>
      <c r="K774" s="94">
        <v>0</v>
      </c>
      <c r="L774" s="94">
        <v>0</v>
      </c>
      <c r="M774" s="94">
        <v>0</v>
      </c>
      <c r="N774" s="94">
        <v>0</v>
      </c>
      <c r="O774" s="94">
        <v>0</v>
      </c>
      <c r="P774" s="94">
        <v>0</v>
      </c>
      <c r="Q774" s="94">
        <v>0</v>
      </c>
      <c r="R774" s="94">
        <v>0</v>
      </c>
      <c r="S774" s="94">
        <v>20</v>
      </c>
      <c r="T774" s="94">
        <v>0</v>
      </c>
      <c r="U774" s="94">
        <v>0</v>
      </c>
      <c r="V774" s="94">
        <v>0</v>
      </c>
    </row>
    <row r="775" spans="1:22" ht="20.100000000000001" customHeight="1">
      <c r="A775" s="107" t="s">
        <v>1549</v>
      </c>
      <c r="B775" s="107" t="s">
        <v>1563</v>
      </c>
      <c r="C775" s="108" t="s">
        <v>1550</v>
      </c>
      <c r="D775" s="109" t="s">
        <v>1623</v>
      </c>
      <c r="E775" s="110" t="s">
        <v>251</v>
      </c>
      <c r="F775" s="94">
        <v>20</v>
      </c>
      <c r="G775" s="94">
        <v>0</v>
      </c>
      <c r="H775" s="94">
        <v>0</v>
      </c>
      <c r="I775" s="94">
        <v>0</v>
      </c>
      <c r="J775" s="94">
        <v>0</v>
      </c>
      <c r="K775" s="94">
        <v>0</v>
      </c>
      <c r="L775" s="94">
        <v>0</v>
      </c>
      <c r="M775" s="94">
        <v>0</v>
      </c>
      <c r="N775" s="94">
        <v>0</v>
      </c>
      <c r="O775" s="94">
        <v>0</v>
      </c>
      <c r="P775" s="94">
        <v>0</v>
      </c>
      <c r="Q775" s="94">
        <v>0</v>
      </c>
      <c r="R775" s="94">
        <v>0</v>
      </c>
      <c r="S775" s="94">
        <v>20</v>
      </c>
      <c r="T775" s="94">
        <v>0</v>
      </c>
      <c r="U775" s="94">
        <v>0</v>
      </c>
      <c r="V775" s="94">
        <v>0</v>
      </c>
    </row>
    <row r="776" spans="1:22" ht="20.100000000000001" customHeight="1">
      <c r="A776" s="107"/>
      <c r="B776" s="107"/>
      <c r="C776" s="108"/>
      <c r="D776" s="109" t="s">
        <v>2086</v>
      </c>
      <c r="E776" s="110" t="s">
        <v>2087</v>
      </c>
      <c r="F776" s="94">
        <v>300</v>
      </c>
      <c r="G776" s="94">
        <v>0</v>
      </c>
      <c r="H776" s="94">
        <v>0</v>
      </c>
      <c r="I776" s="94">
        <v>0</v>
      </c>
      <c r="J776" s="94">
        <v>0</v>
      </c>
      <c r="K776" s="94">
        <v>0</v>
      </c>
      <c r="L776" s="94">
        <v>0</v>
      </c>
      <c r="M776" s="94">
        <v>0</v>
      </c>
      <c r="N776" s="94">
        <v>0</v>
      </c>
      <c r="O776" s="94">
        <v>120</v>
      </c>
      <c r="P776" s="94">
        <v>0</v>
      </c>
      <c r="Q776" s="94">
        <v>0</v>
      </c>
      <c r="R776" s="94">
        <v>0</v>
      </c>
      <c r="S776" s="94">
        <v>180</v>
      </c>
      <c r="T776" s="94">
        <v>0</v>
      </c>
      <c r="U776" s="94">
        <v>0</v>
      </c>
      <c r="V776" s="94">
        <v>0</v>
      </c>
    </row>
    <row r="777" spans="1:22" ht="20.100000000000001" customHeight="1">
      <c r="A777" s="107" t="s">
        <v>1604</v>
      </c>
      <c r="B777" s="107" t="s">
        <v>1550</v>
      </c>
      <c r="C777" s="108" t="s">
        <v>1572</v>
      </c>
      <c r="D777" s="109" t="s">
        <v>1623</v>
      </c>
      <c r="E777" s="110" t="s">
        <v>1097</v>
      </c>
      <c r="F777" s="94">
        <v>300</v>
      </c>
      <c r="G777" s="94">
        <v>0</v>
      </c>
      <c r="H777" s="94">
        <v>0</v>
      </c>
      <c r="I777" s="94">
        <v>0</v>
      </c>
      <c r="J777" s="94">
        <v>0</v>
      </c>
      <c r="K777" s="94">
        <v>0</v>
      </c>
      <c r="L777" s="94">
        <v>0</v>
      </c>
      <c r="M777" s="94">
        <v>0</v>
      </c>
      <c r="N777" s="94">
        <v>0</v>
      </c>
      <c r="O777" s="94">
        <v>120</v>
      </c>
      <c r="P777" s="94">
        <v>0</v>
      </c>
      <c r="Q777" s="94">
        <v>0</v>
      </c>
      <c r="R777" s="94">
        <v>0</v>
      </c>
      <c r="S777" s="94">
        <v>180</v>
      </c>
      <c r="T777" s="94">
        <v>0</v>
      </c>
      <c r="U777" s="94">
        <v>0</v>
      </c>
      <c r="V777" s="94">
        <v>0</v>
      </c>
    </row>
    <row r="778" spans="1:22" ht="20.100000000000001" customHeight="1">
      <c r="A778" s="107"/>
      <c r="B778" s="107"/>
      <c r="C778" s="108"/>
      <c r="D778" s="109" t="s">
        <v>2088</v>
      </c>
      <c r="E778" s="110" t="s">
        <v>2089</v>
      </c>
      <c r="F778" s="94">
        <v>1810268</v>
      </c>
      <c r="G778" s="94">
        <v>0</v>
      </c>
      <c r="H778" s="94">
        <v>0</v>
      </c>
      <c r="I778" s="94">
        <v>0</v>
      </c>
      <c r="J778" s="94">
        <v>0</v>
      </c>
      <c r="K778" s="94">
        <v>1371600</v>
      </c>
      <c r="L778" s="94">
        <v>0</v>
      </c>
      <c r="M778" s="94">
        <v>0</v>
      </c>
      <c r="N778" s="94">
        <v>0</v>
      </c>
      <c r="O778" s="94">
        <v>420</v>
      </c>
      <c r="P778" s="94">
        <v>0</v>
      </c>
      <c r="Q778" s="94">
        <v>0</v>
      </c>
      <c r="R778" s="94">
        <v>0</v>
      </c>
      <c r="S778" s="94">
        <v>1100</v>
      </c>
      <c r="T778" s="94">
        <v>53556</v>
      </c>
      <c r="U778" s="94">
        <v>0</v>
      </c>
      <c r="V778" s="94">
        <v>139752</v>
      </c>
    </row>
    <row r="779" spans="1:22" ht="20.100000000000001" customHeight="1">
      <c r="A779" s="107"/>
      <c r="B779" s="107"/>
      <c r="C779" s="108"/>
      <c r="D779" s="109" t="s">
        <v>2090</v>
      </c>
      <c r="E779" s="110" t="s">
        <v>2091</v>
      </c>
      <c r="F779" s="94">
        <v>54296</v>
      </c>
      <c r="G779" s="94">
        <v>0</v>
      </c>
      <c r="H779" s="94">
        <v>0</v>
      </c>
      <c r="I779" s="94">
        <v>0</v>
      </c>
      <c r="J779" s="94">
        <v>0</v>
      </c>
      <c r="K779" s="94">
        <v>0</v>
      </c>
      <c r="L779" s="94">
        <v>0</v>
      </c>
      <c r="M779" s="94">
        <v>0</v>
      </c>
      <c r="N779" s="94">
        <v>0</v>
      </c>
      <c r="O779" s="94">
        <v>420</v>
      </c>
      <c r="P779" s="94">
        <v>0</v>
      </c>
      <c r="Q779" s="94">
        <v>0</v>
      </c>
      <c r="R779" s="94">
        <v>0</v>
      </c>
      <c r="S779" s="94">
        <v>320</v>
      </c>
      <c r="T779" s="94">
        <v>53556</v>
      </c>
      <c r="U779" s="94">
        <v>0</v>
      </c>
      <c r="V779" s="94">
        <v>0</v>
      </c>
    </row>
    <row r="780" spans="1:22" ht="20.100000000000001" customHeight="1">
      <c r="A780" s="107" t="s">
        <v>1549</v>
      </c>
      <c r="B780" s="107" t="s">
        <v>1552</v>
      </c>
      <c r="C780" s="108" t="s">
        <v>1550</v>
      </c>
      <c r="D780" s="109" t="s">
        <v>1623</v>
      </c>
      <c r="E780" s="110" t="s">
        <v>251</v>
      </c>
      <c r="F780" s="94">
        <v>54296</v>
      </c>
      <c r="G780" s="94">
        <v>0</v>
      </c>
      <c r="H780" s="94">
        <v>0</v>
      </c>
      <c r="I780" s="94">
        <v>0</v>
      </c>
      <c r="J780" s="94">
        <v>0</v>
      </c>
      <c r="K780" s="94">
        <v>0</v>
      </c>
      <c r="L780" s="94">
        <v>0</v>
      </c>
      <c r="M780" s="94">
        <v>0</v>
      </c>
      <c r="N780" s="94">
        <v>0</v>
      </c>
      <c r="O780" s="94">
        <v>420</v>
      </c>
      <c r="P780" s="94">
        <v>0</v>
      </c>
      <c r="Q780" s="94">
        <v>0</v>
      </c>
      <c r="R780" s="94">
        <v>0</v>
      </c>
      <c r="S780" s="94">
        <v>320</v>
      </c>
      <c r="T780" s="94">
        <v>53556</v>
      </c>
      <c r="U780" s="94">
        <v>0</v>
      </c>
      <c r="V780" s="94">
        <v>0</v>
      </c>
    </row>
    <row r="781" spans="1:22" ht="20.100000000000001" customHeight="1">
      <c r="A781" s="107"/>
      <c r="B781" s="107"/>
      <c r="C781" s="108"/>
      <c r="D781" s="109" t="s">
        <v>2092</v>
      </c>
      <c r="E781" s="110" t="s">
        <v>2093</v>
      </c>
      <c r="F781" s="94">
        <v>100</v>
      </c>
      <c r="G781" s="94">
        <v>0</v>
      </c>
      <c r="H781" s="94">
        <v>0</v>
      </c>
      <c r="I781" s="94">
        <v>0</v>
      </c>
      <c r="J781" s="94">
        <v>0</v>
      </c>
      <c r="K781" s="94">
        <v>0</v>
      </c>
      <c r="L781" s="94">
        <v>0</v>
      </c>
      <c r="M781" s="94">
        <v>0</v>
      </c>
      <c r="N781" s="94">
        <v>0</v>
      </c>
      <c r="O781" s="94">
        <v>0</v>
      </c>
      <c r="P781" s="94">
        <v>0</v>
      </c>
      <c r="Q781" s="94">
        <v>0</v>
      </c>
      <c r="R781" s="94">
        <v>0</v>
      </c>
      <c r="S781" s="94">
        <v>100</v>
      </c>
      <c r="T781" s="94">
        <v>0</v>
      </c>
      <c r="U781" s="94">
        <v>0</v>
      </c>
      <c r="V781" s="94">
        <v>0</v>
      </c>
    </row>
    <row r="782" spans="1:22" ht="20.100000000000001" customHeight="1">
      <c r="A782" s="107" t="s">
        <v>1549</v>
      </c>
      <c r="B782" s="107" t="s">
        <v>1554</v>
      </c>
      <c r="C782" s="108" t="s">
        <v>1550</v>
      </c>
      <c r="D782" s="109" t="s">
        <v>1623</v>
      </c>
      <c r="E782" s="110" t="s">
        <v>251</v>
      </c>
      <c r="F782" s="94">
        <v>100</v>
      </c>
      <c r="G782" s="94">
        <v>0</v>
      </c>
      <c r="H782" s="94">
        <v>0</v>
      </c>
      <c r="I782" s="94">
        <v>0</v>
      </c>
      <c r="J782" s="94">
        <v>0</v>
      </c>
      <c r="K782" s="94">
        <v>0</v>
      </c>
      <c r="L782" s="94">
        <v>0</v>
      </c>
      <c r="M782" s="94">
        <v>0</v>
      </c>
      <c r="N782" s="94">
        <v>0</v>
      </c>
      <c r="O782" s="94">
        <v>0</v>
      </c>
      <c r="P782" s="94">
        <v>0</v>
      </c>
      <c r="Q782" s="94">
        <v>0</v>
      </c>
      <c r="R782" s="94">
        <v>0</v>
      </c>
      <c r="S782" s="94">
        <v>100</v>
      </c>
      <c r="T782" s="94">
        <v>0</v>
      </c>
      <c r="U782" s="94">
        <v>0</v>
      </c>
      <c r="V782" s="94">
        <v>0</v>
      </c>
    </row>
    <row r="783" spans="1:22" ht="20.100000000000001" customHeight="1">
      <c r="A783" s="107"/>
      <c r="B783" s="107"/>
      <c r="C783" s="108"/>
      <c r="D783" s="109" t="s">
        <v>2094</v>
      </c>
      <c r="E783" s="110" t="s">
        <v>2095</v>
      </c>
      <c r="F783" s="94">
        <v>283600</v>
      </c>
      <c r="G783" s="94">
        <v>0</v>
      </c>
      <c r="H783" s="94">
        <v>0</v>
      </c>
      <c r="I783" s="94">
        <v>0</v>
      </c>
      <c r="J783" s="94">
        <v>0</v>
      </c>
      <c r="K783" s="94">
        <v>238800</v>
      </c>
      <c r="L783" s="94">
        <v>0</v>
      </c>
      <c r="M783" s="94">
        <v>0</v>
      </c>
      <c r="N783" s="94">
        <v>0</v>
      </c>
      <c r="O783" s="94">
        <v>0</v>
      </c>
      <c r="P783" s="94">
        <v>0</v>
      </c>
      <c r="Q783" s="94">
        <v>0</v>
      </c>
      <c r="R783" s="94">
        <v>0</v>
      </c>
      <c r="S783" s="94">
        <v>160</v>
      </c>
      <c r="T783" s="94">
        <v>0</v>
      </c>
      <c r="U783" s="94">
        <v>0</v>
      </c>
      <c r="V783" s="94">
        <v>0</v>
      </c>
    </row>
    <row r="784" spans="1:22" ht="20.100000000000001" customHeight="1">
      <c r="A784" s="107" t="s">
        <v>1591</v>
      </c>
      <c r="B784" s="107" t="s">
        <v>1580</v>
      </c>
      <c r="C784" s="108" t="s">
        <v>1572</v>
      </c>
      <c r="D784" s="109" t="s">
        <v>1623</v>
      </c>
      <c r="E784" s="110" t="s">
        <v>957</v>
      </c>
      <c r="F784" s="94">
        <v>283600</v>
      </c>
      <c r="G784" s="94">
        <v>0</v>
      </c>
      <c r="H784" s="94">
        <v>0</v>
      </c>
      <c r="I784" s="94">
        <v>0</v>
      </c>
      <c r="J784" s="94">
        <v>0</v>
      </c>
      <c r="K784" s="94">
        <v>238800</v>
      </c>
      <c r="L784" s="94">
        <v>0</v>
      </c>
      <c r="M784" s="94">
        <v>0</v>
      </c>
      <c r="N784" s="94">
        <v>0</v>
      </c>
      <c r="O784" s="94">
        <v>0</v>
      </c>
      <c r="P784" s="94">
        <v>0</v>
      </c>
      <c r="Q784" s="94">
        <v>0</v>
      </c>
      <c r="R784" s="94">
        <v>0</v>
      </c>
      <c r="S784" s="94">
        <v>160</v>
      </c>
      <c r="T784" s="94">
        <v>0</v>
      </c>
      <c r="U784" s="94">
        <v>0</v>
      </c>
      <c r="V784" s="94">
        <v>0</v>
      </c>
    </row>
    <row r="785" spans="1:22" ht="20.100000000000001" customHeight="1">
      <c r="A785" s="107"/>
      <c r="B785" s="107"/>
      <c r="C785" s="108"/>
      <c r="D785" s="109" t="s">
        <v>2096</v>
      </c>
      <c r="E785" s="110" t="s">
        <v>2097</v>
      </c>
      <c r="F785" s="94">
        <v>20</v>
      </c>
      <c r="G785" s="94">
        <v>0</v>
      </c>
      <c r="H785" s="94">
        <v>0</v>
      </c>
      <c r="I785" s="94">
        <v>0</v>
      </c>
      <c r="J785" s="94">
        <v>0</v>
      </c>
      <c r="K785" s="94">
        <v>0</v>
      </c>
      <c r="L785" s="94">
        <v>0</v>
      </c>
      <c r="M785" s="94">
        <v>0</v>
      </c>
      <c r="N785" s="94">
        <v>0</v>
      </c>
      <c r="O785" s="94">
        <v>0</v>
      </c>
      <c r="P785" s="94">
        <v>0</v>
      </c>
      <c r="Q785" s="94">
        <v>0</v>
      </c>
      <c r="R785" s="94">
        <v>0</v>
      </c>
      <c r="S785" s="94">
        <v>20</v>
      </c>
      <c r="T785" s="94">
        <v>0</v>
      </c>
      <c r="U785" s="94">
        <v>0</v>
      </c>
      <c r="V785" s="94">
        <v>0</v>
      </c>
    </row>
    <row r="786" spans="1:22" ht="20.100000000000001" customHeight="1">
      <c r="A786" s="107" t="s">
        <v>1582</v>
      </c>
      <c r="B786" s="107" t="s">
        <v>1555</v>
      </c>
      <c r="C786" s="108" t="s">
        <v>1557</v>
      </c>
      <c r="D786" s="109" t="s">
        <v>1623</v>
      </c>
      <c r="E786" s="110" t="s">
        <v>777</v>
      </c>
      <c r="F786" s="94">
        <v>20</v>
      </c>
      <c r="G786" s="94">
        <v>0</v>
      </c>
      <c r="H786" s="94">
        <v>0</v>
      </c>
      <c r="I786" s="94">
        <v>0</v>
      </c>
      <c r="J786" s="94">
        <v>0</v>
      </c>
      <c r="K786" s="94">
        <v>0</v>
      </c>
      <c r="L786" s="94">
        <v>0</v>
      </c>
      <c r="M786" s="94">
        <v>0</v>
      </c>
      <c r="N786" s="94">
        <v>0</v>
      </c>
      <c r="O786" s="94">
        <v>0</v>
      </c>
      <c r="P786" s="94">
        <v>0</v>
      </c>
      <c r="Q786" s="94">
        <v>0</v>
      </c>
      <c r="R786" s="94">
        <v>0</v>
      </c>
      <c r="S786" s="94">
        <v>20</v>
      </c>
      <c r="T786" s="94">
        <v>0</v>
      </c>
      <c r="U786" s="94">
        <v>0</v>
      </c>
      <c r="V786" s="94">
        <v>0</v>
      </c>
    </row>
    <row r="787" spans="1:22" ht="20.100000000000001" customHeight="1">
      <c r="A787" s="107"/>
      <c r="B787" s="107"/>
      <c r="C787" s="108"/>
      <c r="D787" s="109" t="s">
        <v>2098</v>
      </c>
      <c r="E787" s="110" t="s">
        <v>2099</v>
      </c>
      <c r="F787" s="94">
        <v>139812</v>
      </c>
      <c r="G787" s="94">
        <v>0</v>
      </c>
      <c r="H787" s="94">
        <v>0</v>
      </c>
      <c r="I787" s="94">
        <v>0</v>
      </c>
      <c r="J787" s="94">
        <v>0</v>
      </c>
      <c r="K787" s="94">
        <v>0</v>
      </c>
      <c r="L787" s="94">
        <v>0</v>
      </c>
      <c r="M787" s="94">
        <v>0</v>
      </c>
      <c r="N787" s="94">
        <v>0</v>
      </c>
      <c r="O787" s="94">
        <v>0</v>
      </c>
      <c r="P787" s="94">
        <v>0</v>
      </c>
      <c r="Q787" s="94">
        <v>0</v>
      </c>
      <c r="R787" s="94">
        <v>0</v>
      </c>
      <c r="S787" s="94">
        <v>60</v>
      </c>
      <c r="T787" s="94">
        <v>0</v>
      </c>
      <c r="U787" s="94">
        <v>0</v>
      </c>
      <c r="V787" s="94">
        <v>139752</v>
      </c>
    </row>
    <row r="788" spans="1:22" ht="20.100000000000001" customHeight="1">
      <c r="A788" s="107" t="s">
        <v>1589</v>
      </c>
      <c r="B788" s="107" t="s">
        <v>1550</v>
      </c>
      <c r="C788" s="108" t="s">
        <v>1585</v>
      </c>
      <c r="D788" s="109" t="s">
        <v>1623</v>
      </c>
      <c r="E788" s="110" t="s">
        <v>801</v>
      </c>
      <c r="F788" s="94">
        <v>60</v>
      </c>
      <c r="G788" s="94">
        <v>0</v>
      </c>
      <c r="H788" s="94">
        <v>0</v>
      </c>
      <c r="I788" s="94">
        <v>0</v>
      </c>
      <c r="J788" s="94">
        <v>0</v>
      </c>
      <c r="K788" s="94">
        <v>0</v>
      </c>
      <c r="L788" s="94">
        <v>0</v>
      </c>
      <c r="M788" s="94">
        <v>0</v>
      </c>
      <c r="N788" s="94">
        <v>0</v>
      </c>
      <c r="O788" s="94">
        <v>0</v>
      </c>
      <c r="P788" s="94">
        <v>0</v>
      </c>
      <c r="Q788" s="94">
        <v>0</v>
      </c>
      <c r="R788" s="94">
        <v>0</v>
      </c>
      <c r="S788" s="94">
        <v>60</v>
      </c>
      <c r="T788" s="94">
        <v>0</v>
      </c>
      <c r="U788" s="94">
        <v>0</v>
      </c>
      <c r="V788" s="94">
        <v>0</v>
      </c>
    </row>
    <row r="789" spans="1:22" ht="20.100000000000001" customHeight="1">
      <c r="A789" s="107" t="s">
        <v>1589</v>
      </c>
      <c r="B789" s="107" t="s">
        <v>1558</v>
      </c>
      <c r="C789" s="108" t="s">
        <v>1572</v>
      </c>
      <c r="D789" s="109" t="s">
        <v>1623</v>
      </c>
      <c r="E789" s="110" t="s">
        <v>832</v>
      </c>
      <c r="F789" s="94">
        <v>139752</v>
      </c>
      <c r="G789" s="94">
        <v>0</v>
      </c>
      <c r="H789" s="94">
        <v>0</v>
      </c>
      <c r="I789" s="94">
        <v>0</v>
      </c>
      <c r="J789" s="94">
        <v>0</v>
      </c>
      <c r="K789" s="94">
        <v>0</v>
      </c>
      <c r="L789" s="94">
        <v>0</v>
      </c>
      <c r="M789" s="94">
        <v>0</v>
      </c>
      <c r="N789" s="94">
        <v>0</v>
      </c>
      <c r="O789" s="94">
        <v>0</v>
      </c>
      <c r="P789" s="94">
        <v>0</v>
      </c>
      <c r="Q789" s="94">
        <v>0</v>
      </c>
      <c r="R789" s="94">
        <v>0</v>
      </c>
      <c r="S789" s="94">
        <v>0</v>
      </c>
      <c r="T789" s="94">
        <v>0</v>
      </c>
      <c r="U789" s="94">
        <v>0</v>
      </c>
      <c r="V789" s="94">
        <v>139752</v>
      </c>
    </row>
    <row r="790" spans="1:22" ht="20.100000000000001" customHeight="1">
      <c r="A790" s="107"/>
      <c r="B790" s="107"/>
      <c r="C790" s="108"/>
      <c r="D790" s="109" t="s">
        <v>2100</v>
      </c>
      <c r="E790" s="110" t="s">
        <v>2101</v>
      </c>
      <c r="F790" s="94">
        <v>1332060</v>
      </c>
      <c r="G790" s="94">
        <v>0</v>
      </c>
      <c r="H790" s="94">
        <v>0</v>
      </c>
      <c r="I790" s="94">
        <v>0</v>
      </c>
      <c r="J790" s="94">
        <v>0</v>
      </c>
      <c r="K790" s="94">
        <v>1132800</v>
      </c>
      <c r="L790" s="94">
        <v>0</v>
      </c>
      <c r="M790" s="94">
        <v>0</v>
      </c>
      <c r="N790" s="94">
        <v>0</v>
      </c>
      <c r="O790" s="94">
        <v>0</v>
      </c>
      <c r="P790" s="94">
        <v>0</v>
      </c>
      <c r="Q790" s="94">
        <v>0</v>
      </c>
      <c r="R790" s="94">
        <v>0</v>
      </c>
      <c r="S790" s="94">
        <v>60</v>
      </c>
      <c r="T790" s="94">
        <v>0</v>
      </c>
      <c r="U790" s="94">
        <v>0</v>
      </c>
      <c r="V790" s="94">
        <v>0</v>
      </c>
    </row>
    <row r="791" spans="1:22" ht="20.100000000000001" customHeight="1">
      <c r="A791" s="107" t="s">
        <v>1604</v>
      </c>
      <c r="B791" s="107" t="s">
        <v>1550</v>
      </c>
      <c r="C791" s="108" t="s">
        <v>1557</v>
      </c>
      <c r="D791" s="109" t="s">
        <v>1623</v>
      </c>
      <c r="E791" s="110" t="s">
        <v>260</v>
      </c>
      <c r="F791" s="94">
        <v>60</v>
      </c>
      <c r="G791" s="94">
        <v>0</v>
      </c>
      <c r="H791" s="94">
        <v>0</v>
      </c>
      <c r="I791" s="94">
        <v>0</v>
      </c>
      <c r="J791" s="94">
        <v>0</v>
      </c>
      <c r="K791" s="94">
        <v>0</v>
      </c>
      <c r="L791" s="94">
        <v>0</v>
      </c>
      <c r="M791" s="94">
        <v>0</v>
      </c>
      <c r="N791" s="94">
        <v>0</v>
      </c>
      <c r="O791" s="94">
        <v>0</v>
      </c>
      <c r="P791" s="94">
        <v>0</v>
      </c>
      <c r="Q791" s="94">
        <v>0</v>
      </c>
      <c r="R791" s="94">
        <v>0</v>
      </c>
      <c r="S791" s="94">
        <v>60</v>
      </c>
      <c r="T791" s="94">
        <v>0</v>
      </c>
      <c r="U791" s="94">
        <v>0</v>
      </c>
      <c r="V791" s="94">
        <v>0</v>
      </c>
    </row>
    <row r="792" spans="1:22" ht="20.100000000000001" customHeight="1">
      <c r="A792" s="107" t="s">
        <v>1604</v>
      </c>
      <c r="B792" s="107" t="s">
        <v>1580</v>
      </c>
      <c r="C792" s="108" t="s">
        <v>1558</v>
      </c>
      <c r="D792" s="109" t="s">
        <v>1623</v>
      </c>
      <c r="E792" s="110" t="s">
        <v>1171</v>
      </c>
      <c r="F792" s="94">
        <v>1332000</v>
      </c>
      <c r="G792" s="94">
        <v>0</v>
      </c>
      <c r="H792" s="94">
        <v>0</v>
      </c>
      <c r="I792" s="94">
        <v>0</v>
      </c>
      <c r="J792" s="94">
        <v>0</v>
      </c>
      <c r="K792" s="94">
        <v>1132800</v>
      </c>
      <c r="L792" s="94">
        <v>0</v>
      </c>
      <c r="M792" s="94">
        <v>0</v>
      </c>
      <c r="N792" s="94">
        <v>0</v>
      </c>
      <c r="O792" s="94">
        <v>0</v>
      </c>
      <c r="P792" s="94">
        <v>0</v>
      </c>
      <c r="Q792" s="94">
        <v>0</v>
      </c>
      <c r="R792" s="94">
        <v>0</v>
      </c>
      <c r="S792" s="94">
        <v>0</v>
      </c>
      <c r="T792" s="94">
        <v>0</v>
      </c>
      <c r="U792" s="94">
        <v>0</v>
      </c>
      <c r="V792" s="94">
        <v>0</v>
      </c>
    </row>
    <row r="793" spans="1:22" ht="20.100000000000001" customHeight="1">
      <c r="A793" s="107"/>
      <c r="B793" s="107"/>
      <c r="C793" s="108"/>
      <c r="D793" s="109" t="s">
        <v>2102</v>
      </c>
      <c r="E793" s="110" t="s">
        <v>2103</v>
      </c>
      <c r="F793" s="94">
        <v>40</v>
      </c>
      <c r="G793" s="94">
        <v>0</v>
      </c>
      <c r="H793" s="94">
        <v>0</v>
      </c>
      <c r="I793" s="94">
        <v>0</v>
      </c>
      <c r="J793" s="94">
        <v>0</v>
      </c>
      <c r="K793" s="94">
        <v>0</v>
      </c>
      <c r="L793" s="94">
        <v>0</v>
      </c>
      <c r="M793" s="94">
        <v>0</v>
      </c>
      <c r="N793" s="94">
        <v>0</v>
      </c>
      <c r="O793" s="94">
        <v>0</v>
      </c>
      <c r="P793" s="94">
        <v>0</v>
      </c>
      <c r="Q793" s="94">
        <v>0</v>
      </c>
      <c r="R793" s="94">
        <v>0</v>
      </c>
      <c r="S793" s="94">
        <v>40</v>
      </c>
      <c r="T793" s="94">
        <v>0</v>
      </c>
      <c r="U793" s="94">
        <v>0</v>
      </c>
      <c r="V793" s="94">
        <v>0</v>
      </c>
    </row>
    <row r="794" spans="1:22" ht="20.100000000000001" customHeight="1">
      <c r="A794" s="107" t="s">
        <v>1549</v>
      </c>
      <c r="B794" s="107" t="s">
        <v>1550</v>
      </c>
      <c r="C794" s="108" t="s">
        <v>1550</v>
      </c>
      <c r="D794" s="109" t="s">
        <v>1623</v>
      </c>
      <c r="E794" s="110" t="s">
        <v>251</v>
      </c>
      <c r="F794" s="94">
        <v>40</v>
      </c>
      <c r="G794" s="94">
        <v>0</v>
      </c>
      <c r="H794" s="94">
        <v>0</v>
      </c>
      <c r="I794" s="94">
        <v>0</v>
      </c>
      <c r="J794" s="94">
        <v>0</v>
      </c>
      <c r="K794" s="94">
        <v>0</v>
      </c>
      <c r="L794" s="94">
        <v>0</v>
      </c>
      <c r="M794" s="94">
        <v>0</v>
      </c>
      <c r="N794" s="94">
        <v>0</v>
      </c>
      <c r="O794" s="94">
        <v>0</v>
      </c>
      <c r="P794" s="94">
        <v>0</v>
      </c>
      <c r="Q794" s="94">
        <v>0</v>
      </c>
      <c r="R794" s="94">
        <v>0</v>
      </c>
      <c r="S794" s="94">
        <v>40</v>
      </c>
      <c r="T794" s="94">
        <v>0</v>
      </c>
      <c r="U794" s="94">
        <v>0</v>
      </c>
      <c r="V794" s="94">
        <v>0</v>
      </c>
    </row>
    <row r="795" spans="1:22" ht="20.100000000000001" customHeight="1">
      <c r="A795" s="107"/>
      <c r="B795" s="107"/>
      <c r="C795" s="108"/>
      <c r="D795" s="109" t="s">
        <v>2104</v>
      </c>
      <c r="E795" s="110" t="s">
        <v>2105</v>
      </c>
      <c r="F795" s="94">
        <v>120</v>
      </c>
      <c r="G795" s="94">
        <v>0</v>
      </c>
      <c r="H795" s="94">
        <v>0</v>
      </c>
      <c r="I795" s="94">
        <v>0</v>
      </c>
      <c r="J795" s="94">
        <v>0</v>
      </c>
      <c r="K795" s="94">
        <v>0</v>
      </c>
      <c r="L795" s="94">
        <v>0</v>
      </c>
      <c r="M795" s="94">
        <v>0</v>
      </c>
      <c r="N795" s="94">
        <v>0</v>
      </c>
      <c r="O795" s="94">
        <v>0</v>
      </c>
      <c r="P795" s="94">
        <v>0</v>
      </c>
      <c r="Q795" s="94">
        <v>0</v>
      </c>
      <c r="R795" s="94">
        <v>0</v>
      </c>
      <c r="S795" s="94">
        <v>120</v>
      </c>
      <c r="T795" s="94">
        <v>0</v>
      </c>
      <c r="U795" s="94">
        <v>0</v>
      </c>
      <c r="V795" s="94">
        <v>0</v>
      </c>
    </row>
    <row r="796" spans="1:22" ht="20.100000000000001" customHeight="1">
      <c r="A796" s="107" t="s">
        <v>1549</v>
      </c>
      <c r="B796" s="107" t="s">
        <v>1564</v>
      </c>
      <c r="C796" s="108" t="s">
        <v>1550</v>
      </c>
      <c r="D796" s="109" t="s">
        <v>1623</v>
      </c>
      <c r="E796" s="110" t="s">
        <v>251</v>
      </c>
      <c r="F796" s="94">
        <v>120</v>
      </c>
      <c r="G796" s="94">
        <v>0</v>
      </c>
      <c r="H796" s="94">
        <v>0</v>
      </c>
      <c r="I796" s="94">
        <v>0</v>
      </c>
      <c r="J796" s="94">
        <v>0</v>
      </c>
      <c r="K796" s="94">
        <v>0</v>
      </c>
      <c r="L796" s="94">
        <v>0</v>
      </c>
      <c r="M796" s="94">
        <v>0</v>
      </c>
      <c r="N796" s="94">
        <v>0</v>
      </c>
      <c r="O796" s="94">
        <v>0</v>
      </c>
      <c r="P796" s="94">
        <v>0</v>
      </c>
      <c r="Q796" s="94">
        <v>0</v>
      </c>
      <c r="R796" s="94">
        <v>0</v>
      </c>
      <c r="S796" s="94">
        <v>120</v>
      </c>
      <c r="T796" s="94">
        <v>0</v>
      </c>
      <c r="U796" s="94">
        <v>0</v>
      </c>
      <c r="V796" s="94">
        <v>0</v>
      </c>
    </row>
    <row r="797" spans="1:22" ht="20.100000000000001" customHeight="1">
      <c r="A797" s="107"/>
      <c r="B797" s="107"/>
      <c r="C797" s="108"/>
      <c r="D797" s="109" t="s">
        <v>2106</v>
      </c>
      <c r="E797" s="110" t="s">
        <v>2107</v>
      </c>
      <c r="F797" s="94">
        <v>20</v>
      </c>
      <c r="G797" s="94">
        <v>0</v>
      </c>
      <c r="H797" s="94">
        <v>0</v>
      </c>
      <c r="I797" s="94">
        <v>0</v>
      </c>
      <c r="J797" s="94">
        <v>0</v>
      </c>
      <c r="K797" s="94">
        <v>0</v>
      </c>
      <c r="L797" s="94">
        <v>0</v>
      </c>
      <c r="M797" s="94">
        <v>0</v>
      </c>
      <c r="N797" s="94">
        <v>0</v>
      </c>
      <c r="O797" s="94">
        <v>0</v>
      </c>
      <c r="P797" s="94">
        <v>0</v>
      </c>
      <c r="Q797" s="94">
        <v>0</v>
      </c>
      <c r="R797" s="94">
        <v>0</v>
      </c>
      <c r="S797" s="94">
        <v>20</v>
      </c>
      <c r="T797" s="94">
        <v>0</v>
      </c>
      <c r="U797" s="94">
        <v>0</v>
      </c>
      <c r="V797" s="94">
        <v>0</v>
      </c>
    </row>
    <row r="798" spans="1:22" ht="20.100000000000001" customHeight="1">
      <c r="A798" s="107" t="s">
        <v>1549</v>
      </c>
      <c r="B798" s="107" t="s">
        <v>1563</v>
      </c>
      <c r="C798" s="108" t="s">
        <v>1550</v>
      </c>
      <c r="D798" s="109" t="s">
        <v>1623</v>
      </c>
      <c r="E798" s="110" t="s">
        <v>251</v>
      </c>
      <c r="F798" s="94">
        <v>20</v>
      </c>
      <c r="G798" s="94">
        <v>0</v>
      </c>
      <c r="H798" s="94">
        <v>0</v>
      </c>
      <c r="I798" s="94">
        <v>0</v>
      </c>
      <c r="J798" s="94">
        <v>0</v>
      </c>
      <c r="K798" s="94">
        <v>0</v>
      </c>
      <c r="L798" s="94">
        <v>0</v>
      </c>
      <c r="M798" s="94">
        <v>0</v>
      </c>
      <c r="N798" s="94">
        <v>0</v>
      </c>
      <c r="O798" s="94">
        <v>0</v>
      </c>
      <c r="P798" s="94">
        <v>0</v>
      </c>
      <c r="Q798" s="94">
        <v>0</v>
      </c>
      <c r="R798" s="94">
        <v>0</v>
      </c>
      <c r="S798" s="94">
        <v>20</v>
      </c>
      <c r="T798" s="94">
        <v>0</v>
      </c>
      <c r="U798" s="94">
        <v>0</v>
      </c>
      <c r="V798" s="94">
        <v>0</v>
      </c>
    </row>
    <row r="799" spans="1:22" ht="20.100000000000001" customHeight="1">
      <c r="A799" s="107"/>
      <c r="B799" s="107"/>
      <c r="C799" s="108"/>
      <c r="D799" s="109" t="s">
        <v>2108</v>
      </c>
      <c r="E799" s="110" t="s">
        <v>2109</v>
      </c>
      <c r="F799" s="94">
        <v>200</v>
      </c>
      <c r="G799" s="94">
        <v>0</v>
      </c>
      <c r="H799" s="94">
        <v>0</v>
      </c>
      <c r="I799" s="94">
        <v>0</v>
      </c>
      <c r="J799" s="94">
        <v>0</v>
      </c>
      <c r="K799" s="94">
        <v>0</v>
      </c>
      <c r="L799" s="94">
        <v>0</v>
      </c>
      <c r="M799" s="94">
        <v>0</v>
      </c>
      <c r="N799" s="94">
        <v>0</v>
      </c>
      <c r="O799" s="94">
        <v>0</v>
      </c>
      <c r="P799" s="94">
        <v>0</v>
      </c>
      <c r="Q799" s="94">
        <v>0</v>
      </c>
      <c r="R799" s="94">
        <v>0</v>
      </c>
      <c r="S799" s="94">
        <v>200</v>
      </c>
      <c r="T799" s="94">
        <v>0</v>
      </c>
      <c r="U799" s="94">
        <v>0</v>
      </c>
      <c r="V799" s="94">
        <v>0</v>
      </c>
    </row>
    <row r="800" spans="1:22" ht="20.100000000000001" customHeight="1">
      <c r="A800" s="107" t="s">
        <v>1604</v>
      </c>
      <c r="B800" s="107" t="s">
        <v>1550</v>
      </c>
      <c r="C800" s="108" t="s">
        <v>1572</v>
      </c>
      <c r="D800" s="109" t="s">
        <v>1623</v>
      </c>
      <c r="E800" s="110" t="s">
        <v>1097</v>
      </c>
      <c r="F800" s="94">
        <v>200</v>
      </c>
      <c r="G800" s="94">
        <v>0</v>
      </c>
      <c r="H800" s="94">
        <v>0</v>
      </c>
      <c r="I800" s="94">
        <v>0</v>
      </c>
      <c r="J800" s="94">
        <v>0</v>
      </c>
      <c r="K800" s="94">
        <v>0</v>
      </c>
      <c r="L800" s="94">
        <v>0</v>
      </c>
      <c r="M800" s="94">
        <v>0</v>
      </c>
      <c r="N800" s="94">
        <v>0</v>
      </c>
      <c r="O800" s="94">
        <v>0</v>
      </c>
      <c r="P800" s="94">
        <v>0</v>
      </c>
      <c r="Q800" s="94">
        <v>0</v>
      </c>
      <c r="R800" s="94">
        <v>0</v>
      </c>
      <c r="S800" s="94">
        <v>200</v>
      </c>
      <c r="T800" s="94">
        <v>0</v>
      </c>
      <c r="U800" s="94">
        <v>0</v>
      </c>
      <c r="V800" s="94">
        <v>0</v>
      </c>
    </row>
    <row r="801" spans="1:22" ht="20.100000000000001" customHeight="1">
      <c r="A801" s="107"/>
      <c r="B801" s="107"/>
      <c r="C801" s="108"/>
      <c r="D801" s="109" t="s">
        <v>2110</v>
      </c>
      <c r="E801" s="110" t="s">
        <v>2111</v>
      </c>
      <c r="F801" s="94">
        <v>1570040</v>
      </c>
      <c r="G801" s="94">
        <v>0</v>
      </c>
      <c r="H801" s="94">
        <v>0</v>
      </c>
      <c r="I801" s="94">
        <v>0</v>
      </c>
      <c r="J801" s="94">
        <v>0</v>
      </c>
      <c r="K801" s="94">
        <v>1447560</v>
      </c>
      <c r="L801" s="94">
        <v>0</v>
      </c>
      <c r="M801" s="94">
        <v>0</v>
      </c>
      <c r="N801" s="94">
        <v>0</v>
      </c>
      <c r="O801" s="94">
        <v>120</v>
      </c>
      <c r="P801" s="94">
        <v>0</v>
      </c>
      <c r="Q801" s="94">
        <v>0</v>
      </c>
      <c r="R801" s="94">
        <v>0</v>
      </c>
      <c r="S801" s="94">
        <v>1000</v>
      </c>
      <c r="T801" s="94">
        <v>37080</v>
      </c>
      <c r="U801" s="94">
        <v>84000</v>
      </c>
      <c r="V801" s="94">
        <v>0</v>
      </c>
    </row>
    <row r="802" spans="1:22" ht="20.100000000000001" customHeight="1">
      <c r="A802" s="107"/>
      <c r="B802" s="107"/>
      <c r="C802" s="108"/>
      <c r="D802" s="109" t="s">
        <v>2112</v>
      </c>
      <c r="E802" s="110" t="s">
        <v>2113</v>
      </c>
      <c r="F802" s="94">
        <v>37500</v>
      </c>
      <c r="G802" s="94">
        <v>0</v>
      </c>
      <c r="H802" s="94">
        <v>0</v>
      </c>
      <c r="I802" s="94">
        <v>0</v>
      </c>
      <c r="J802" s="94">
        <v>0</v>
      </c>
      <c r="K802" s="94">
        <v>0</v>
      </c>
      <c r="L802" s="94">
        <v>0</v>
      </c>
      <c r="M802" s="94">
        <v>0</v>
      </c>
      <c r="N802" s="94">
        <v>0</v>
      </c>
      <c r="O802" s="94">
        <v>60</v>
      </c>
      <c r="P802" s="94">
        <v>0</v>
      </c>
      <c r="Q802" s="94">
        <v>0</v>
      </c>
      <c r="R802" s="94">
        <v>0</v>
      </c>
      <c r="S802" s="94">
        <v>360</v>
      </c>
      <c r="T802" s="94">
        <v>37080</v>
      </c>
      <c r="U802" s="94">
        <v>0</v>
      </c>
      <c r="V802" s="94">
        <v>0</v>
      </c>
    </row>
    <row r="803" spans="1:22" ht="20.100000000000001" customHeight="1">
      <c r="A803" s="107" t="s">
        <v>1549</v>
      </c>
      <c r="B803" s="107" t="s">
        <v>1552</v>
      </c>
      <c r="C803" s="108" t="s">
        <v>1550</v>
      </c>
      <c r="D803" s="109" t="s">
        <v>1623</v>
      </c>
      <c r="E803" s="110" t="s">
        <v>251</v>
      </c>
      <c r="F803" s="94">
        <v>37500</v>
      </c>
      <c r="G803" s="94">
        <v>0</v>
      </c>
      <c r="H803" s="94">
        <v>0</v>
      </c>
      <c r="I803" s="94">
        <v>0</v>
      </c>
      <c r="J803" s="94">
        <v>0</v>
      </c>
      <c r="K803" s="94">
        <v>0</v>
      </c>
      <c r="L803" s="94">
        <v>0</v>
      </c>
      <c r="M803" s="94">
        <v>0</v>
      </c>
      <c r="N803" s="94">
        <v>0</v>
      </c>
      <c r="O803" s="94">
        <v>60</v>
      </c>
      <c r="P803" s="94">
        <v>0</v>
      </c>
      <c r="Q803" s="94">
        <v>0</v>
      </c>
      <c r="R803" s="94">
        <v>0</v>
      </c>
      <c r="S803" s="94">
        <v>360</v>
      </c>
      <c r="T803" s="94">
        <v>37080</v>
      </c>
      <c r="U803" s="94">
        <v>0</v>
      </c>
      <c r="V803" s="94">
        <v>0</v>
      </c>
    </row>
    <row r="804" spans="1:22" ht="20.100000000000001" customHeight="1">
      <c r="A804" s="107"/>
      <c r="B804" s="107"/>
      <c r="C804" s="108"/>
      <c r="D804" s="109" t="s">
        <v>2114</v>
      </c>
      <c r="E804" s="110" t="s">
        <v>2115</v>
      </c>
      <c r="F804" s="94">
        <v>160</v>
      </c>
      <c r="G804" s="94">
        <v>0</v>
      </c>
      <c r="H804" s="94">
        <v>0</v>
      </c>
      <c r="I804" s="94">
        <v>0</v>
      </c>
      <c r="J804" s="94">
        <v>0</v>
      </c>
      <c r="K804" s="94">
        <v>0</v>
      </c>
      <c r="L804" s="94">
        <v>0</v>
      </c>
      <c r="M804" s="94">
        <v>0</v>
      </c>
      <c r="N804" s="94">
        <v>0</v>
      </c>
      <c r="O804" s="94">
        <v>60</v>
      </c>
      <c r="P804" s="94">
        <v>0</v>
      </c>
      <c r="Q804" s="94">
        <v>0</v>
      </c>
      <c r="R804" s="94">
        <v>0</v>
      </c>
      <c r="S804" s="94">
        <v>100</v>
      </c>
      <c r="T804" s="94">
        <v>0</v>
      </c>
      <c r="U804" s="94">
        <v>0</v>
      </c>
      <c r="V804" s="94">
        <v>0</v>
      </c>
    </row>
    <row r="805" spans="1:22" ht="20.100000000000001" customHeight="1">
      <c r="A805" s="107" t="s">
        <v>1549</v>
      </c>
      <c r="B805" s="107" t="s">
        <v>1554</v>
      </c>
      <c r="C805" s="108" t="s">
        <v>1550</v>
      </c>
      <c r="D805" s="109" t="s">
        <v>1623</v>
      </c>
      <c r="E805" s="110" t="s">
        <v>251</v>
      </c>
      <c r="F805" s="94">
        <v>160</v>
      </c>
      <c r="G805" s="94">
        <v>0</v>
      </c>
      <c r="H805" s="94">
        <v>0</v>
      </c>
      <c r="I805" s="94">
        <v>0</v>
      </c>
      <c r="J805" s="94">
        <v>0</v>
      </c>
      <c r="K805" s="94">
        <v>0</v>
      </c>
      <c r="L805" s="94">
        <v>0</v>
      </c>
      <c r="M805" s="94">
        <v>0</v>
      </c>
      <c r="N805" s="94">
        <v>0</v>
      </c>
      <c r="O805" s="94">
        <v>60</v>
      </c>
      <c r="P805" s="94">
        <v>0</v>
      </c>
      <c r="Q805" s="94">
        <v>0</v>
      </c>
      <c r="R805" s="94">
        <v>0</v>
      </c>
      <c r="S805" s="94">
        <v>100</v>
      </c>
      <c r="T805" s="94">
        <v>0</v>
      </c>
      <c r="U805" s="94">
        <v>0</v>
      </c>
      <c r="V805" s="94">
        <v>0</v>
      </c>
    </row>
    <row r="806" spans="1:22" ht="20.100000000000001" customHeight="1">
      <c r="A806" s="107"/>
      <c r="B806" s="107"/>
      <c r="C806" s="108"/>
      <c r="D806" s="109" t="s">
        <v>2116</v>
      </c>
      <c r="E806" s="110" t="s">
        <v>2117</v>
      </c>
      <c r="F806" s="94">
        <v>271680</v>
      </c>
      <c r="G806" s="94">
        <v>0</v>
      </c>
      <c r="H806" s="94">
        <v>0</v>
      </c>
      <c r="I806" s="94">
        <v>0</v>
      </c>
      <c r="J806" s="94">
        <v>0</v>
      </c>
      <c r="K806" s="94">
        <v>271560</v>
      </c>
      <c r="L806" s="94">
        <v>0</v>
      </c>
      <c r="M806" s="94">
        <v>0</v>
      </c>
      <c r="N806" s="94">
        <v>0</v>
      </c>
      <c r="O806" s="94">
        <v>0</v>
      </c>
      <c r="P806" s="94">
        <v>0</v>
      </c>
      <c r="Q806" s="94">
        <v>0</v>
      </c>
      <c r="R806" s="94">
        <v>0</v>
      </c>
      <c r="S806" s="94">
        <v>120</v>
      </c>
      <c r="T806" s="94">
        <v>0</v>
      </c>
      <c r="U806" s="94">
        <v>0</v>
      </c>
      <c r="V806" s="94">
        <v>0</v>
      </c>
    </row>
    <row r="807" spans="1:22" ht="20.100000000000001" customHeight="1">
      <c r="A807" s="107" t="s">
        <v>1591</v>
      </c>
      <c r="B807" s="107" t="s">
        <v>1580</v>
      </c>
      <c r="C807" s="108" t="s">
        <v>1572</v>
      </c>
      <c r="D807" s="109" t="s">
        <v>1623</v>
      </c>
      <c r="E807" s="110" t="s">
        <v>957</v>
      </c>
      <c r="F807" s="94">
        <v>271680</v>
      </c>
      <c r="G807" s="94">
        <v>0</v>
      </c>
      <c r="H807" s="94">
        <v>0</v>
      </c>
      <c r="I807" s="94">
        <v>0</v>
      </c>
      <c r="J807" s="94">
        <v>0</v>
      </c>
      <c r="K807" s="94">
        <v>271560</v>
      </c>
      <c r="L807" s="94">
        <v>0</v>
      </c>
      <c r="M807" s="94">
        <v>0</v>
      </c>
      <c r="N807" s="94">
        <v>0</v>
      </c>
      <c r="O807" s="94">
        <v>0</v>
      </c>
      <c r="P807" s="94">
        <v>0</v>
      </c>
      <c r="Q807" s="94">
        <v>0</v>
      </c>
      <c r="R807" s="94">
        <v>0</v>
      </c>
      <c r="S807" s="94">
        <v>120</v>
      </c>
      <c r="T807" s="94">
        <v>0</v>
      </c>
      <c r="U807" s="94">
        <v>0</v>
      </c>
      <c r="V807" s="94">
        <v>0</v>
      </c>
    </row>
    <row r="808" spans="1:22" ht="20.100000000000001" customHeight="1">
      <c r="A808" s="107"/>
      <c r="B808" s="107"/>
      <c r="C808" s="108"/>
      <c r="D808" s="109" t="s">
        <v>2118</v>
      </c>
      <c r="E808" s="110" t="s">
        <v>2119</v>
      </c>
      <c r="F808" s="94">
        <v>40</v>
      </c>
      <c r="G808" s="94">
        <v>0</v>
      </c>
      <c r="H808" s="94">
        <v>0</v>
      </c>
      <c r="I808" s="94">
        <v>0</v>
      </c>
      <c r="J808" s="94">
        <v>0</v>
      </c>
      <c r="K808" s="94">
        <v>0</v>
      </c>
      <c r="L808" s="94">
        <v>0</v>
      </c>
      <c r="M808" s="94">
        <v>0</v>
      </c>
      <c r="N808" s="94">
        <v>0</v>
      </c>
      <c r="O808" s="94">
        <v>0</v>
      </c>
      <c r="P808" s="94">
        <v>0</v>
      </c>
      <c r="Q808" s="94">
        <v>0</v>
      </c>
      <c r="R808" s="94">
        <v>0</v>
      </c>
      <c r="S808" s="94">
        <v>40</v>
      </c>
      <c r="T808" s="94">
        <v>0</v>
      </c>
      <c r="U808" s="94">
        <v>0</v>
      </c>
      <c r="V808" s="94">
        <v>0</v>
      </c>
    </row>
    <row r="809" spans="1:22" ht="20.100000000000001" customHeight="1">
      <c r="A809" s="107" t="s">
        <v>1582</v>
      </c>
      <c r="B809" s="107" t="s">
        <v>1555</v>
      </c>
      <c r="C809" s="108" t="s">
        <v>1557</v>
      </c>
      <c r="D809" s="109" t="s">
        <v>1623</v>
      </c>
      <c r="E809" s="110" t="s">
        <v>777</v>
      </c>
      <c r="F809" s="94">
        <v>40</v>
      </c>
      <c r="G809" s="94">
        <v>0</v>
      </c>
      <c r="H809" s="94">
        <v>0</v>
      </c>
      <c r="I809" s="94">
        <v>0</v>
      </c>
      <c r="J809" s="94">
        <v>0</v>
      </c>
      <c r="K809" s="94">
        <v>0</v>
      </c>
      <c r="L809" s="94">
        <v>0</v>
      </c>
      <c r="M809" s="94">
        <v>0</v>
      </c>
      <c r="N809" s="94">
        <v>0</v>
      </c>
      <c r="O809" s="94">
        <v>0</v>
      </c>
      <c r="P809" s="94">
        <v>0</v>
      </c>
      <c r="Q809" s="94">
        <v>0</v>
      </c>
      <c r="R809" s="94">
        <v>0</v>
      </c>
      <c r="S809" s="94">
        <v>40</v>
      </c>
      <c r="T809" s="94">
        <v>0</v>
      </c>
      <c r="U809" s="94">
        <v>0</v>
      </c>
      <c r="V809" s="94">
        <v>0</v>
      </c>
    </row>
    <row r="810" spans="1:22" ht="20.100000000000001" customHeight="1">
      <c r="A810" s="107"/>
      <c r="B810" s="107"/>
      <c r="C810" s="108"/>
      <c r="D810" s="109" t="s">
        <v>2120</v>
      </c>
      <c r="E810" s="110" t="s">
        <v>2121</v>
      </c>
      <c r="F810" s="94">
        <v>84300</v>
      </c>
      <c r="G810" s="94">
        <v>0</v>
      </c>
      <c r="H810" s="94">
        <v>0</v>
      </c>
      <c r="I810" s="94">
        <v>0</v>
      </c>
      <c r="J810" s="94">
        <v>0</v>
      </c>
      <c r="K810" s="94">
        <v>0</v>
      </c>
      <c r="L810" s="94">
        <v>0</v>
      </c>
      <c r="M810" s="94">
        <v>0</v>
      </c>
      <c r="N810" s="94">
        <v>0</v>
      </c>
      <c r="O810" s="94">
        <v>0</v>
      </c>
      <c r="P810" s="94">
        <v>0</v>
      </c>
      <c r="Q810" s="94">
        <v>0</v>
      </c>
      <c r="R810" s="94">
        <v>0</v>
      </c>
      <c r="S810" s="94">
        <v>20</v>
      </c>
      <c r="T810" s="94">
        <v>0</v>
      </c>
      <c r="U810" s="94">
        <v>84000</v>
      </c>
      <c r="V810" s="94">
        <v>0</v>
      </c>
    </row>
    <row r="811" spans="1:22" ht="20.100000000000001" customHeight="1">
      <c r="A811" s="107" t="s">
        <v>1589</v>
      </c>
      <c r="B811" s="107" t="s">
        <v>1550</v>
      </c>
      <c r="C811" s="108" t="s">
        <v>1585</v>
      </c>
      <c r="D811" s="109" t="s">
        <v>1623</v>
      </c>
      <c r="E811" s="110" t="s">
        <v>801</v>
      </c>
      <c r="F811" s="94">
        <v>20</v>
      </c>
      <c r="G811" s="94">
        <v>0</v>
      </c>
      <c r="H811" s="94">
        <v>0</v>
      </c>
      <c r="I811" s="94">
        <v>0</v>
      </c>
      <c r="J811" s="94">
        <v>0</v>
      </c>
      <c r="K811" s="94">
        <v>0</v>
      </c>
      <c r="L811" s="94">
        <v>0</v>
      </c>
      <c r="M811" s="94">
        <v>0</v>
      </c>
      <c r="N811" s="94">
        <v>0</v>
      </c>
      <c r="O811" s="94">
        <v>0</v>
      </c>
      <c r="P811" s="94">
        <v>0</v>
      </c>
      <c r="Q811" s="94">
        <v>0</v>
      </c>
      <c r="R811" s="94">
        <v>0</v>
      </c>
      <c r="S811" s="94">
        <v>20</v>
      </c>
      <c r="T811" s="94">
        <v>0</v>
      </c>
      <c r="U811" s="94">
        <v>0</v>
      </c>
      <c r="V811" s="94">
        <v>0</v>
      </c>
    </row>
    <row r="812" spans="1:22" ht="20.100000000000001" customHeight="1">
      <c r="A812" s="107" t="s">
        <v>1589</v>
      </c>
      <c r="B812" s="107" t="s">
        <v>1558</v>
      </c>
      <c r="C812" s="108" t="s">
        <v>1572</v>
      </c>
      <c r="D812" s="109" t="s">
        <v>1623</v>
      </c>
      <c r="E812" s="110" t="s">
        <v>832</v>
      </c>
      <c r="F812" s="94">
        <v>84280</v>
      </c>
      <c r="G812" s="94">
        <v>0</v>
      </c>
      <c r="H812" s="94">
        <v>0</v>
      </c>
      <c r="I812" s="94">
        <v>0</v>
      </c>
      <c r="J812" s="94">
        <v>0</v>
      </c>
      <c r="K812" s="94">
        <v>0</v>
      </c>
      <c r="L812" s="94">
        <v>0</v>
      </c>
      <c r="M812" s="94">
        <v>0</v>
      </c>
      <c r="N812" s="94">
        <v>0</v>
      </c>
      <c r="O812" s="94">
        <v>0</v>
      </c>
      <c r="P812" s="94">
        <v>0</v>
      </c>
      <c r="Q812" s="94">
        <v>0</v>
      </c>
      <c r="R812" s="94">
        <v>0</v>
      </c>
      <c r="S812" s="94">
        <v>0</v>
      </c>
      <c r="T812" s="94">
        <v>0</v>
      </c>
      <c r="U812" s="94">
        <v>84000</v>
      </c>
      <c r="V812" s="94">
        <v>0</v>
      </c>
    </row>
    <row r="813" spans="1:22" ht="20.100000000000001" customHeight="1">
      <c r="A813" s="107"/>
      <c r="B813" s="107"/>
      <c r="C813" s="108"/>
      <c r="D813" s="109" t="s">
        <v>2122</v>
      </c>
      <c r="E813" s="110" t="s">
        <v>2123</v>
      </c>
      <c r="F813" s="94">
        <v>1176060</v>
      </c>
      <c r="G813" s="94">
        <v>0</v>
      </c>
      <c r="H813" s="94">
        <v>0</v>
      </c>
      <c r="I813" s="94">
        <v>0</v>
      </c>
      <c r="J813" s="94">
        <v>0</v>
      </c>
      <c r="K813" s="94">
        <v>1176000</v>
      </c>
      <c r="L813" s="94">
        <v>0</v>
      </c>
      <c r="M813" s="94">
        <v>0</v>
      </c>
      <c r="N813" s="94">
        <v>0</v>
      </c>
      <c r="O813" s="94">
        <v>0</v>
      </c>
      <c r="P813" s="94">
        <v>0</v>
      </c>
      <c r="Q813" s="94">
        <v>0</v>
      </c>
      <c r="R813" s="94">
        <v>0</v>
      </c>
      <c r="S813" s="94">
        <v>60</v>
      </c>
      <c r="T813" s="94">
        <v>0</v>
      </c>
      <c r="U813" s="94">
        <v>0</v>
      </c>
      <c r="V813" s="94">
        <v>0</v>
      </c>
    </row>
    <row r="814" spans="1:22" ht="20.100000000000001" customHeight="1">
      <c r="A814" s="107" t="s">
        <v>1604</v>
      </c>
      <c r="B814" s="107" t="s">
        <v>1550</v>
      </c>
      <c r="C814" s="108" t="s">
        <v>1557</v>
      </c>
      <c r="D814" s="109" t="s">
        <v>1623</v>
      </c>
      <c r="E814" s="110" t="s">
        <v>260</v>
      </c>
      <c r="F814" s="94">
        <v>60</v>
      </c>
      <c r="G814" s="94">
        <v>0</v>
      </c>
      <c r="H814" s="94">
        <v>0</v>
      </c>
      <c r="I814" s="94">
        <v>0</v>
      </c>
      <c r="J814" s="94">
        <v>0</v>
      </c>
      <c r="K814" s="94">
        <v>0</v>
      </c>
      <c r="L814" s="94">
        <v>0</v>
      </c>
      <c r="M814" s="94">
        <v>0</v>
      </c>
      <c r="N814" s="94">
        <v>0</v>
      </c>
      <c r="O814" s="94">
        <v>0</v>
      </c>
      <c r="P814" s="94">
        <v>0</v>
      </c>
      <c r="Q814" s="94">
        <v>0</v>
      </c>
      <c r="R814" s="94">
        <v>0</v>
      </c>
      <c r="S814" s="94">
        <v>60</v>
      </c>
      <c r="T814" s="94">
        <v>0</v>
      </c>
      <c r="U814" s="94">
        <v>0</v>
      </c>
      <c r="V814" s="94">
        <v>0</v>
      </c>
    </row>
    <row r="815" spans="1:22" ht="20.100000000000001" customHeight="1">
      <c r="A815" s="107" t="s">
        <v>1604</v>
      </c>
      <c r="B815" s="107" t="s">
        <v>1580</v>
      </c>
      <c r="C815" s="108" t="s">
        <v>1558</v>
      </c>
      <c r="D815" s="109" t="s">
        <v>1623</v>
      </c>
      <c r="E815" s="110" t="s">
        <v>1171</v>
      </c>
      <c r="F815" s="94">
        <v>1176000</v>
      </c>
      <c r="G815" s="94">
        <v>0</v>
      </c>
      <c r="H815" s="94">
        <v>0</v>
      </c>
      <c r="I815" s="94">
        <v>0</v>
      </c>
      <c r="J815" s="94">
        <v>0</v>
      </c>
      <c r="K815" s="94">
        <v>1176000</v>
      </c>
      <c r="L815" s="94">
        <v>0</v>
      </c>
      <c r="M815" s="94">
        <v>0</v>
      </c>
      <c r="N815" s="94">
        <v>0</v>
      </c>
      <c r="O815" s="94">
        <v>0</v>
      </c>
      <c r="P815" s="94">
        <v>0</v>
      </c>
      <c r="Q815" s="94">
        <v>0</v>
      </c>
      <c r="R815" s="94">
        <v>0</v>
      </c>
      <c r="S815" s="94">
        <v>0</v>
      </c>
      <c r="T815" s="94">
        <v>0</v>
      </c>
      <c r="U815" s="94">
        <v>0</v>
      </c>
      <c r="V815" s="94">
        <v>0</v>
      </c>
    </row>
    <row r="816" spans="1:22" ht="20.100000000000001" customHeight="1">
      <c r="A816" s="107"/>
      <c r="B816" s="107"/>
      <c r="C816" s="108"/>
      <c r="D816" s="109" t="s">
        <v>2124</v>
      </c>
      <c r="E816" s="110" t="s">
        <v>2125</v>
      </c>
      <c r="F816" s="94">
        <v>20</v>
      </c>
      <c r="G816" s="94">
        <v>0</v>
      </c>
      <c r="H816" s="94">
        <v>0</v>
      </c>
      <c r="I816" s="94">
        <v>0</v>
      </c>
      <c r="J816" s="94">
        <v>0</v>
      </c>
      <c r="K816" s="94">
        <v>0</v>
      </c>
      <c r="L816" s="94">
        <v>0</v>
      </c>
      <c r="M816" s="94">
        <v>0</v>
      </c>
      <c r="N816" s="94">
        <v>0</v>
      </c>
      <c r="O816" s="94">
        <v>0</v>
      </c>
      <c r="P816" s="94">
        <v>0</v>
      </c>
      <c r="Q816" s="94">
        <v>0</v>
      </c>
      <c r="R816" s="94">
        <v>0</v>
      </c>
      <c r="S816" s="94">
        <v>20</v>
      </c>
      <c r="T816" s="94">
        <v>0</v>
      </c>
      <c r="U816" s="94">
        <v>0</v>
      </c>
      <c r="V816" s="94">
        <v>0</v>
      </c>
    </row>
    <row r="817" spans="1:22" ht="20.100000000000001" customHeight="1">
      <c r="A817" s="107" t="s">
        <v>1549</v>
      </c>
      <c r="B817" s="107" t="s">
        <v>1550</v>
      </c>
      <c r="C817" s="108" t="s">
        <v>1550</v>
      </c>
      <c r="D817" s="109" t="s">
        <v>1623</v>
      </c>
      <c r="E817" s="110" t="s">
        <v>251</v>
      </c>
      <c r="F817" s="94">
        <v>20</v>
      </c>
      <c r="G817" s="94">
        <v>0</v>
      </c>
      <c r="H817" s="94">
        <v>0</v>
      </c>
      <c r="I817" s="94">
        <v>0</v>
      </c>
      <c r="J817" s="94">
        <v>0</v>
      </c>
      <c r="K817" s="94">
        <v>0</v>
      </c>
      <c r="L817" s="94">
        <v>0</v>
      </c>
      <c r="M817" s="94">
        <v>0</v>
      </c>
      <c r="N817" s="94">
        <v>0</v>
      </c>
      <c r="O817" s="94">
        <v>0</v>
      </c>
      <c r="P817" s="94">
        <v>0</v>
      </c>
      <c r="Q817" s="94">
        <v>0</v>
      </c>
      <c r="R817" s="94">
        <v>0</v>
      </c>
      <c r="S817" s="94">
        <v>20</v>
      </c>
      <c r="T817" s="94">
        <v>0</v>
      </c>
      <c r="U817" s="94">
        <v>0</v>
      </c>
      <c r="V817" s="94">
        <v>0</v>
      </c>
    </row>
    <row r="818" spans="1:22" ht="20.100000000000001" customHeight="1">
      <c r="A818" s="107"/>
      <c r="B818" s="107"/>
      <c r="C818" s="108"/>
      <c r="D818" s="109" t="s">
        <v>2126</v>
      </c>
      <c r="E818" s="110" t="s">
        <v>2127</v>
      </c>
      <c r="F818" s="94">
        <v>80</v>
      </c>
      <c r="G818" s="94">
        <v>0</v>
      </c>
      <c r="H818" s="94">
        <v>0</v>
      </c>
      <c r="I818" s="94">
        <v>0</v>
      </c>
      <c r="J818" s="94">
        <v>0</v>
      </c>
      <c r="K818" s="94">
        <v>0</v>
      </c>
      <c r="L818" s="94">
        <v>0</v>
      </c>
      <c r="M818" s="94">
        <v>0</v>
      </c>
      <c r="N818" s="94">
        <v>0</v>
      </c>
      <c r="O818" s="94">
        <v>0</v>
      </c>
      <c r="P818" s="94">
        <v>0</v>
      </c>
      <c r="Q818" s="94">
        <v>0</v>
      </c>
      <c r="R818" s="94">
        <v>0</v>
      </c>
      <c r="S818" s="94">
        <v>80</v>
      </c>
      <c r="T818" s="94">
        <v>0</v>
      </c>
      <c r="U818" s="94">
        <v>0</v>
      </c>
      <c r="V818" s="94">
        <v>0</v>
      </c>
    </row>
    <row r="819" spans="1:22" ht="20.100000000000001" customHeight="1">
      <c r="A819" s="107" t="s">
        <v>1549</v>
      </c>
      <c r="B819" s="107" t="s">
        <v>1564</v>
      </c>
      <c r="C819" s="108" t="s">
        <v>1550</v>
      </c>
      <c r="D819" s="109" t="s">
        <v>1623</v>
      </c>
      <c r="E819" s="110" t="s">
        <v>251</v>
      </c>
      <c r="F819" s="94">
        <v>80</v>
      </c>
      <c r="G819" s="94">
        <v>0</v>
      </c>
      <c r="H819" s="94">
        <v>0</v>
      </c>
      <c r="I819" s="94">
        <v>0</v>
      </c>
      <c r="J819" s="94">
        <v>0</v>
      </c>
      <c r="K819" s="94">
        <v>0</v>
      </c>
      <c r="L819" s="94">
        <v>0</v>
      </c>
      <c r="M819" s="94">
        <v>0</v>
      </c>
      <c r="N819" s="94">
        <v>0</v>
      </c>
      <c r="O819" s="94">
        <v>0</v>
      </c>
      <c r="P819" s="94">
        <v>0</v>
      </c>
      <c r="Q819" s="94">
        <v>0</v>
      </c>
      <c r="R819" s="94">
        <v>0</v>
      </c>
      <c r="S819" s="94">
        <v>80</v>
      </c>
      <c r="T819" s="94">
        <v>0</v>
      </c>
      <c r="U819" s="94">
        <v>0</v>
      </c>
      <c r="V819" s="94">
        <v>0</v>
      </c>
    </row>
    <row r="820" spans="1:22" ht="20.100000000000001" customHeight="1">
      <c r="A820" s="107"/>
      <c r="B820" s="107"/>
      <c r="C820" s="108"/>
      <c r="D820" s="109" t="s">
        <v>2128</v>
      </c>
      <c r="E820" s="110" t="s">
        <v>2129</v>
      </c>
      <c r="F820" s="94">
        <v>20</v>
      </c>
      <c r="G820" s="94">
        <v>0</v>
      </c>
      <c r="H820" s="94">
        <v>0</v>
      </c>
      <c r="I820" s="94">
        <v>0</v>
      </c>
      <c r="J820" s="94">
        <v>0</v>
      </c>
      <c r="K820" s="94">
        <v>0</v>
      </c>
      <c r="L820" s="94">
        <v>0</v>
      </c>
      <c r="M820" s="94">
        <v>0</v>
      </c>
      <c r="N820" s="94">
        <v>0</v>
      </c>
      <c r="O820" s="94">
        <v>0</v>
      </c>
      <c r="P820" s="94">
        <v>0</v>
      </c>
      <c r="Q820" s="94">
        <v>0</v>
      </c>
      <c r="R820" s="94">
        <v>0</v>
      </c>
      <c r="S820" s="94">
        <v>20</v>
      </c>
      <c r="T820" s="94">
        <v>0</v>
      </c>
      <c r="U820" s="94">
        <v>0</v>
      </c>
      <c r="V820" s="94">
        <v>0</v>
      </c>
    </row>
    <row r="821" spans="1:22" ht="20.100000000000001" customHeight="1">
      <c r="A821" s="107" t="s">
        <v>1549</v>
      </c>
      <c r="B821" s="107" t="s">
        <v>1563</v>
      </c>
      <c r="C821" s="108" t="s">
        <v>1550</v>
      </c>
      <c r="D821" s="109" t="s">
        <v>1623</v>
      </c>
      <c r="E821" s="110" t="s">
        <v>251</v>
      </c>
      <c r="F821" s="94">
        <v>20</v>
      </c>
      <c r="G821" s="94">
        <v>0</v>
      </c>
      <c r="H821" s="94">
        <v>0</v>
      </c>
      <c r="I821" s="94">
        <v>0</v>
      </c>
      <c r="J821" s="94">
        <v>0</v>
      </c>
      <c r="K821" s="94">
        <v>0</v>
      </c>
      <c r="L821" s="94">
        <v>0</v>
      </c>
      <c r="M821" s="94">
        <v>0</v>
      </c>
      <c r="N821" s="94">
        <v>0</v>
      </c>
      <c r="O821" s="94">
        <v>0</v>
      </c>
      <c r="P821" s="94">
        <v>0</v>
      </c>
      <c r="Q821" s="94">
        <v>0</v>
      </c>
      <c r="R821" s="94">
        <v>0</v>
      </c>
      <c r="S821" s="94">
        <v>20</v>
      </c>
      <c r="T821" s="94">
        <v>0</v>
      </c>
      <c r="U821" s="94">
        <v>0</v>
      </c>
      <c r="V821" s="94">
        <v>0</v>
      </c>
    </row>
    <row r="822" spans="1:22" ht="20.100000000000001" customHeight="1">
      <c r="A822" s="107"/>
      <c r="B822" s="107"/>
      <c r="C822" s="108"/>
      <c r="D822" s="109" t="s">
        <v>2130</v>
      </c>
      <c r="E822" s="110" t="s">
        <v>2131</v>
      </c>
      <c r="F822" s="94">
        <v>180</v>
      </c>
      <c r="G822" s="94">
        <v>0</v>
      </c>
      <c r="H822" s="94">
        <v>0</v>
      </c>
      <c r="I822" s="94">
        <v>0</v>
      </c>
      <c r="J822" s="94">
        <v>0</v>
      </c>
      <c r="K822" s="94">
        <v>0</v>
      </c>
      <c r="L822" s="94">
        <v>0</v>
      </c>
      <c r="M822" s="94">
        <v>0</v>
      </c>
      <c r="N822" s="94">
        <v>0</v>
      </c>
      <c r="O822" s="94">
        <v>0</v>
      </c>
      <c r="P822" s="94">
        <v>0</v>
      </c>
      <c r="Q822" s="94">
        <v>0</v>
      </c>
      <c r="R822" s="94">
        <v>0</v>
      </c>
      <c r="S822" s="94">
        <v>180</v>
      </c>
      <c r="T822" s="94">
        <v>0</v>
      </c>
      <c r="U822" s="94">
        <v>0</v>
      </c>
      <c r="V822" s="94">
        <v>0</v>
      </c>
    </row>
    <row r="823" spans="1:22" ht="20.100000000000001" customHeight="1">
      <c r="A823" s="107" t="s">
        <v>1604</v>
      </c>
      <c r="B823" s="107" t="s">
        <v>1550</v>
      </c>
      <c r="C823" s="108" t="s">
        <v>1572</v>
      </c>
      <c r="D823" s="109" t="s">
        <v>1623</v>
      </c>
      <c r="E823" s="110" t="s">
        <v>1097</v>
      </c>
      <c r="F823" s="94">
        <v>180</v>
      </c>
      <c r="G823" s="94">
        <v>0</v>
      </c>
      <c r="H823" s="94">
        <v>0</v>
      </c>
      <c r="I823" s="94">
        <v>0</v>
      </c>
      <c r="J823" s="94">
        <v>0</v>
      </c>
      <c r="K823" s="94">
        <v>0</v>
      </c>
      <c r="L823" s="94">
        <v>0</v>
      </c>
      <c r="M823" s="94">
        <v>0</v>
      </c>
      <c r="N823" s="94">
        <v>0</v>
      </c>
      <c r="O823" s="94">
        <v>0</v>
      </c>
      <c r="P823" s="94">
        <v>0</v>
      </c>
      <c r="Q823" s="94">
        <v>0</v>
      </c>
      <c r="R823" s="94">
        <v>0</v>
      </c>
      <c r="S823" s="94">
        <v>180</v>
      </c>
      <c r="T823" s="94">
        <v>0</v>
      </c>
      <c r="U823" s="94">
        <v>0</v>
      </c>
      <c r="V823" s="94">
        <v>0</v>
      </c>
    </row>
    <row r="824" spans="1:22" ht="20.100000000000001" customHeight="1">
      <c r="A824" s="107"/>
      <c r="B824" s="107"/>
      <c r="C824" s="108"/>
      <c r="D824" s="109" t="s">
        <v>2132</v>
      </c>
      <c r="E824" s="110" t="s">
        <v>2133</v>
      </c>
      <c r="F824" s="94">
        <v>1618040</v>
      </c>
      <c r="G824" s="94">
        <v>0</v>
      </c>
      <c r="H824" s="94">
        <v>0</v>
      </c>
      <c r="I824" s="94">
        <v>0</v>
      </c>
      <c r="J824" s="94">
        <v>0</v>
      </c>
      <c r="K824" s="94">
        <v>1120800</v>
      </c>
      <c r="L824" s="94">
        <v>0</v>
      </c>
      <c r="M824" s="94">
        <v>0</v>
      </c>
      <c r="N824" s="94">
        <v>0</v>
      </c>
      <c r="O824" s="94">
        <v>420</v>
      </c>
      <c r="P824" s="94">
        <v>0</v>
      </c>
      <c r="Q824" s="94">
        <v>0</v>
      </c>
      <c r="R824" s="94">
        <v>0</v>
      </c>
      <c r="S824" s="94">
        <v>1100</v>
      </c>
      <c r="T824" s="94">
        <v>61800</v>
      </c>
      <c r="U824" s="94">
        <v>126000</v>
      </c>
      <c r="V824" s="94">
        <v>15000</v>
      </c>
    </row>
    <row r="825" spans="1:22" ht="20.100000000000001" customHeight="1">
      <c r="A825" s="107"/>
      <c r="B825" s="107"/>
      <c r="C825" s="108"/>
      <c r="D825" s="109" t="s">
        <v>2134</v>
      </c>
      <c r="E825" s="110" t="s">
        <v>2135</v>
      </c>
      <c r="F825" s="94">
        <v>50000</v>
      </c>
      <c r="G825" s="94">
        <v>0</v>
      </c>
      <c r="H825" s="94">
        <v>0</v>
      </c>
      <c r="I825" s="94">
        <v>0</v>
      </c>
      <c r="J825" s="94">
        <v>0</v>
      </c>
      <c r="K825" s="94">
        <v>0</v>
      </c>
      <c r="L825" s="94">
        <v>0</v>
      </c>
      <c r="M825" s="94">
        <v>0</v>
      </c>
      <c r="N825" s="94">
        <v>0</v>
      </c>
      <c r="O825" s="94">
        <v>180</v>
      </c>
      <c r="P825" s="94">
        <v>0</v>
      </c>
      <c r="Q825" s="94">
        <v>0</v>
      </c>
      <c r="R825" s="94">
        <v>0</v>
      </c>
      <c r="S825" s="94">
        <v>380</v>
      </c>
      <c r="T825" s="94">
        <v>49440</v>
      </c>
      <c r="U825" s="94">
        <v>0</v>
      </c>
      <c r="V825" s="94">
        <v>0</v>
      </c>
    </row>
    <row r="826" spans="1:22" ht="20.100000000000001" customHeight="1">
      <c r="A826" s="107" t="s">
        <v>1549</v>
      </c>
      <c r="B826" s="107" t="s">
        <v>1552</v>
      </c>
      <c r="C826" s="108" t="s">
        <v>1550</v>
      </c>
      <c r="D826" s="109" t="s">
        <v>1623</v>
      </c>
      <c r="E826" s="110" t="s">
        <v>251</v>
      </c>
      <c r="F826" s="94">
        <v>50000</v>
      </c>
      <c r="G826" s="94">
        <v>0</v>
      </c>
      <c r="H826" s="94">
        <v>0</v>
      </c>
      <c r="I826" s="94">
        <v>0</v>
      </c>
      <c r="J826" s="94">
        <v>0</v>
      </c>
      <c r="K826" s="94">
        <v>0</v>
      </c>
      <c r="L826" s="94">
        <v>0</v>
      </c>
      <c r="M826" s="94">
        <v>0</v>
      </c>
      <c r="N826" s="94">
        <v>0</v>
      </c>
      <c r="O826" s="94">
        <v>180</v>
      </c>
      <c r="P826" s="94">
        <v>0</v>
      </c>
      <c r="Q826" s="94">
        <v>0</v>
      </c>
      <c r="R826" s="94">
        <v>0</v>
      </c>
      <c r="S826" s="94">
        <v>380</v>
      </c>
      <c r="T826" s="94">
        <v>49440</v>
      </c>
      <c r="U826" s="94">
        <v>0</v>
      </c>
      <c r="V826" s="94">
        <v>0</v>
      </c>
    </row>
    <row r="827" spans="1:22" ht="20.100000000000001" customHeight="1">
      <c r="A827" s="107"/>
      <c r="B827" s="107"/>
      <c r="C827" s="108"/>
      <c r="D827" s="109" t="s">
        <v>2136</v>
      </c>
      <c r="E827" s="110" t="s">
        <v>2137</v>
      </c>
      <c r="F827" s="94">
        <v>12440</v>
      </c>
      <c r="G827" s="94">
        <v>0</v>
      </c>
      <c r="H827" s="94">
        <v>0</v>
      </c>
      <c r="I827" s="94">
        <v>0</v>
      </c>
      <c r="J827" s="94">
        <v>0</v>
      </c>
      <c r="K827" s="94">
        <v>0</v>
      </c>
      <c r="L827" s="94">
        <v>0</v>
      </c>
      <c r="M827" s="94">
        <v>0</v>
      </c>
      <c r="N827" s="94">
        <v>0</v>
      </c>
      <c r="O827" s="94">
        <v>0</v>
      </c>
      <c r="P827" s="94">
        <v>0</v>
      </c>
      <c r="Q827" s="94">
        <v>0</v>
      </c>
      <c r="R827" s="94">
        <v>0</v>
      </c>
      <c r="S827" s="94">
        <v>80</v>
      </c>
      <c r="T827" s="94">
        <v>12360</v>
      </c>
      <c r="U827" s="94">
        <v>0</v>
      </c>
      <c r="V827" s="94">
        <v>0</v>
      </c>
    </row>
    <row r="828" spans="1:22" ht="20.100000000000001" customHeight="1">
      <c r="A828" s="107" t="s">
        <v>1549</v>
      </c>
      <c r="B828" s="107" t="s">
        <v>1554</v>
      </c>
      <c r="C828" s="108" t="s">
        <v>1550</v>
      </c>
      <c r="D828" s="109" t="s">
        <v>1623</v>
      </c>
      <c r="E828" s="110" t="s">
        <v>251</v>
      </c>
      <c r="F828" s="94">
        <v>12440</v>
      </c>
      <c r="G828" s="94">
        <v>0</v>
      </c>
      <c r="H828" s="94">
        <v>0</v>
      </c>
      <c r="I828" s="94">
        <v>0</v>
      </c>
      <c r="J828" s="94">
        <v>0</v>
      </c>
      <c r="K828" s="94">
        <v>0</v>
      </c>
      <c r="L828" s="94">
        <v>0</v>
      </c>
      <c r="M828" s="94">
        <v>0</v>
      </c>
      <c r="N828" s="94">
        <v>0</v>
      </c>
      <c r="O828" s="94">
        <v>0</v>
      </c>
      <c r="P828" s="94">
        <v>0</v>
      </c>
      <c r="Q828" s="94">
        <v>0</v>
      </c>
      <c r="R828" s="94">
        <v>0</v>
      </c>
      <c r="S828" s="94">
        <v>80</v>
      </c>
      <c r="T828" s="94">
        <v>12360</v>
      </c>
      <c r="U828" s="94">
        <v>0</v>
      </c>
      <c r="V828" s="94">
        <v>0</v>
      </c>
    </row>
    <row r="829" spans="1:22" ht="20.100000000000001" customHeight="1">
      <c r="A829" s="107"/>
      <c r="B829" s="107"/>
      <c r="C829" s="108"/>
      <c r="D829" s="109" t="s">
        <v>2138</v>
      </c>
      <c r="E829" s="110" t="s">
        <v>2139</v>
      </c>
      <c r="F829" s="94">
        <v>208080</v>
      </c>
      <c r="G829" s="94">
        <v>0</v>
      </c>
      <c r="H829" s="94">
        <v>0</v>
      </c>
      <c r="I829" s="94">
        <v>0</v>
      </c>
      <c r="J829" s="94">
        <v>0</v>
      </c>
      <c r="K829" s="94">
        <v>172800</v>
      </c>
      <c r="L829" s="94">
        <v>0</v>
      </c>
      <c r="M829" s="94">
        <v>0</v>
      </c>
      <c r="N829" s="94">
        <v>0</v>
      </c>
      <c r="O829" s="94">
        <v>240</v>
      </c>
      <c r="P829" s="94">
        <v>0</v>
      </c>
      <c r="Q829" s="94">
        <v>0</v>
      </c>
      <c r="R829" s="94">
        <v>0</v>
      </c>
      <c r="S829" s="94">
        <v>120</v>
      </c>
      <c r="T829" s="94">
        <v>0</v>
      </c>
      <c r="U829" s="94">
        <v>0</v>
      </c>
      <c r="V829" s="94">
        <v>0</v>
      </c>
    </row>
    <row r="830" spans="1:22" ht="20.100000000000001" customHeight="1">
      <c r="A830" s="107" t="s">
        <v>1591</v>
      </c>
      <c r="B830" s="107" t="s">
        <v>1580</v>
      </c>
      <c r="C830" s="108" t="s">
        <v>1572</v>
      </c>
      <c r="D830" s="109" t="s">
        <v>1623</v>
      </c>
      <c r="E830" s="110" t="s">
        <v>957</v>
      </c>
      <c r="F830" s="94">
        <v>208080</v>
      </c>
      <c r="G830" s="94">
        <v>0</v>
      </c>
      <c r="H830" s="94">
        <v>0</v>
      </c>
      <c r="I830" s="94">
        <v>0</v>
      </c>
      <c r="J830" s="94">
        <v>0</v>
      </c>
      <c r="K830" s="94">
        <v>172800</v>
      </c>
      <c r="L830" s="94">
        <v>0</v>
      </c>
      <c r="M830" s="94">
        <v>0</v>
      </c>
      <c r="N830" s="94">
        <v>0</v>
      </c>
      <c r="O830" s="94">
        <v>240</v>
      </c>
      <c r="P830" s="94">
        <v>0</v>
      </c>
      <c r="Q830" s="94">
        <v>0</v>
      </c>
      <c r="R830" s="94">
        <v>0</v>
      </c>
      <c r="S830" s="94">
        <v>120</v>
      </c>
      <c r="T830" s="94">
        <v>0</v>
      </c>
      <c r="U830" s="94">
        <v>0</v>
      </c>
      <c r="V830" s="94">
        <v>0</v>
      </c>
    </row>
    <row r="831" spans="1:22" ht="20.100000000000001" customHeight="1">
      <c r="A831" s="107"/>
      <c r="B831" s="107"/>
      <c r="C831" s="108"/>
      <c r="D831" s="109" t="s">
        <v>2140</v>
      </c>
      <c r="E831" s="110" t="s">
        <v>2141</v>
      </c>
      <c r="F831" s="94">
        <v>60</v>
      </c>
      <c r="G831" s="94">
        <v>0</v>
      </c>
      <c r="H831" s="94">
        <v>0</v>
      </c>
      <c r="I831" s="94">
        <v>0</v>
      </c>
      <c r="J831" s="94">
        <v>0</v>
      </c>
      <c r="K831" s="94">
        <v>0</v>
      </c>
      <c r="L831" s="94">
        <v>0</v>
      </c>
      <c r="M831" s="94">
        <v>0</v>
      </c>
      <c r="N831" s="94">
        <v>0</v>
      </c>
      <c r="O831" s="94">
        <v>0</v>
      </c>
      <c r="P831" s="94">
        <v>0</v>
      </c>
      <c r="Q831" s="94">
        <v>0</v>
      </c>
      <c r="R831" s="94">
        <v>0</v>
      </c>
      <c r="S831" s="94">
        <v>60</v>
      </c>
      <c r="T831" s="94">
        <v>0</v>
      </c>
      <c r="U831" s="94">
        <v>0</v>
      </c>
      <c r="V831" s="94">
        <v>0</v>
      </c>
    </row>
    <row r="832" spans="1:22" ht="20.100000000000001" customHeight="1">
      <c r="A832" s="107" t="s">
        <v>1582</v>
      </c>
      <c r="B832" s="107" t="s">
        <v>1555</v>
      </c>
      <c r="C832" s="108" t="s">
        <v>1557</v>
      </c>
      <c r="D832" s="109" t="s">
        <v>1623</v>
      </c>
      <c r="E832" s="110" t="s">
        <v>777</v>
      </c>
      <c r="F832" s="94">
        <v>60</v>
      </c>
      <c r="G832" s="94">
        <v>0</v>
      </c>
      <c r="H832" s="94">
        <v>0</v>
      </c>
      <c r="I832" s="94">
        <v>0</v>
      </c>
      <c r="J832" s="94">
        <v>0</v>
      </c>
      <c r="K832" s="94">
        <v>0</v>
      </c>
      <c r="L832" s="94">
        <v>0</v>
      </c>
      <c r="M832" s="94">
        <v>0</v>
      </c>
      <c r="N832" s="94">
        <v>0</v>
      </c>
      <c r="O832" s="94">
        <v>0</v>
      </c>
      <c r="P832" s="94">
        <v>0</v>
      </c>
      <c r="Q832" s="94">
        <v>0</v>
      </c>
      <c r="R832" s="94">
        <v>0</v>
      </c>
      <c r="S832" s="94">
        <v>60</v>
      </c>
      <c r="T832" s="94">
        <v>0</v>
      </c>
      <c r="U832" s="94">
        <v>0</v>
      </c>
      <c r="V832" s="94">
        <v>0</v>
      </c>
    </row>
    <row r="833" spans="1:22" ht="20.100000000000001" customHeight="1">
      <c r="A833" s="107"/>
      <c r="B833" s="107"/>
      <c r="C833" s="108"/>
      <c r="D833" s="109" t="s">
        <v>2142</v>
      </c>
      <c r="E833" s="110" t="s">
        <v>2143</v>
      </c>
      <c r="F833" s="94">
        <v>141040</v>
      </c>
      <c r="G833" s="94">
        <v>0</v>
      </c>
      <c r="H833" s="94">
        <v>0</v>
      </c>
      <c r="I833" s="94">
        <v>0</v>
      </c>
      <c r="J833" s="94">
        <v>0</v>
      </c>
      <c r="K833" s="94">
        <v>0</v>
      </c>
      <c r="L833" s="94">
        <v>0</v>
      </c>
      <c r="M833" s="94">
        <v>0</v>
      </c>
      <c r="N833" s="94">
        <v>0</v>
      </c>
      <c r="O833" s="94">
        <v>0</v>
      </c>
      <c r="P833" s="94">
        <v>0</v>
      </c>
      <c r="Q833" s="94">
        <v>0</v>
      </c>
      <c r="R833" s="94">
        <v>0</v>
      </c>
      <c r="S833" s="94">
        <v>40</v>
      </c>
      <c r="T833" s="94">
        <v>0</v>
      </c>
      <c r="U833" s="94">
        <v>126000</v>
      </c>
      <c r="V833" s="94">
        <v>15000</v>
      </c>
    </row>
    <row r="834" spans="1:22" ht="20.100000000000001" customHeight="1">
      <c r="A834" s="107" t="s">
        <v>1589</v>
      </c>
      <c r="B834" s="107" t="s">
        <v>1550</v>
      </c>
      <c r="C834" s="108" t="s">
        <v>1585</v>
      </c>
      <c r="D834" s="109" t="s">
        <v>1623</v>
      </c>
      <c r="E834" s="110" t="s">
        <v>801</v>
      </c>
      <c r="F834" s="94">
        <v>40</v>
      </c>
      <c r="G834" s="94">
        <v>0</v>
      </c>
      <c r="H834" s="94">
        <v>0</v>
      </c>
      <c r="I834" s="94">
        <v>0</v>
      </c>
      <c r="J834" s="94">
        <v>0</v>
      </c>
      <c r="K834" s="94">
        <v>0</v>
      </c>
      <c r="L834" s="94">
        <v>0</v>
      </c>
      <c r="M834" s="94">
        <v>0</v>
      </c>
      <c r="N834" s="94">
        <v>0</v>
      </c>
      <c r="O834" s="94">
        <v>0</v>
      </c>
      <c r="P834" s="94">
        <v>0</v>
      </c>
      <c r="Q834" s="94">
        <v>0</v>
      </c>
      <c r="R834" s="94">
        <v>0</v>
      </c>
      <c r="S834" s="94">
        <v>40</v>
      </c>
      <c r="T834" s="94">
        <v>0</v>
      </c>
      <c r="U834" s="94">
        <v>0</v>
      </c>
      <c r="V834" s="94">
        <v>0</v>
      </c>
    </row>
    <row r="835" spans="1:22" ht="20.100000000000001" customHeight="1">
      <c r="A835" s="107" t="s">
        <v>1589</v>
      </c>
      <c r="B835" s="107" t="s">
        <v>1558</v>
      </c>
      <c r="C835" s="108" t="s">
        <v>1572</v>
      </c>
      <c r="D835" s="109" t="s">
        <v>1623</v>
      </c>
      <c r="E835" s="110" t="s">
        <v>832</v>
      </c>
      <c r="F835" s="94">
        <v>141000</v>
      </c>
      <c r="G835" s="94">
        <v>0</v>
      </c>
      <c r="H835" s="94">
        <v>0</v>
      </c>
      <c r="I835" s="94">
        <v>0</v>
      </c>
      <c r="J835" s="94">
        <v>0</v>
      </c>
      <c r="K835" s="94">
        <v>0</v>
      </c>
      <c r="L835" s="94">
        <v>0</v>
      </c>
      <c r="M835" s="94">
        <v>0</v>
      </c>
      <c r="N835" s="94">
        <v>0</v>
      </c>
      <c r="O835" s="94">
        <v>0</v>
      </c>
      <c r="P835" s="94">
        <v>0</v>
      </c>
      <c r="Q835" s="94">
        <v>0</v>
      </c>
      <c r="R835" s="94">
        <v>0</v>
      </c>
      <c r="S835" s="94">
        <v>0</v>
      </c>
      <c r="T835" s="94">
        <v>0</v>
      </c>
      <c r="U835" s="94">
        <v>126000</v>
      </c>
      <c r="V835" s="94">
        <v>15000</v>
      </c>
    </row>
    <row r="836" spans="1:22" ht="20.100000000000001" customHeight="1">
      <c r="A836" s="107"/>
      <c r="B836" s="107"/>
      <c r="C836" s="108"/>
      <c r="D836" s="109" t="s">
        <v>2144</v>
      </c>
      <c r="E836" s="110" t="s">
        <v>2145</v>
      </c>
      <c r="F836" s="94">
        <v>1206100</v>
      </c>
      <c r="G836" s="94">
        <v>0</v>
      </c>
      <c r="H836" s="94">
        <v>0</v>
      </c>
      <c r="I836" s="94">
        <v>0</v>
      </c>
      <c r="J836" s="94">
        <v>0</v>
      </c>
      <c r="K836" s="94">
        <v>948000</v>
      </c>
      <c r="L836" s="94">
        <v>0</v>
      </c>
      <c r="M836" s="94">
        <v>0</v>
      </c>
      <c r="N836" s="94">
        <v>0</v>
      </c>
      <c r="O836" s="94">
        <v>0</v>
      </c>
      <c r="P836" s="94">
        <v>0</v>
      </c>
      <c r="Q836" s="94">
        <v>0</v>
      </c>
      <c r="R836" s="94">
        <v>0</v>
      </c>
      <c r="S836" s="94">
        <v>100</v>
      </c>
      <c r="T836" s="94">
        <v>0</v>
      </c>
      <c r="U836" s="94">
        <v>0</v>
      </c>
      <c r="V836" s="94">
        <v>0</v>
      </c>
    </row>
    <row r="837" spans="1:22" ht="20.100000000000001" customHeight="1">
      <c r="A837" s="107" t="s">
        <v>1604</v>
      </c>
      <c r="B837" s="107" t="s">
        <v>1550</v>
      </c>
      <c r="C837" s="108" t="s">
        <v>1557</v>
      </c>
      <c r="D837" s="109" t="s">
        <v>1623</v>
      </c>
      <c r="E837" s="110" t="s">
        <v>260</v>
      </c>
      <c r="F837" s="94">
        <v>100</v>
      </c>
      <c r="G837" s="94">
        <v>0</v>
      </c>
      <c r="H837" s="94">
        <v>0</v>
      </c>
      <c r="I837" s="94">
        <v>0</v>
      </c>
      <c r="J837" s="94">
        <v>0</v>
      </c>
      <c r="K837" s="94">
        <v>0</v>
      </c>
      <c r="L837" s="94">
        <v>0</v>
      </c>
      <c r="M837" s="94">
        <v>0</v>
      </c>
      <c r="N837" s="94">
        <v>0</v>
      </c>
      <c r="O837" s="94">
        <v>0</v>
      </c>
      <c r="P837" s="94">
        <v>0</v>
      </c>
      <c r="Q837" s="94">
        <v>0</v>
      </c>
      <c r="R837" s="94">
        <v>0</v>
      </c>
      <c r="S837" s="94">
        <v>100</v>
      </c>
      <c r="T837" s="94">
        <v>0</v>
      </c>
      <c r="U837" s="94">
        <v>0</v>
      </c>
      <c r="V837" s="94">
        <v>0</v>
      </c>
    </row>
    <row r="838" spans="1:22" ht="20.100000000000001" customHeight="1">
      <c r="A838" s="107" t="s">
        <v>1604</v>
      </c>
      <c r="B838" s="107" t="s">
        <v>1580</v>
      </c>
      <c r="C838" s="108" t="s">
        <v>1558</v>
      </c>
      <c r="D838" s="109" t="s">
        <v>1623</v>
      </c>
      <c r="E838" s="110" t="s">
        <v>1171</v>
      </c>
      <c r="F838" s="94">
        <v>1206000</v>
      </c>
      <c r="G838" s="94">
        <v>0</v>
      </c>
      <c r="H838" s="94">
        <v>0</v>
      </c>
      <c r="I838" s="94">
        <v>0</v>
      </c>
      <c r="J838" s="94">
        <v>0</v>
      </c>
      <c r="K838" s="94">
        <v>948000</v>
      </c>
      <c r="L838" s="94">
        <v>0</v>
      </c>
      <c r="M838" s="94">
        <v>0</v>
      </c>
      <c r="N838" s="94">
        <v>0</v>
      </c>
      <c r="O838" s="94">
        <v>0</v>
      </c>
      <c r="P838" s="94">
        <v>0</v>
      </c>
      <c r="Q838" s="94">
        <v>0</v>
      </c>
      <c r="R838" s="94">
        <v>0</v>
      </c>
      <c r="S838" s="94">
        <v>0</v>
      </c>
      <c r="T838" s="94">
        <v>0</v>
      </c>
      <c r="U838" s="94">
        <v>0</v>
      </c>
      <c r="V838" s="94">
        <v>0</v>
      </c>
    </row>
    <row r="839" spans="1:22" ht="20.100000000000001" customHeight="1">
      <c r="A839" s="107"/>
      <c r="B839" s="107"/>
      <c r="C839" s="108"/>
      <c r="D839" s="109" t="s">
        <v>2146</v>
      </c>
      <c r="E839" s="110" t="s">
        <v>2147</v>
      </c>
      <c r="F839" s="94">
        <v>40</v>
      </c>
      <c r="G839" s="94">
        <v>0</v>
      </c>
      <c r="H839" s="94">
        <v>0</v>
      </c>
      <c r="I839" s="94">
        <v>0</v>
      </c>
      <c r="J839" s="94">
        <v>0</v>
      </c>
      <c r="K839" s="94">
        <v>0</v>
      </c>
      <c r="L839" s="94">
        <v>0</v>
      </c>
      <c r="M839" s="94">
        <v>0</v>
      </c>
      <c r="N839" s="94">
        <v>0</v>
      </c>
      <c r="O839" s="94">
        <v>0</v>
      </c>
      <c r="P839" s="94">
        <v>0</v>
      </c>
      <c r="Q839" s="94">
        <v>0</v>
      </c>
      <c r="R839" s="94">
        <v>0</v>
      </c>
      <c r="S839" s="94">
        <v>40</v>
      </c>
      <c r="T839" s="94">
        <v>0</v>
      </c>
      <c r="U839" s="94">
        <v>0</v>
      </c>
      <c r="V839" s="94">
        <v>0</v>
      </c>
    </row>
    <row r="840" spans="1:22" ht="20.100000000000001" customHeight="1">
      <c r="A840" s="107" t="s">
        <v>1549</v>
      </c>
      <c r="B840" s="107" t="s">
        <v>1550</v>
      </c>
      <c r="C840" s="108" t="s">
        <v>1550</v>
      </c>
      <c r="D840" s="109" t="s">
        <v>1623</v>
      </c>
      <c r="E840" s="110" t="s">
        <v>251</v>
      </c>
      <c r="F840" s="94">
        <v>40</v>
      </c>
      <c r="G840" s="94">
        <v>0</v>
      </c>
      <c r="H840" s="94">
        <v>0</v>
      </c>
      <c r="I840" s="94">
        <v>0</v>
      </c>
      <c r="J840" s="94">
        <v>0</v>
      </c>
      <c r="K840" s="94">
        <v>0</v>
      </c>
      <c r="L840" s="94">
        <v>0</v>
      </c>
      <c r="M840" s="94">
        <v>0</v>
      </c>
      <c r="N840" s="94">
        <v>0</v>
      </c>
      <c r="O840" s="94">
        <v>0</v>
      </c>
      <c r="P840" s="94">
        <v>0</v>
      </c>
      <c r="Q840" s="94">
        <v>0</v>
      </c>
      <c r="R840" s="94">
        <v>0</v>
      </c>
      <c r="S840" s="94">
        <v>40</v>
      </c>
      <c r="T840" s="94">
        <v>0</v>
      </c>
      <c r="U840" s="94">
        <v>0</v>
      </c>
      <c r="V840" s="94">
        <v>0</v>
      </c>
    </row>
    <row r="841" spans="1:22" ht="20.100000000000001" customHeight="1">
      <c r="A841" s="107"/>
      <c r="B841" s="107"/>
      <c r="C841" s="108"/>
      <c r="D841" s="109" t="s">
        <v>2148</v>
      </c>
      <c r="E841" s="110" t="s">
        <v>2149</v>
      </c>
      <c r="F841" s="94">
        <v>100</v>
      </c>
      <c r="G841" s="94">
        <v>0</v>
      </c>
      <c r="H841" s="94">
        <v>0</v>
      </c>
      <c r="I841" s="94">
        <v>0</v>
      </c>
      <c r="J841" s="94">
        <v>0</v>
      </c>
      <c r="K841" s="94">
        <v>0</v>
      </c>
      <c r="L841" s="94">
        <v>0</v>
      </c>
      <c r="M841" s="94">
        <v>0</v>
      </c>
      <c r="N841" s="94">
        <v>0</v>
      </c>
      <c r="O841" s="94">
        <v>0</v>
      </c>
      <c r="P841" s="94">
        <v>0</v>
      </c>
      <c r="Q841" s="94">
        <v>0</v>
      </c>
      <c r="R841" s="94">
        <v>0</v>
      </c>
      <c r="S841" s="94">
        <v>100</v>
      </c>
      <c r="T841" s="94">
        <v>0</v>
      </c>
      <c r="U841" s="94">
        <v>0</v>
      </c>
      <c r="V841" s="94">
        <v>0</v>
      </c>
    </row>
    <row r="842" spans="1:22" ht="20.100000000000001" customHeight="1">
      <c r="A842" s="107" t="s">
        <v>1549</v>
      </c>
      <c r="B842" s="107" t="s">
        <v>1564</v>
      </c>
      <c r="C842" s="108" t="s">
        <v>1550</v>
      </c>
      <c r="D842" s="109" t="s">
        <v>1623</v>
      </c>
      <c r="E842" s="110" t="s">
        <v>251</v>
      </c>
      <c r="F842" s="94">
        <v>100</v>
      </c>
      <c r="G842" s="94">
        <v>0</v>
      </c>
      <c r="H842" s="94">
        <v>0</v>
      </c>
      <c r="I842" s="94">
        <v>0</v>
      </c>
      <c r="J842" s="94">
        <v>0</v>
      </c>
      <c r="K842" s="94">
        <v>0</v>
      </c>
      <c r="L842" s="94">
        <v>0</v>
      </c>
      <c r="M842" s="94">
        <v>0</v>
      </c>
      <c r="N842" s="94">
        <v>0</v>
      </c>
      <c r="O842" s="94">
        <v>0</v>
      </c>
      <c r="P842" s="94">
        <v>0</v>
      </c>
      <c r="Q842" s="94">
        <v>0</v>
      </c>
      <c r="R842" s="94">
        <v>0</v>
      </c>
      <c r="S842" s="94">
        <v>100</v>
      </c>
      <c r="T842" s="94">
        <v>0</v>
      </c>
      <c r="U842" s="94">
        <v>0</v>
      </c>
      <c r="V842" s="94">
        <v>0</v>
      </c>
    </row>
    <row r="843" spans="1:22" ht="20.100000000000001" customHeight="1">
      <c r="A843" s="107"/>
      <c r="B843" s="107"/>
      <c r="C843" s="108"/>
      <c r="D843" s="109" t="s">
        <v>2150</v>
      </c>
      <c r="E843" s="110" t="s">
        <v>2151</v>
      </c>
      <c r="F843" s="94">
        <v>20</v>
      </c>
      <c r="G843" s="94">
        <v>0</v>
      </c>
      <c r="H843" s="94">
        <v>0</v>
      </c>
      <c r="I843" s="94">
        <v>0</v>
      </c>
      <c r="J843" s="94">
        <v>0</v>
      </c>
      <c r="K843" s="94">
        <v>0</v>
      </c>
      <c r="L843" s="94">
        <v>0</v>
      </c>
      <c r="M843" s="94">
        <v>0</v>
      </c>
      <c r="N843" s="94">
        <v>0</v>
      </c>
      <c r="O843" s="94">
        <v>0</v>
      </c>
      <c r="P843" s="94">
        <v>0</v>
      </c>
      <c r="Q843" s="94">
        <v>0</v>
      </c>
      <c r="R843" s="94">
        <v>0</v>
      </c>
      <c r="S843" s="94">
        <v>20</v>
      </c>
      <c r="T843" s="94">
        <v>0</v>
      </c>
      <c r="U843" s="94">
        <v>0</v>
      </c>
      <c r="V843" s="94">
        <v>0</v>
      </c>
    </row>
    <row r="844" spans="1:22" ht="20.100000000000001" customHeight="1">
      <c r="A844" s="107" t="s">
        <v>1549</v>
      </c>
      <c r="B844" s="107" t="s">
        <v>1563</v>
      </c>
      <c r="C844" s="108" t="s">
        <v>1550</v>
      </c>
      <c r="D844" s="109" t="s">
        <v>1623</v>
      </c>
      <c r="E844" s="110" t="s">
        <v>251</v>
      </c>
      <c r="F844" s="94">
        <v>20</v>
      </c>
      <c r="G844" s="94">
        <v>0</v>
      </c>
      <c r="H844" s="94">
        <v>0</v>
      </c>
      <c r="I844" s="94">
        <v>0</v>
      </c>
      <c r="J844" s="94">
        <v>0</v>
      </c>
      <c r="K844" s="94">
        <v>0</v>
      </c>
      <c r="L844" s="94">
        <v>0</v>
      </c>
      <c r="M844" s="94">
        <v>0</v>
      </c>
      <c r="N844" s="94">
        <v>0</v>
      </c>
      <c r="O844" s="94">
        <v>0</v>
      </c>
      <c r="P844" s="94">
        <v>0</v>
      </c>
      <c r="Q844" s="94">
        <v>0</v>
      </c>
      <c r="R844" s="94">
        <v>0</v>
      </c>
      <c r="S844" s="94">
        <v>20</v>
      </c>
      <c r="T844" s="94">
        <v>0</v>
      </c>
      <c r="U844" s="94">
        <v>0</v>
      </c>
      <c r="V844" s="94">
        <v>0</v>
      </c>
    </row>
    <row r="845" spans="1:22" ht="20.100000000000001" customHeight="1">
      <c r="A845" s="107"/>
      <c r="B845" s="107"/>
      <c r="C845" s="108"/>
      <c r="D845" s="109" t="s">
        <v>2152</v>
      </c>
      <c r="E845" s="110" t="s">
        <v>2153</v>
      </c>
      <c r="F845" s="94">
        <v>160</v>
      </c>
      <c r="G845" s="94">
        <v>0</v>
      </c>
      <c r="H845" s="94">
        <v>0</v>
      </c>
      <c r="I845" s="94">
        <v>0</v>
      </c>
      <c r="J845" s="94">
        <v>0</v>
      </c>
      <c r="K845" s="94">
        <v>0</v>
      </c>
      <c r="L845" s="94">
        <v>0</v>
      </c>
      <c r="M845" s="94">
        <v>0</v>
      </c>
      <c r="N845" s="94">
        <v>0</v>
      </c>
      <c r="O845" s="94">
        <v>0</v>
      </c>
      <c r="P845" s="94">
        <v>0</v>
      </c>
      <c r="Q845" s="94">
        <v>0</v>
      </c>
      <c r="R845" s="94">
        <v>0</v>
      </c>
      <c r="S845" s="94">
        <v>160</v>
      </c>
      <c r="T845" s="94">
        <v>0</v>
      </c>
      <c r="U845" s="94">
        <v>0</v>
      </c>
      <c r="V845" s="94">
        <v>0</v>
      </c>
    </row>
    <row r="846" spans="1:22" ht="20.100000000000001" customHeight="1">
      <c r="A846" s="107" t="s">
        <v>1604</v>
      </c>
      <c r="B846" s="107" t="s">
        <v>1550</v>
      </c>
      <c r="C846" s="108" t="s">
        <v>1572</v>
      </c>
      <c r="D846" s="109" t="s">
        <v>1623</v>
      </c>
      <c r="E846" s="110" t="s">
        <v>1097</v>
      </c>
      <c r="F846" s="94">
        <v>160</v>
      </c>
      <c r="G846" s="94">
        <v>0</v>
      </c>
      <c r="H846" s="94">
        <v>0</v>
      </c>
      <c r="I846" s="94">
        <v>0</v>
      </c>
      <c r="J846" s="94">
        <v>0</v>
      </c>
      <c r="K846" s="94">
        <v>0</v>
      </c>
      <c r="L846" s="94">
        <v>0</v>
      </c>
      <c r="M846" s="94">
        <v>0</v>
      </c>
      <c r="N846" s="94">
        <v>0</v>
      </c>
      <c r="O846" s="94">
        <v>0</v>
      </c>
      <c r="P846" s="94">
        <v>0</v>
      </c>
      <c r="Q846" s="94">
        <v>0</v>
      </c>
      <c r="R846" s="94">
        <v>0</v>
      </c>
      <c r="S846" s="94">
        <v>160</v>
      </c>
      <c r="T846" s="94">
        <v>0</v>
      </c>
      <c r="U846" s="94">
        <v>0</v>
      </c>
      <c r="V846" s="94">
        <v>0</v>
      </c>
    </row>
    <row r="847" spans="1:22" ht="20.100000000000001" customHeight="1">
      <c r="A847" s="107"/>
      <c r="B847" s="107"/>
      <c r="C847" s="108"/>
      <c r="D847" s="109" t="s">
        <v>2154</v>
      </c>
      <c r="E847" s="110" t="s">
        <v>2155</v>
      </c>
      <c r="F847" s="94">
        <v>1537520</v>
      </c>
      <c r="G847" s="94">
        <v>0</v>
      </c>
      <c r="H847" s="94">
        <v>0</v>
      </c>
      <c r="I847" s="94">
        <v>0</v>
      </c>
      <c r="J847" s="94">
        <v>0</v>
      </c>
      <c r="K847" s="94">
        <v>1411680</v>
      </c>
      <c r="L847" s="94">
        <v>0</v>
      </c>
      <c r="M847" s="94">
        <v>0</v>
      </c>
      <c r="N847" s="94">
        <v>0</v>
      </c>
      <c r="O847" s="94">
        <v>960</v>
      </c>
      <c r="P847" s="94">
        <v>0</v>
      </c>
      <c r="Q847" s="94">
        <v>0</v>
      </c>
      <c r="R847" s="94">
        <v>0</v>
      </c>
      <c r="S847" s="94">
        <v>960</v>
      </c>
      <c r="T847" s="94">
        <v>6180</v>
      </c>
      <c r="U847" s="94">
        <v>114000</v>
      </c>
      <c r="V847" s="94">
        <v>3740</v>
      </c>
    </row>
    <row r="848" spans="1:22" ht="20.100000000000001" customHeight="1">
      <c r="A848" s="107"/>
      <c r="B848" s="107"/>
      <c r="C848" s="108"/>
      <c r="D848" s="109" t="s">
        <v>2156</v>
      </c>
      <c r="E848" s="110" t="s">
        <v>2157</v>
      </c>
      <c r="F848" s="94">
        <v>10380</v>
      </c>
      <c r="G848" s="94">
        <v>0</v>
      </c>
      <c r="H848" s="94">
        <v>0</v>
      </c>
      <c r="I848" s="94">
        <v>0</v>
      </c>
      <c r="J848" s="94">
        <v>0</v>
      </c>
      <c r="K848" s="94">
        <v>0</v>
      </c>
      <c r="L848" s="94">
        <v>0</v>
      </c>
      <c r="M848" s="94">
        <v>0</v>
      </c>
      <c r="N848" s="94">
        <v>0</v>
      </c>
      <c r="O848" s="94">
        <v>540</v>
      </c>
      <c r="P848" s="94">
        <v>0</v>
      </c>
      <c r="Q848" s="94">
        <v>0</v>
      </c>
      <c r="R848" s="94">
        <v>0</v>
      </c>
      <c r="S848" s="94">
        <v>300</v>
      </c>
      <c r="T848" s="94">
        <v>6180</v>
      </c>
      <c r="U848" s="94">
        <v>0</v>
      </c>
      <c r="V848" s="94">
        <v>3360</v>
      </c>
    </row>
    <row r="849" spans="1:22" ht="20.100000000000001" customHeight="1">
      <c r="A849" s="107" t="s">
        <v>1549</v>
      </c>
      <c r="B849" s="107" t="s">
        <v>1552</v>
      </c>
      <c r="C849" s="108" t="s">
        <v>1550</v>
      </c>
      <c r="D849" s="109" t="s">
        <v>1623</v>
      </c>
      <c r="E849" s="110" t="s">
        <v>251</v>
      </c>
      <c r="F849" s="94">
        <v>7020</v>
      </c>
      <c r="G849" s="94">
        <v>0</v>
      </c>
      <c r="H849" s="94">
        <v>0</v>
      </c>
      <c r="I849" s="94">
        <v>0</v>
      </c>
      <c r="J849" s="94">
        <v>0</v>
      </c>
      <c r="K849" s="94">
        <v>0</v>
      </c>
      <c r="L849" s="94">
        <v>0</v>
      </c>
      <c r="M849" s="94">
        <v>0</v>
      </c>
      <c r="N849" s="94">
        <v>0</v>
      </c>
      <c r="O849" s="94">
        <v>540</v>
      </c>
      <c r="P849" s="94">
        <v>0</v>
      </c>
      <c r="Q849" s="94">
        <v>0</v>
      </c>
      <c r="R849" s="94">
        <v>0</v>
      </c>
      <c r="S849" s="94">
        <v>300</v>
      </c>
      <c r="T849" s="94">
        <v>6180</v>
      </c>
      <c r="U849" s="94">
        <v>0</v>
      </c>
      <c r="V849" s="94">
        <v>0</v>
      </c>
    </row>
    <row r="850" spans="1:22" ht="20.100000000000001" customHeight="1">
      <c r="A850" s="107" t="s">
        <v>1589</v>
      </c>
      <c r="B850" s="107" t="s">
        <v>1558</v>
      </c>
      <c r="C850" s="108" t="s">
        <v>1572</v>
      </c>
      <c r="D850" s="109" t="s">
        <v>1623</v>
      </c>
      <c r="E850" s="110" t="s">
        <v>832</v>
      </c>
      <c r="F850" s="94">
        <v>3360</v>
      </c>
      <c r="G850" s="94">
        <v>0</v>
      </c>
      <c r="H850" s="94">
        <v>0</v>
      </c>
      <c r="I850" s="94">
        <v>0</v>
      </c>
      <c r="J850" s="94">
        <v>0</v>
      </c>
      <c r="K850" s="94">
        <v>0</v>
      </c>
      <c r="L850" s="94">
        <v>0</v>
      </c>
      <c r="M850" s="94">
        <v>0</v>
      </c>
      <c r="N850" s="94">
        <v>0</v>
      </c>
      <c r="O850" s="94">
        <v>0</v>
      </c>
      <c r="P850" s="94">
        <v>0</v>
      </c>
      <c r="Q850" s="94">
        <v>0</v>
      </c>
      <c r="R850" s="94">
        <v>0</v>
      </c>
      <c r="S850" s="94">
        <v>0</v>
      </c>
      <c r="T850" s="94">
        <v>0</v>
      </c>
      <c r="U850" s="94">
        <v>0</v>
      </c>
      <c r="V850" s="94">
        <v>3360</v>
      </c>
    </row>
    <row r="851" spans="1:22" ht="20.100000000000001" customHeight="1">
      <c r="A851" s="107"/>
      <c r="B851" s="107"/>
      <c r="C851" s="108"/>
      <c r="D851" s="109" t="s">
        <v>2158</v>
      </c>
      <c r="E851" s="110" t="s">
        <v>2159</v>
      </c>
      <c r="F851" s="94">
        <v>200</v>
      </c>
      <c r="G851" s="94">
        <v>0</v>
      </c>
      <c r="H851" s="94">
        <v>0</v>
      </c>
      <c r="I851" s="94">
        <v>0</v>
      </c>
      <c r="J851" s="94">
        <v>0</v>
      </c>
      <c r="K851" s="94">
        <v>0</v>
      </c>
      <c r="L851" s="94">
        <v>0</v>
      </c>
      <c r="M851" s="94">
        <v>0</v>
      </c>
      <c r="N851" s="94">
        <v>0</v>
      </c>
      <c r="O851" s="94">
        <v>120</v>
      </c>
      <c r="P851" s="94">
        <v>0</v>
      </c>
      <c r="Q851" s="94">
        <v>0</v>
      </c>
      <c r="R851" s="94">
        <v>0</v>
      </c>
      <c r="S851" s="94">
        <v>80</v>
      </c>
      <c r="T851" s="94">
        <v>0</v>
      </c>
      <c r="U851" s="94">
        <v>0</v>
      </c>
      <c r="V851" s="94">
        <v>0</v>
      </c>
    </row>
    <row r="852" spans="1:22" ht="20.100000000000001" customHeight="1">
      <c r="A852" s="107" t="s">
        <v>1549</v>
      </c>
      <c r="B852" s="107" t="s">
        <v>1554</v>
      </c>
      <c r="C852" s="108" t="s">
        <v>1550</v>
      </c>
      <c r="D852" s="109" t="s">
        <v>1623</v>
      </c>
      <c r="E852" s="110" t="s">
        <v>251</v>
      </c>
      <c r="F852" s="94">
        <v>200</v>
      </c>
      <c r="G852" s="94">
        <v>0</v>
      </c>
      <c r="H852" s="94">
        <v>0</v>
      </c>
      <c r="I852" s="94">
        <v>0</v>
      </c>
      <c r="J852" s="94">
        <v>0</v>
      </c>
      <c r="K852" s="94">
        <v>0</v>
      </c>
      <c r="L852" s="94">
        <v>0</v>
      </c>
      <c r="M852" s="94">
        <v>0</v>
      </c>
      <c r="N852" s="94">
        <v>0</v>
      </c>
      <c r="O852" s="94">
        <v>120</v>
      </c>
      <c r="P852" s="94">
        <v>0</v>
      </c>
      <c r="Q852" s="94">
        <v>0</v>
      </c>
      <c r="R852" s="94">
        <v>0</v>
      </c>
      <c r="S852" s="94">
        <v>80</v>
      </c>
      <c r="T852" s="94">
        <v>0</v>
      </c>
      <c r="U852" s="94">
        <v>0</v>
      </c>
      <c r="V852" s="94">
        <v>0</v>
      </c>
    </row>
    <row r="853" spans="1:22" ht="20.100000000000001" customHeight="1">
      <c r="A853" s="107"/>
      <c r="B853" s="107"/>
      <c r="C853" s="108"/>
      <c r="D853" s="109" t="s">
        <v>2160</v>
      </c>
      <c r="E853" s="110" t="s">
        <v>2161</v>
      </c>
      <c r="F853" s="94">
        <v>262240</v>
      </c>
      <c r="G853" s="94">
        <v>0</v>
      </c>
      <c r="H853" s="94">
        <v>0</v>
      </c>
      <c r="I853" s="94">
        <v>0</v>
      </c>
      <c r="J853" s="94">
        <v>0</v>
      </c>
      <c r="K853" s="94">
        <v>262080</v>
      </c>
      <c r="L853" s="94">
        <v>0</v>
      </c>
      <c r="M853" s="94">
        <v>0</v>
      </c>
      <c r="N853" s="94">
        <v>0</v>
      </c>
      <c r="O853" s="94">
        <v>60</v>
      </c>
      <c r="P853" s="94">
        <v>0</v>
      </c>
      <c r="Q853" s="94">
        <v>0</v>
      </c>
      <c r="R853" s="94">
        <v>0</v>
      </c>
      <c r="S853" s="94">
        <v>100</v>
      </c>
      <c r="T853" s="94">
        <v>0</v>
      </c>
      <c r="U853" s="94">
        <v>0</v>
      </c>
      <c r="V853" s="94">
        <v>0</v>
      </c>
    </row>
    <row r="854" spans="1:22" ht="20.100000000000001" customHeight="1">
      <c r="A854" s="107" t="s">
        <v>1591</v>
      </c>
      <c r="B854" s="107" t="s">
        <v>1580</v>
      </c>
      <c r="C854" s="108" t="s">
        <v>1572</v>
      </c>
      <c r="D854" s="109" t="s">
        <v>1623</v>
      </c>
      <c r="E854" s="110" t="s">
        <v>957</v>
      </c>
      <c r="F854" s="94">
        <v>262240</v>
      </c>
      <c r="G854" s="94">
        <v>0</v>
      </c>
      <c r="H854" s="94">
        <v>0</v>
      </c>
      <c r="I854" s="94">
        <v>0</v>
      </c>
      <c r="J854" s="94">
        <v>0</v>
      </c>
      <c r="K854" s="94">
        <v>262080</v>
      </c>
      <c r="L854" s="94">
        <v>0</v>
      </c>
      <c r="M854" s="94">
        <v>0</v>
      </c>
      <c r="N854" s="94">
        <v>0</v>
      </c>
      <c r="O854" s="94">
        <v>60</v>
      </c>
      <c r="P854" s="94">
        <v>0</v>
      </c>
      <c r="Q854" s="94">
        <v>0</v>
      </c>
      <c r="R854" s="94">
        <v>0</v>
      </c>
      <c r="S854" s="94">
        <v>100</v>
      </c>
      <c r="T854" s="94">
        <v>0</v>
      </c>
      <c r="U854" s="94">
        <v>0</v>
      </c>
      <c r="V854" s="94">
        <v>0</v>
      </c>
    </row>
    <row r="855" spans="1:22" ht="20.100000000000001" customHeight="1">
      <c r="A855" s="107"/>
      <c r="B855" s="107"/>
      <c r="C855" s="108"/>
      <c r="D855" s="109" t="s">
        <v>2162</v>
      </c>
      <c r="E855" s="110" t="s">
        <v>2163</v>
      </c>
      <c r="F855" s="94">
        <v>40</v>
      </c>
      <c r="G855" s="94">
        <v>0</v>
      </c>
      <c r="H855" s="94">
        <v>0</v>
      </c>
      <c r="I855" s="94">
        <v>0</v>
      </c>
      <c r="J855" s="94">
        <v>0</v>
      </c>
      <c r="K855" s="94">
        <v>0</v>
      </c>
      <c r="L855" s="94">
        <v>0</v>
      </c>
      <c r="M855" s="94">
        <v>0</v>
      </c>
      <c r="N855" s="94">
        <v>0</v>
      </c>
      <c r="O855" s="94">
        <v>0</v>
      </c>
      <c r="P855" s="94">
        <v>0</v>
      </c>
      <c r="Q855" s="94">
        <v>0</v>
      </c>
      <c r="R855" s="94">
        <v>0</v>
      </c>
      <c r="S855" s="94">
        <v>40</v>
      </c>
      <c r="T855" s="94">
        <v>0</v>
      </c>
      <c r="U855" s="94">
        <v>0</v>
      </c>
      <c r="V855" s="94">
        <v>0</v>
      </c>
    </row>
    <row r="856" spans="1:22" ht="20.100000000000001" customHeight="1">
      <c r="A856" s="107" t="s">
        <v>1582</v>
      </c>
      <c r="B856" s="107" t="s">
        <v>1555</v>
      </c>
      <c r="C856" s="108" t="s">
        <v>1557</v>
      </c>
      <c r="D856" s="109" t="s">
        <v>1623</v>
      </c>
      <c r="E856" s="110" t="s">
        <v>777</v>
      </c>
      <c r="F856" s="94">
        <v>40</v>
      </c>
      <c r="G856" s="94">
        <v>0</v>
      </c>
      <c r="H856" s="94">
        <v>0</v>
      </c>
      <c r="I856" s="94">
        <v>0</v>
      </c>
      <c r="J856" s="94">
        <v>0</v>
      </c>
      <c r="K856" s="94">
        <v>0</v>
      </c>
      <c r="L856" s="94">
        <v>0</v>
      </c>
      <c r="M856" s="94">
        <v>0</v>
      </c>
      <c r="N856" s="94">
        <v>0</v>
      </c>
      <c r="O856" s="94">
        <v>0</v>
      </c>
      <c r="P856" s="94">
        <v>0</v>
      </c>
      <c r="Q856" s="94">
        <v>0</v>
      </c>
      <c r="R856" s="94">
        <v>0</v>
      </c>
      <c r="S856" s="94">
        <v>40</v>
      </c>
      <c r="T856" s="94">
        <v>0</v>
      </c>
      <c r="U856" s="94">
        <v>0</v>
      </c>
      <c r="V856" s="94">
        <v>0</v>
      </c>
    </row>
    <row r="857" spans="1:22" ht="20.100000000000001" customHeight="1">
      <c r="A857" s="107"/>
      <c r="B857" s="107"/>
      <c r="C857" s="108"/>
      <c r="D857" s="109" t="s">
        <v>2164</v>
      </c>
      <c r="E857" s="110" t="s">
        <v>2165</v>
      </c>
      <c r="F857" s="94">
        <v>114480</v>
      </c>
      <c r="G857" s="94">
        <v>0</v>
      </c>
      <c r="H857" s="94">
        <v>0</v>
      </c>
      <c r="I857" s="94">
        <v>0</v>
      </c>
      <c r="J857" s="94">
        <v>0</v>
      </c>
      <c r="K857" s="94">
        <v>0</v>
      </c>
      <c r="L857" s="94">
        <v>0</v>
      </c>
      <c r="M857" s="94">
        <v>0</v>
      </c>
      <c r="N857" s="94">
        <v>0</v>
      </c>
      <c r="O857" s="94">
        <v>60</v>
      </c>
      <c r="P857" s="94">
        <v>0</v>
      </c>
      <c r="Q857" s="94">
        <v>0</v>
      </c>
      <c r="R857" s="94">
        <v>0</v>
      </c>
      <c r="S857" s="94">
        <v>40</v>
      </c>
      <c r="T857" s="94">
        <v>0</v>
      </c>
      <c r="U857" s="94">
        <v>114000</v>
      </c>
      <c r="V857" s="94">
        <v>380</v>
      </c>
    </row>
    <row r="858" spans="1:22" ht="20.100000000000001" customHeight="1">
      <c r="A858" s="107" t="s">
        <v>1589</v>
      </c>
      <c r="B858" s="107" t="s">
        <v>1550</v>
      </c>
      <c r="C858" s="108" t="s">
        <v>1585</v>
      </c>
      <c r="D858" s="109" t="s">
        <v>1623</v>
      </c>
      <c r="E858" s="110" t="s">
        <v>801</v>
      </c>
      <c r="F858" s="94">
        <v>100</v>
      </c>
      <c r="G858" s="94">
        <v>0</v>
      </c>
      <c r="H858" s="94">
        <v>0</v>
      </c>
      <c r="I858" s="94">
        <v>0</v>
      </c>
      <c r="J858" s="94">
        <v>0</v>
      </c>
      <c r="K858" s="94">
        <v>0</v>
      </c>
      <c r="L858" s="94">
        <v>0</v>
      </c>
      <c r="M858" s="94">
        <v>0</v>
      </c>
      <c r="N858" s="94">
        <v>0</v>
      </c>
      <c r="O858" s="94">
        <v>60</v>
      </c>
      <c r="P858" s="94">
        <v>0</v>
      </c>
      <c r="Q858" s="94">
        <v>0</v>
      </c>
      <c r="R858" s="94">
        <v>0</v>
      </c>
      <c r="S858" s="94">
        <v>40</v>
      </c>
      <c r="T858" s="94">
        <v>0</v>
      </c>
      <c r="U858" s="94">
        <v>0</v>
      </c>
      <c r="V858" s="94">
        <v>0</v>
      </c>
    </row>
    <row r="859" spans="1:22" ht="20.100000000000001" customHeight="1">
      <c r="A859" s="107" t="s">
        <v>1589</v>
      </c>
      <c r="B859" s="107" t="s">
        <v>1558</v>
      </c>
      <c r="C859" s="108" t="s">
        <v>1572</v>
      </c>
      <c r="D859" s="109" t="s">
        <v>1623</v>
      </c>
      <c r="E859" s="110" t="s">
        <v>832</v>
      </c>
      <c r="F859" s="94">
        <v>114380</v>
      </c>
      <c r="G859" s="94">
        <v>0</v>
      </c>
      <c r="H859" s="94">
        <v>0</v>
      </c>
      <c r="I859" s="94">
        <v>0</v>
      </c>
      <c r="J859" s="94">
        <v>0</v>
      </c>
      <c r="K859" s="94">
        <v>0</v>
      </c>
      <c r="L859" s="94">
        <v>0</v>
      </c>
      <c r="M859" s="94">
        <v>0</v>
      </c>
      <c r="N859" s="94">
        <v>0</v>
      </c>
      <c r="O859" s="94">
        <v>0</v>
      </c>
      <c r="P859" s="94">
        <v>0</v>
      </c>
      <c r="Q859" s="94">
        <v>0</v>
      </c>
      <c r="R859" s="94">
        <v>0</v>
      </c>
      <c r="S859" s="94">
        <v>0</v>
      </c>
      <c r="T859" s="94">
        <v>0</v>
      </c>
      <c r="U859" s="94">
        <v>114000</v>
      </c>
      <c r="V859" s="94">
        <v>380</v>
      </c>
    </row>
    <row r="860" spans="1:22" ht="20.100000000000001" customHeight="1">
      <c r="A860" s="107"/>
      <c r="B860" s="107"/>
      <c r="C860" s="108"/>
      <c r="D860" s="109" t="s">
        <v>2166</v>
      </c>
      <c r="E860" s="110" t="s">
        <v>2167</v>
      </c>
      <c r="F860" s="94">
        <v>1149660</v>
      </c>
      <c r="G860" s="94">
        <v>0</v>
      </c>
      <c r="H860" s="94">
        <v>0</v>
      </c>
      <c r="I860" s="94">
        <v>0</v>
      </c>
      <c r="J860" s="94">
        <v>0</v>
      </c>
      <c r="K860" s="94">
        <v>1149600</v>
      </c>
      <c r="L860" s="94">
        <v>0</v>
      </c>
      <c r="M860" s="94">
        <v>0</v>
      </c>
      <c r="N860" s="94">
        <v>0</v>
      </c>
      <c r="O860" s="94">
        <v>0</v>
      </c>
      <c r="P860" s="94">
        <v>0</v>
      </c>
      <c r="Q860" s="94">
        <v>0</v>
      </c>
      <c r="R860" s="94">
        <v>0</v>
      </c>
      <c r="S860" s="94">
        <v>60</v>
      </c>
      <c r="T860" s="94">
        <v>0</v>
      </c>
      <c r="U860" s="94">
        <v>0</v>
      </c>
      <c r="V860" s="94">
        <v>0</v>
      </c>
    </row>
    <row r="861" spans="1:22" ht="20.100000000000001" customHeight="1">
      <c r="A861" s="107" t="s">
        <v>1604</v>
      </c>
      <c r="B861" s="107" t="s">
        <v>1552</v>
      </c>
      <c r="C861" s="108" t="s">
        <v>1608</v>
      </c>
      <c r="D861" s="109" t="s">
        <v>1623</v>
      </c>
      <c r="E861" s="110" t="s">
        <v>1137</v>
      </c>
      <c r="F861" s="94">
        <v>60</v>
      </c>
      <c r="G861" s="94">
        <v>0</v>
      </c>
      <c r="H861" s="94">
        <v>0</v>
      </c>
      <c r="I861" s="94">
        <v>0</v>
      </c>
      <c r="J861" s="94">
        <v>0</v>
      </c>
      <c r="K861" s="94">
        <v>0</v>
      </c>
      <c r="L861" s="94">
        <v>0</v>
      </c>
      <c r="M861" s="94">
        <v>0</v>
      </c>
      <c r="N861" s="94">
        <v>0</v>
      </c>
      <c r="O861" s="94">
        <v>0</v>
      </c>
      <c r="P861" s="94">
        <v>0</v>
      </c>
      <c r="Q861" s="94">
        <v>0</v>
      </c>
      <c r="R861" s="94">
        <v>0</v>
      </c>
      <c r="S861" s="94">
        <v>60</v>
      </c>
      <c r="T861" s="94">
        <v>0</v>
      </c>
      <c r="U861" s="94">
        <v>0</v>
      </c>
      <c r="V861" s="94">
        <v>0</v>
      </c>
    </row>
    <row r="862" spans="1:22" ht="20.100000000000001" customHeight="1">
      <c r="A862" s="107" t="s">
        <v>1604</v>
      </c>
      <c r="B862" s="107" t="s">
        <v>1580</v>
      </c>
      <c r="C862" s="108" t="s">
        <v>1558</v>
      </c>
      <c r="D862" s="109" t="s">
        <v>1623</v>
      </c>
      <c r="E862" s="110" t="s">
        <v>1171</v>
      </c>
      <c r="F862" s="94">
        <v>1149600</v>
      </c>
      <c r="G862" s="94">
        <v>0</v>
      </c>
      <c r="H862" s="94">
        <v>0</v>
      </c>
      <c r="I862" s="94">
        <v>0</v>
      </c>
      <c r="J862" s="94">
        <v>0</v>
      </c>
      <c r="K862" s="94">
        <v>1149600</v>
      </c>
      <c r="L862" s="94">
        <v>0</v>
      </c>
      <c r="M862" s="94">
        <v>0</v>
      </c>
      <c r="N862" s="94">
        <v>0</v>
      </c>
      <c r="O862" s="94">
        <v>0</v>
      </c>
      <c r="P862" s="94">
        <v>0</v>
      </c>
      <c r="Q862" s="94">
        <v>0</v>
      </c>
      <c r="R862" s="94">
        <v>0</v>
      </c>
      <c r="S862" s="94">
        <v>0</v>
      </c>
      <c r="T862" s="94">
        <v>0</v>
      </c>
      <c r="U862" s="94">
        <v>0</v>
      </c>
      <c r="V862" s="94">
        <v>0</v>
      </c>
    </row>
    <row r="863" spans="1:22" ht="20.100000000000001" customHeight="1">
      <c r="A863" s="107"/>
      <c r="B863" s="107"/>
      <c r="C863" s="108"/>
      <c r="D863" s="109" t="s">
        <v>2168</v>
      </c>
      <c r="E863" s="110" t="s">
        <v>2169</v>
      </c>
      <c r="F863" s="94">
        <v>20</v>
      </c>
      <c r="G863" s="94">
        <v>0</v>
      </c>
      <c r="H863" s="94">
        <v>0</v>
      </c>
      <c r="I863" s="94">
        <v>0</v>
      </c>
      <c r="J863" s="94">
        <v>0</v>
      </c>
      <c r="K863" s="94">
        <v>0</v>
      </c>
      <c r="L863" s="94">
        <v>0</v>
      </c>
      <c r="M863" s="94">
        <v>0</v>
      </c>
      <c r="N863" s="94">
        <v>0</v>
      </c>
      <c r="O863" s="94">
        <v>0</v>
      </c>
      <c r="P863" s="94">
        <v>0</v>
      </c>
      <c r="Q863" s="94">
        <v>0</v>
      </c>
      <c r="R863" s="94">
        <v>0</v>
      </c>
      <c r="S863" s="94">
        <v>20</v>
      </c>
      <c r="T863" s="94">
        <v>0</v>
      </c>
      <c r="U863" s="94">
        <v>0</v>
      </c>
      <c r="V863" s="94">
        <v>0</v>
      </c>
    </row>
    <row r="864" spans="1:22" ht="20.100000000000001" customHeight="1">
      <c r="A864" s="107" t="s">
        <v>1549</v>
      </c>
      <c r="B864" s="107" t="s">
        <v>1550</v>
      </c>
      <c r="C864" s="108" t="s">
        <v>1550</v>
      </c>
      <c r="D864" s="109" t="s">
        <v>1623</v>
      </c>
      <c r="E864" s="110" t="s">
        <v>251</v>
      </c>
      <c r="F864" s="94">
        <v>20</v>
      </c>
      <c r="G864" s="94">
        <v>0</v>
      </c>
      <c r="H864" s="94">
        <v>0</v>
      </c>
      <c r="I864" s="94">
        <v>0</v>
      </c>
      <c r="J864" s="94">
        <v>0</v>
      </c>
      <c r="K864" s="94">
        <v>0</v>
      </c>
      <c r="L864" s="94">
        <v>0</v>
      </c>
      <c r="M864" s="94">
        <v>0</v>
      </c>
      <c r="N864" s="94">
        <v>0</v>
      </c>
      <c r="O864" s="94">
        <v>0</v>
      </c>
      <c r="P864" s="94">
        <v>0</v>
      </c>
      <c r="Q864" s="94">
        <v>0</v>
      </c>
      <c r="R864" s="94">
        <v>0</v>
      </c>
      <c r="S864" s="94">
        <v>20</v>
      </c>
      <c r="T864" s="94">
        <v>0</v>
      </c>
      <c r="U864" s="94">
        <v>0</v>
      </c>
      <c r="V864" s="94">
        <v>0</v>
      </c>
    </row>
    <row r="865" spans="1:22" ht="20.100000000000001" customHeight="1">
      <c r="A865" s="107"/>
      <c r="B865" s="107"/>
      <c r="C865" s="108"/>
      <c r="D865" s="109" t="s">
        <v>2170</v>
      </c>
      <c r="E865" s="110" t="s">
        <v>2171</v>
      </c>
      <c r="F865" s="94">
        <v>100</v>
      </c>
      <c r="G865" s="94">
        <v>0</v>
      </c>
      <c r="H865" s="94">
        <v>0</v>
      </c>
      <c r="I865" s="94">
        <v>0</v>
      </c>
      <c r="J865" s="94">
        <v>0</v>
      </c>
      <c r="K865" s="94">
        <v>0</v>
      </c>
      <c r="L865" s="94">
        <v>0</v>
      </c>
      <c r="M865" s="94">
        <v>0</v>
      </c>
      <c r="N865" s="94">
        <v>0</v>
      </c>
      <c r="O865" s="94">
        <v>0</v>
      </c>
      <c r="P865" s="94">
        <v>0</v>
      </c>
      <c r="Q865" s="94">
        <v>0</v>
      </c>
      <c r="R865" s="94">
        <v>0</v>
      </c>
      <c r="S865" s="94">
        <v>100</v>
      </c>
      <c r="T865" s="94">
        <v>0</v>
      </c>
      <c r="U865" s="94">
        <v>0</v>
      </c>
      <c r="V865" s="94">
        <v>0</v>
      </c>
    </row>
    <row r="866" spans="1:22" ht="20.100000000000001" customHeight="1">
      <c r="A866" s="107" t="s">
        <v>1549</v>
      </c>
      <c r="B866" s="107" t="s">
        <v>1564</v>
      </c>
      <c r="C866" s="108" t="s">
        <v>1550</v>
      </c>
      <c r="D866" s="109" t="s">
        <v>1623</v>
      </c>
      <c r="E866" s="110" t="s">
        <v>251</v>
      </c>
      <c r="F866" s="94">
        <v>100</v>
      </c>
      <c r="G866" s="94">
        <v>0</v>
      </c>
      <c r="H866" s="94">
        <v>0</v>
      </c>
      <c r="I866" s="94">
        <v>0</v>
      </c>
      <c r="J866" s="94">
        <v>0</v>
      </c>
      <c r="K866" s="94">
        <v>0</v>
      </c>
      <c r="L866" s="94">
        <v>0</v>
      </c>
      <c r="M866" s="94">
        <v>0</v>
      </c>
      <c r="N866" s="94">
        <v>0</v>
      </c>
      <c r="O866" s="94">
        <v>0</v>
      </c>
      <c r="P866" s="94">
        <v>0</v>
      </c>
      <c r="Q866" s="94">
        <v>0</v>
      </c>
      <c r="R866" s="94">
        <v>0</v>
      </c>
      <c r="S866" s="94">
        <v>100</v>
      </c>
      <c r="T866" s="94">
        <v>0</v>
      </c>
      <c r="U866" s="94">
        <v>0</v>
      </c>
      <c r="V866" s="94">
        <v>0</v>
      </c>
    </row>
    <row r="867" spans="1:22" ht="20.100000000000001" customHeight="1">
      <c r="A867" s="107"/>
      <c r="B867" s="107"/>
      <c r="C867" s="108"/>
      <c r="D867" s="109" t="s">
        <v>2172</v>
      </c>
      <c r="E867" s="110" t="s">
        <v>2173</v>
      </c>
      <c r="F867" s="94">
        <v>20</v>
      </c>
      <c r="G867" s="94">
        <v>0</v>
      </c>
      <c r="H867" s="94">
        <v>0</v>
      </c>
      <c r="I867" s="94">
        <v>0</v>
      </c>
      <c r="J867" s="94">
        <v>0</v>
      </c>
      <c r="K867" s="94">
        <v>0</v>
      </c>
      <c r="L867" s="94">
        <v>0</v>
      </c>
      <c r="M867" s="94">
        <v>0</v>
      </c>
      <c r="N867" s="94">
        <v>0</v>
      </c>
      <c r="O867" s="94">
        <v>0</v>
      </c>
      <c r="P867" s="94">
        <v>0</v>
      </c>
      <c r="Q867" s="94">
        <v>0</v>
      </c>
      <c r="R867" s="94">
        <v>0</v>
      </c>
      <c r="S867" s="94">
        <v>20</v>
      </c>
      <c r="T867" s="94">
        <v>0</v>
      </c>
      <c r="U867" s="94">
        <v>0</v>
      </c>
      <c r="V867" s="94">
        <v>0</v>
      </c>
    </row>
    <row r="868" spans="1:22" ht="20.100000000000001" customHeight="1">
      <c r="A868" s="107" t="s">
        <v>1549</v>
      </c>
      <c r="B868" s="107" t="s">
        <v>1563</v>
      </c>
      <c r="C868" s="108" t="s">
        <v>1550</v>
      </c>
      <c r="D868" s="109" t="s">
        <v>1623</v>
      </c>
      <c r="E868" s="110" t="s">
        <v>251</v>
      </c>
      <c r="F868" s="94">
        <v>20</v>
      </c>
      <c r="G868" s="94">
        <v>0</v>
      </c>
      <c r="H868" s="94">
        <v>0</v>
      </c>
      <c r="I868" s="94">
        <v>0</v>
      </c>
      <c r="J868" s="94">
        <v>0</v>
      </c>
      <c r="K868" s="94">
        <v>0</v>
      </c>
      <c r="L868" s="94">
        <v>0</v>
      </c>
      <c r="M868" s="94">
        <v>0</v>
      </c>
      <c r="N868" s="94">
        <v>0</v>
      </c>
      <c r="O868" s="94">
        <v>0</v>
      </c>
      <c r="P868" s="94">
        <v>0</v>
      </c>
      <c r="Q868" s="94">
        <v>0</v>
      </c>
      <c r="R868" s="94">
        <v>0</v>
      </c>
      <c r="S868" s="94">
        <v>20</v>
      </c>
      <c r="T868" s="94">
        <v>0</v>
      </c>
      <c r="U868" s="94">
        <v>0</v>
      </c>
      <c r="V868" s="94">
        <v>0</v>
      </c>
    </row>
    <row r="869" spans="1:22" ht="20.100000000000001" customHeight="1">
      <c r="A869" s="107"/>
      <c r="B869" s="107"/>
      <c r="C869" s="108"/>
      <c r="D869" s="109" t="s">
        <v>2174</v>
      </c>
      <c r="E869" s="110" t="s">
        <v>2175</v>
      </c>
      <c r="F869" s="94">
        <v>380</v>
      </c>
      <c r="G869" s="94">
        <v>0</v>
      </c>
      <c r="H869" s="94">
        <v>0</v>
      </c>
      <c r="I869" s="94">
        <v>0</v>
      </c>
      <c r="J869" s="94">
        <v>0</v>
      </c>
      <c r="K869" s="94">
        <v>0</v>
      </c>
      <c r="L869" s="94">
        <v>0</v>
      </c>
      <c r="M869" s="94">
        <v>0</v>
      </c>
      <c r="N869" s="94">
        <v>0</v>
      </c>
      <c r="O869" s="94">
        <v>180</v>
      </c>
      <c r="P869" s="94">
        <v>0</v>
      </c>
      <c r="Q869" s="94">
        <v>0</v>
      </c>
      <c r="R869" s="94">
        <v>0</v>
      </c>
      <c r="S869" s="94">
        <v>200</v>
      </c>
      <c r="T869" s="94">
        <v>0</v>
      </c>
      <c r="U869" s="94">
        <v>0</v>
      </c>
      <c r="V869" s="94">
        <v>0</v>
      </c>
    </row>
    <row r="870" spans="1:22" ht="20.100000000000001" customHeight="1">
      <c r="A870" s="107" t="s">
        <v>1604</v>
      </c>
      <c r="B870" s="107" t="s">
        <v>1550</v>
      </c>
      <c r="C870" s="108" t="s">
        <v>1572</v>
      </c>
      <c r="D870" s="109" t="s">
        <v>1623</v>
      </c>
      <c r="E870" s="110" t="s">
        <v>1097</v>
      </c>
      <c r="F870" s="94">
        <v>380</v>
      </c>
      <c r="G870" s="94">
        <v>0</v>
      </c>
      <c r="H870" s="94">
        <v>0</v>
      </c>
      <c r="I870" s="94">
        <v>0</v>
      </c>
      <c r="J870" s="94">
        <v>0</v>
      </c>
      <c r="K870" s="94">
        <v>0</v>
      </c>
      <c r="L870" s="94">
        <v>0</v>
      </c>
      <c r="M870" s="94">
        <v>0</v>
      </c>
      <c r="N870" s="94">
        <v>0</v>
      </c>
      <c r="O870" s="94">
        <v>180</v>
      </c>
      <c r="P870" s="94">
        <v>0</v>
      </c>
      <c r="Q870" s="94">
        <v>0</v>
      </c>
      <c r="R870" s="94">
        <v>0</v>
      </c>
      <c r="S870" s="94">
        <v>200</v>
      </c>
      <c r="T870" s="94">
        <v>0</v>
      </c>
      <c r="U870" s="94">
        <v>0</v>
      </c>
      <c r="V870" s="94">
        <v>0</v>
      </c>
    </row>
    <row r="871" spans="1:22" ht="20.100000000000001" customHeight="1">
      <c r="A871" s="107"/>
      <c r="B871" s="107"/>
      <c r="C871" s="108"/>
      <c r="D871" s="109" t="s">
        <v>2176</v>
      </c>
      <c r="E871" s="110" t="s">
        <v>2177</v>
      </c>
      <c r="F871" s="94">
        <v>1168076</v>
      </c>
      <c r="G871" s="94">
        <v>0</v>
      </c>
      <c r="H871" s="94">
        <v>0</v>
      </c>
      <c r="I871" s="94">
        <v>0</v>
      </c>
      <c r="J871" s="94">
        <v>0</v>
      </c>
      <c r="K871" s="94">
        <v>0</v>
      </c>
      <c r="L871" s="94">
        <v>0</v>
      </c>
      <c r="M871" s="94">
        <v>0</v>
      </c>
      <c r="N871" s="94">
        <v>0</v>
      </c>
      <c r="O871" s="94">
        <v>300</v>
      </c>
      <c r="P871" s="94">
        <v>0</v>
      </c>
      <c r="Q871" s="94">
        <v>0</v>
      </c>
      <c r="R871" s="94">
        <v>0</v>
      </c>
      <c r="S871" s="94">
        <v>980</v>
      </c>
      <c r="T871" s="94">
        <v>71076</v>
      </c>
      <c r="U871" s="94">
        <v>120000</v>
      </c>
      <c r="V871" s="94">
        <v>0</v>
      </c>
    </row>
    <row r="872" spans="1:22" ht="20.100000000000001" customHeight="1">
      <c r="A872" s="107"/>
      <c r="B872" s="107"/>
      <c r="C872" s="108"/>
      <c r="D872" s="109" t="s">
        <v>2178</v>
      </c>
      <c r="E872" s="110" t="s">
        <v>2179</v>
      </c>
      <c r="F872" s="94">
        <v>179736</v>
      </c>
      <c r="G872" s="94">
        <v>0</v>
      </c>
      <c r="H872" s="94">
        <v>0</v>
      </c>
      <c r="I872" s="94">
        <v>0</v>
      </c>
      <c r="J872" s="94">
        <v>0</v>
      </c>
      <c r="K872" s="94">
        <v>0</v>
      </c>
      <c r="L872" s="94">
        <v>0</v>
      </c>
      <c r="M872" s="94">
        <v>0</v>
      </c>
      <c r="N872" s="94">
        <v>0</v>
      </c>
      <c r="O872" s="94">
        <v>300</v>
      </c>
      <c r="P872" s="94">
        <v>0</v>
      </c>
      <c r="Q872" s="94">
        <v>0</v>
      </c>
      <c r="R872" s="94">
        <v>0</v>
      </c>
      <c r="S872" s="94">
        <v>360</v>
      </c>
      <c r="T872" s="94">
        <v>71076</v>
      </c>
      <c r="U872" s="94">
        <v>108000</v>
      </c>
      <c r="V872" s="94">
        <v>0</v>
      </c>
    </row>
    <row r="873" spans="1:22" ht="20.100000000000001" customHeight="1">
      <c r="A873" s="107" t="s">
        <v>1549</v>
      </c>
      <c r="B873" s="107" t="s">
        <v>1552</v>
      </c>
      <c r="C873" s="108" t="s">
        <v>1550</v>
      </c>
      <c r="D873" s="109" t="s">
        <v>1623</v>
      </c>
      <c r="E873" s="110" t="s">
        <v>251</v>
      </c>
      <c r="F873" s="94">
        <v>179736</v>
      </c>
      <c r="G873" s="94">
        <v>0</v>
      </c>
      <c r="H873" s="94">
        <v>0</v>
      </c>
      <c r="I873" s="94">
        <v>0</v>
      </c>
      <c r="J873" s="94">
        <v>0</v>
      </c>
      <c r="K873" s="94">
        <v>0</v>
      </c>
      <c r="L873" s="94">
        <v>0</v>
      </c>
      <c r="M873" s="94">
        <v>0</v>
      </c>
      <c r="N873" s="94">
        <v>0</v>
      </c>
      <c r="O873" s="94">
        <v>300</v>
      </c>
      <c r="P873" s="94">
        <v>0</v>
      </c>
      <c r="Q873" s="94">
        <v>0</v>
      </c>
      <c r="R873" s="94">
        <v>0</v>
      </c>
      <c r="S873" s="94">
        <v>360</v>
      </c>
      <c r="T873" s="94">
        <v>71076</v>
      </c>
      <c r="U873" s="94">
        <v>108000</v>
      </c>
      <c r="V873" s="94">
        <v>0</v>
      </c>
    </row>
    <row r="874" spans="1:22" ht="20.100000000000001" customHeight="1">
      <c r="A874" s="107"/>
      <c r="B874" s="107"/>
      <c r="C874" s="108"/>
      <c r="D874" s="109" t="s">
        <v>2180</v>
      </c>
      <c r="E874" s="110" t="s">
        <v>2181</v>
      </c>
      <c r="F874" s="94">
        <v>12080</v>
      </c>
      <c r="G874" s="94">
        <v>0</v>
      </c>
      <c r="H874" s="94">
        <v>0</v>
      </c>
      <c r="I874" s="94">
        <v>0</v>
      </c>
      <c r="J874" s="94">
        <v>0</v>
      </c>
      <c r="K874" s="94">
        <v>0</v>
      </c>
      <c r="L874" s="94">
        <v>0</v>
      </c>
      <c r="M874" s="94">
        <v>0</v>
      </c>
      <c r="N874" s="94">
        <v>0</v>
      </c>
      <c r="O874" s="94">
        <v>0</v>
      </c>
      <c r="P874" s="94">
        <v>0</v>
      </c>
      <c r="Q874" s="94">
        <v>0</v>
      </c>
      <c r="R874" s="94">
        <v>0</v>
      </c>
      <c r="S874" s="94">
        <v>80</v>
      </c>
      <c r="T874" s="94">
        <v>0</v>
      </c>
      <c r="U874" s="94">
        <v>12000</v>
      </c>
      <c r="V874" s="94">
        <v>0</v>
      </c>
    </row>
    <row r="875" spans="1:22" ht="20.100000000000001" customHeight="1">
      <c r="A875" s="107" t="s">
        <v>1549</v>
      </c>
      <c r="B875" s="107" t="s">
        <v>1554</v>
      </c>
      <c r="C875" s="108" t="s">
        <v>1550</v>
      </c>
      <c r="D875" s="109" t="s">
        <v>1623</v>
      </c>
      <c r="E875" s="110" t="s">
        <v>251</v>
      </c>
      <c r="F875" s="94">
        <v>12080</v>
      </c>
      <c r="G875" s="94">
        <v>0</v>
      </c>
      <c r="H875" s="94">
        <v>0</v>
      </c>
      <c r="I875" s="94">
        <v>0</v>
      </c>
      <c r="J875" s="94">
        <v>0</v>
      </c>
      <c r="K875" s="94">
        <v>0</v>
      </c>
      <c r="L875" s="94">
        <v>0</v>
      </c>
      <c r="M875" s="94">
        <v>0</v>
      </c>
      <c r="N875" s="94">
        <v>0</v>
      </c>
      <c r="O875" s="94">
        <v>0</v>
      </c>
      <c r="P875" s="94">
        <v>0</v>
      </c>
      <c r="Q875" s="94">
        <v>0</v>
      </c>
      <c r="R875" s="94">
        <v>0</v>
      </c>
      <c r="S875" s="94">
        <v>80</v>
      </c>
      <c r="T875" s="94">
        <v>0</v>
      </c>
      <c r="U875" s="94">
        <v>12000</v>
      </c>
      <c r="V875" s="94">
        <v>0</v>
      </c>
    </row>
    <row r="876" spans="1:22" ht="20.100000000000001" customHeight="1">
      <c r="A876" s="107"/>
      <c r="B876" s="107"/>
      <c r="C876" s="108"/>
      <c r="D876" s="109" t="s">
        <v>2182</v>
      </c>
      <c r="E876" s="110" t="s">
        <v>2183</v>
      </c>
      <c r="F876" s="94">
        <v>204220</v>
      </c>
      <c r="G876" s="94">
        <v>0</v>
      </c>
      <c r="H876" s="94">
        <v>0</v>
      </c>
      <c r="I876" s="94">
        <v>0</v>
      </c>
      <c r="J876" s="94">
        <v>0</v>
      </c>
      <c r="K876" s="94">
        <v>0</v>
      </c>
      <c r="L876" s="94">
        <v>0</v>
      </c>
      <c r="M876" s="94">
        <v>0</v>
      </c>
      <c r="N876" s="94">
        <v>0</v>
      </c>
      <c r="O876" s="94">
        <v>0</v>
      </c>
      <c r="P876" s="94">
        <v>0</v>
      </c>
      <c r="Q876" s="94">
        <v>0</v>
      </c>
      <c r="R876" s="94">
        <v>0</v>
      </c>
      <c r="S876" s="94">
        <v>100</v>
      </c>
      <c r="T876" s="94">
        <v>0</v>
      </c>
      <c r="U876" s="94">
        <v>0</v>
      </c>
      <c r="V876" s="94">
        <v>0</v>
      </c>
    </row>
    <row r="877" spans="1:22" ht="20.100000000000001" customHeight="1">
      <c r="A877" s="107" t="s">
        <v>1591</v>
      </c>
      <c r="B877" s="107" t="s">
        <v>1580</v>
      </c>
      <c r="C877" s="108" t="s">
        <v>1572</v>
      </c>
      <c r="D877" s="109" t="s">
        <v>1623</v>
      </c>
      <c r="E877" s="110" t="s">
        <v>957</v>
      </c>
      <c r="F877" s="94">
        <v>204220</v>
      </c>
      <c r="G877" s="94">
        <v>0</v>
      </c>
      <c r="H877" s="94">
        <v>0</v>
      </c>
      <c r="I877" s="94">
        <v>0</v>
      </c>
      <c r="J877" s="94">
        <v>0</v>
      </c>
      <c r="K877" s="94">
        <v>0</v>
      </c>
      <c r="L877" s="94">
        <v>0</v>
      </c>
      <c r="M877" s="94">
        <v>0</v>
      </c>
      <c r="N877" s="94">
        <v>0</v>
      </c>
      <c r="O877" s="94">
        <v>0</v>
      </c>
      <c r="P877" s="94">
        <v>0</v>
      </c>
      <c r="Q877" s="94">
        <v>0</v>
      </c>
      <c r="R877" s="94">
        <v>0</v>
      </c>
      <c r="S877" s="94">
        <v>100</v>
      </c>
      <c r="T877" s="94">
        <v>0</v>
      </c>
      <c r="U877" s="94">
        <v>0</v>
      </c>
      <c r="V877" s="94">
        <v>0</v>
      </c>
    </row>
    <row r="878" spans="1:22" ht="20.100000000000001" customHeight="1">
      <c r="A878" s="107"/>
      <c r="B878" s="107"/>
      <c r="C878" s="108"/>
      <c r="D878" s="109" t="s">
        <v>2184</v>
      </c>
      <c r="E878" s="110" t="s">
        <v>2185</v>
      </c>
      <c r="F878" s="94">
        <v>40</v>
      </c>
      <c r="G878" s="94">
        <v>0</v>
      </c>
      <c r="H878" s="94">
        <v>0</v>
      </c>
      <c r="I878" s="94">
        <v>0</v>
      </c>
      <c r="J878" s="94">
        <v>0</v>
      </c>
      <c r="K878" s="94">
        <v>0</v>
      </c>
      <c r="L878" s="94">
        <v>0</v>
      </c>
      <c r="M878" s="94">
        <v>0</v>
      </c>
      <c r="N878" s="94">
        <v>0</v>
      </c>
      <c r="O878" s="94">
        <v>0</v>
      </c>
      <c r="P878" s="94">
        <v>0</v>
      </c>
      <c r="Q878" s="94">
        <v>0</v>
      </c>
      <c r="R878" s="94">
        <v>0</v>
      </c>
      <c r="S878" s="94">
        <v>40</v>
      </c>
      <c r="T878" s="94">
        <v>0</v>
      </c>
      <c r="U878" s="94">
        <v>0</v>
      </c>
      <c r="V878" s="94">
        <v>0</v>
      </c>
    </row>
    <row r="879" spans="1:22" ht="20.100000000000001" customHeight="1">
      <c r="A879" s="107" t="s">
        <v>1582</v>
      </c>
      <c r="B879" s="107" t="s">
        <v>1550</v>
      </c>
      <c r="C879" s="108" t="s">
        <v>1585</v>
      </c>
      <c r="D879" s="109" t="s">
        <v>1623</v>
      </c>
      <c r="E879" s="110" t="s">
        <v>758</v>
      </c>
      <c r="F879" s="94">
        <v>40</v>
      </c>
      <c r="G879" s="94">
        <v>0</v>
      </c>
      <c r="H879" s="94">
        <v>0</v>
      </c>
      <c r="I879" s="94">
        <v>0</v>
      </c>
      <c r="J879" s="94">
        <v>0</v>
      </c>
      <c r="K879" s="94">
        <v>0</v>
      </c>
      <c r="L879" s="94">
        <v>0</v>
      </c>
      <c r="M879" s="94">
        <v>0</v>
      </c>
      <c r="N879" s="94">
        <v>0</v>
      </c>
      <c r="O879" s="94">
        <v>0</v>
      </c>
      <c r="P879" s="94">
        <v>0</v>
      </c>
      <c r="Q879" s="94">
        <v>0</v>
      </c>
      <c r="R879" s="94">
        <v>0</v>
      </c>
      <c r="S879" s="94">
        <v>40</v>
      </c>
      <c r="T879" s="94">
        <v>0</v>
      </c>
      <c r="U879" s="94">
        <v>0</v>
      </c>
      <c r="V879" s="94">
        <v>0</v>
      </c>
    </row>
    <row r="880" spans="1:22" ht="20.100000000000001" customHeight="1">
      <c r="A880" s="107"/>
      <c r="B880" s="107"/>
      <c r="C880" s="108"/>
      <c r="D880" s="109" t="s">
        <v>2186</v>
      </c>
      <c r="E880" s="110" t="s">
        <v>2187</v>
      </c>
      <c r="F880" s="94">
        <v>60</v>
      </c>
      <c r="G880" s="94">
        <v>0</v>
      </c>
      <c r="H880" s="94">
        <v>0</v>
      </c>
      <c r="I880" s="94">
        <v>0</v>
      </c>
      <c r="J880" s="94">
        <v>0</v>
      </c>
      <c r="K880" s="94">
        <v>0</v>
      </c>
      <c r="L880" s="94">
        <v>0</v>
      </c>
      <c r="M880" s="94">
        <v>0</v>
      </c>
      <c r="N880" s="94">
        <v>0</v>
      </c>
      <c r="O880" s="94">
        <v>0</v>
      </c>
      <c r="P880" s="94">
        <v>0</v>
      </c>
      <c r="Q880" s="94">
        <v>0</v>
      </c>
      <c r="R880" s="94">
        <v>0</v>
      </c>
      <c r="S880" s="94">
        <v>60</v>
      </c>
      <c r="T880" s="94">
        <v>0</v>
      </c>
      <c r="U880" s="94">
        <v>0</v>
      </c>
      <c r="V880" s="94">
        <v>0</v>
      </c>
    </row>
    <row r="881" spans="1:22" ht="20.100000000000001" customHeight="1">
      <c r="A881" s="107" t="s">
        <v>1589</v>
      </c>
      <c r="B881" s="107" t="s">
        <v>1550</v>
      </c>
      <c r="C881" s="108" t="s">
        <v>1585</v>
      </c>
      <c r="D881" s="109" t="s">
        <v>1623</v>
      </c>
      <c r="E881" s="110" t="s">
        <v>801</v>
      </c>
      <c r="F881" s="94">
        <v>60</v>
      </c>
      <c r="G881" s="94">
        <v>0</v>
      </c>
      <c r="H881" s="94">
        <v>0</v>
      </c>
      <c r="I881" s="94">
        <v>0</v>
      </c>
      <c r="J881" s="94">
        <v>0</v>
      </c>
      <c r="K881" s="94">
        <v>0</v>
      </c>
      <c r="L881" s="94">
        <v>0</v>
      </c>
      <c r="M881" s="94">
        <v>0</v>
      </c>
      <c r="N881" s="94">
        <v>0</v>
      </c>
      <c r="O881" s="94">
        <v>0</v>
      </c>
      <c r="P881" s="94">
        <v>0</v>
      </c>
      <c r="Q881" s="94">
        <v>0</v>
      </c>
      <c r="R881" s="94">
        <v>0</v>
      </c>
      <c r="S881" s="94">
        <v>60</v>
      </c>
      <c r="T881" s="94">
        <v>0</v>
      </c>
      <c r="U881" s="94">
        <v>0</v>
      </c>
      <c r="V881" s="94">
        <v>0</v>
      </c>
    </row>
    <row r="882" spans="1:22" ht="20.100000000000001" customHeight="1">
      <c r="A882" s="107"/>
      <c r="B882" s="107"/>
      <c r="C882" s="108"/>
      <c r="D882" s="109" t="s">
        <v>2188</v>
      </c>
      <c r="E882" s="110" t="s">
        <v>2189</v>
      </c>
      <c r="F882" s="94">
        <v>771660</v>
      </c>
      <c r="G882" s="94">
        <v>0</v>
      </c>
      <c r="H882" s="94">
        <v>0</v>
      </c>
      <c r="I882" s="94">
        <v>0</v>
      </c>
      <c r="J882" s="94">
        <v>0</v>
      </c>
      <c r="K882" s="94">
        <v>0</v>
      </c>
      <c r="L882" s="94">
        <v>0</v>
      </c>
      <c r="M882" s="94">
        <v>0</v>
      </c>
      <c r="N882" s="94">
        <v>0</v>
      </c>
      <c r="O882" s="94">
        <v>0</v>
      </c>
      <c r="P882" s="94">
        <v>0</v>
      </c>
      <c r="Q882" s="94">
        <v>0</v>
      </c>
      <c r="R882" s="94">
        <v>0</v>
      </c>
      <c r="S882" s="94">
        <v>60</v>
      </c>
      <c r="T882" s="94">
        <v>0</v>
      </c>
      <c r="U882" s="94">
        <v>0</v>
      </c>
      <c r="V882" s="94">
        <v>0</v>
      </c>
    </row>
    <row r="883" spans="1:22" ht="20.100000000000001" customHeight="1">
      <c r="A883" s="107" t="s">
        <v>1604</v>
      </c>
      <c r="B883" s="107" t="s">
        <v>1550</v>
      </c>
      <c r="C883" s="108" t="s">
        <v>1557</v>
      </c>
      <c r="D883" s="109" t="s">
        <v>1623</v>
      </c>
      <c r="E883" s="110" t="s">
        <v>260</v>
      </c>
      <c r="F883" s="94">
        <v>60</v>
      </c>
      <c r="G883" s="94">
        <v>0</v>
      </c>
      <c r="H883" s="94">
        <v>0</v>
      </c>
      <c r="I883" s="94">
        <v>0</v>
      </c>
      <c r="J883" s="94">
        <v>0</v>
      </c>
      <c r="K883" s="94">
        <v>0</v>
      </c>
      <c r="L883" s="94">
        <v>0</v>
      </c>
      <c r="M883" s="94">
        <v>0</v>
      </c>
      <c r="N883" s="94">
        <v>0</v>
      </c>
      <c r="O883" s="94">
        <v>0</v>
      </c>
      <c r="P883" s="94">
        <v>0</v>
      </c>
      <c r="Q883" s="94">
        <v>0</v>
      </c>
      <c r="R883" s="94">
        <v>0</v>
      </c>
      <c r="S883" s="94">
        <v>60</v>
      </c>
      <c r="T883" s="94">
        <v>0</v>
      </c>
      <c r="U883" s="94">
        <v>0</v>
      </c>
      <c r="V883" s="94">
        <v>0</v>
      </c>
    </row>
    <row r="884" spans="1:22" ht="20.100000000000001" customHeight="1">
      <c r="A884" s="107" t="s">
        <v>1604</v>
      </c>
      <c r="B884" s="107" t="s">
        <v>1580</v>
      </c>
      <c r="C884" s="108" t="s">
        <v>1558</v>
      </c>
      <c r="D884" s="109" t="s">
        <v>1623</v>
      </c>
      <c r="E884" s="110" t="s">
        <v>1171</v>
      </c>
      <c r="F884" s="94">
        <v>771600</v>
      </c>
      <c r="G884" s="94">
        <v>0</v>
      </c>
      <c r="H884" s="94">
        <v>0</v>
      </c>
      <c r="I884" s="94">
        <v>0</v>
      </c>
      <c r="J884" s="94">
        <v>0</v>
      </c>
      <c r="K884" s="94">
        <v>0</v>
      </c>
      <c r="L884" s="94">
        <v>0</v>
      </c>
      <c r="M884" s="94">
        <v>0</v>
      </c>
      <c r="N884" s="94">
        <v>0</v>
      </c>
      <c r="O884" s="94">
        <v>0</v>
      </c>
      <c r="P884" s="94">
        <v>0</v>
      </c>
      <c r="Q884" s="94">
        <v>0</v>
      </c>
      <c r="R884" s="94">
        <v>0</v>
      </c>
      <c r="S884" s="94">
        <v>0</v>
      </c>
      <c r="T884" s="94">
        <v>0</v>
      </c>
      <c r="U884" s="94">
        <v>0</v>
      </c>
      <c r="V884" s="94">
        <v>0</v>
      </c>
    </row>
    <row r="885" spans="1:22" ht="20.100000000000001" customHeight="1">
      <c r="A885" s="107"/>
      <c r="B885" s="107"/>
      <c r="C885" s="108"/>
      <c r="D885" s="109" t="s">
        <v>2190</v>
      </c>
      <c r="E885" s="110" t="s">
        <v>2191</v>
      </c>
      <c r="F885" s="94">
        <v>20</v>
      </c>
      <c r="G885" s="94">
        <v>0</v>
      </c>
      <c r="H885" s="94">
        <v>0</v>
      </c>
      <c r="I885" s="94">
        <v>0</v>
      </c>
      <c r="J885" s="94">
        <v>0</v>
      </c>
      <c r="K885" s="94">
        <v>0</v>
      </c>
      <c r="L885" s="94">
        <v>0</v>
      </c>
      <c r="M885" s="94">
        <v>0</v>
      </c>
      <c r="N885" s="94">
        <v>0</v>
      </c>
      <c r="O885" s="94">
        <v>0</v>
      </c>
      <c r="P885" s="94">
        <v>0</v>
      </c>
      <c r="Q885" s="94">
        <v>0</v>
      </c>
      <c r="R885" s="94">
        <v>0</v>
      </c>
      <c r="S885" s="94">
        <v>20</v>
      </c>
      <c r="T885" s="94">
        <v>0</v>
      </c>
      <c r="U885" s="94">
        <v>0</v>
      </c>
      <c r="V885" s="94">
        <v>0</v>
      </c>
    </row>
    <row r="886" spans="1:22" ht="20.100000000000001" customHeight="1">
      <c r="A886" s="107" t="s">
        <v>1549</v>
      </c>
      <c r="B886" s="107" t="s">
        <v>1550</v>
      </c>
      <c r="C886" s="108" t="s">
        <v>1550</v>
      </c>
      <c r="D886" s="109" t="s">
        <v>1623</v>
      </c>
      <c r="E886" s="110" t="s">
        <v>251</v>
      </c>
      <c r="F886" s="94">
        <v>20</v>
      </c>
      <c r="G886" s="94">
        <v>0</v>
      </c>
      <c r="H886" s="94">
        <v>0</v>
      </c>
      <c r="I886" s="94">
        <v>0</v>
      </c>
      <c r="J886" s="94">
        <v>0</v>
      </c>
      <c r="K886" s="94">
        <v>0</v>
      </c>
      <c r="L886" s="94">
        <v>0</v>
      </c>
      <c r="M886" s="94">
        <v>0</v>
      </c>
      <c r="N886" s="94">
        <v>0</v>
      </c>
      <c r="O886" s="94">
        <v>0</v>
      </c>
      <c r="P886" s="94">
        <v>0</v>
      </c>
      <c r="Q886" s="94">
        <v>0</v>
      </c>
      <c r="R886" s="94">
        <v>0</v>
      </c>
      <c r="S886" s="94">
        <v>20</v>
      </c>
      <c r="T886" s="94">
        <v>0</v>
      </c>
      <c r="U886" s="94">
        <v>0</v>
      </c>
      <c r="V886" s="94">
        <v>0</v>
      </c>
    </row>
    <row r="887" spans="1:22" ht="20.100000000000001" customHeight="1">
      <c r="A887" s="107"/>
      <c r="B887" s="107"/>
      <c r="C887" s="108"/>
      <c r="D887" s="109" t="s">
        <v>2192</v>
      </c>
      <c r="E887" s="110" t="s">
        <v>2193</v>
      </c>
      <c r="F887" s="94">
        <v>60</v>
      </c>
      <c r="G887" s="94">
        <v>0</v>
      </c>
      <c r="H887" s="94">
        <v>0</v>
      </c>
      <c r="I887" s="94">
        <v>0</v>
      </c>
      <c r="J887" s="94">
        <v>0</v>
      </c>
      <c r="K887" s="94">
        <v>0</v>
      </c>
      <c r="L887" s="94">
        <v>0</v>
      </c>
      <c r="M887" s="94">
        <v>0</v>
      </c>
      <c r="N887" s="94">
        <v>0</v>
      </c>
      <c r="O887" s="94">
        <v>0</v>
      </c>
      <c r="P887" s="94">
        <v>0</v>
      </c>
      <c r="Q887" s="94">
        <v>0</v>
      </c>
      <c r="R887" s="94">
        <v>0</v>
      </c>
      <c r="S887" s="94">
        <v>60</v>
      </c>
      <c r="T887" s="94">
        <v>0</v>
      </c>
      <c r="U887" s="94">
        <v>0</v>
      </c>
      <c r="V887" s="94">
        <v>0</v>
      </c>
    </row>
    <row r="888" spans="1:22" ht="20.100000000000001" customHeight="1">
      <c r="A888" s="107" t="s">
        <v>1549</v>
      </c>
      <c r="B888" s="107" t="s">
        <v>1552</v>
      </c>
      <c r="C888" s="108" t="s">
        <v>1550</v>
      </c>
      <c r="D888" s="109" t="s">
        <v>1623</v>
      </c>
      <c r="E888" s="110" t="s">
        <v>251</v>
      </c>
      <c r="F888" s="94">
        <v>60</v>
      </c>
      <c r="G888" s="94">
        <v>0</v>
      </c>
      <c r="H888" s="94">
        <v>0</v>
      </c>
      <c r="I888" s="94">
        <v>0</v>
      </c>
      <c r="J888" s="94">
        <v>0</v>
      </c>
      <c r="K888" s="94">
        <v>0</v>
      </c>
      <c r="L888" s="94">
        <v>0</v>
      </c>
      <c r="M888" s="94">
        <v>0</v>
      </c>
      <c r="N888" s="94">
        <v>0</v>
      </c>
      <c r="O888" s="94">
        <v>0</v>
      </c>
      <c r="P888" s="94">
        <v>0</v>
      </c>
      <c r="Q888" s="94">
        <v>0</v>
      </c>
      <c r="R888" s="94">
        <v>0</v>
      </c>
      <c r="S888" s="94">
        <v>60</v>
      </c>
      <c r="T888" s="94">
        <v>0</v>
      </c>
      <c r="U888" s="94">
        <v>0</v>
      </c>
      <c r="V888" s="94">
        <v>0</v>
      </c>
    </row>
    <row r="889" spans="1:22" ht="20.100000000000001" customHeight="1">
      <c r="A889" s="107"/>
      <c r="B889" s="107"/>
      <c r="C889" s="108"/>
      <c r="D889" s="109" t="s">
        <v>2194</v>
      </c>
      <c r="E889" s="110" t="s">
        <v>2195</v>
      </c>
      <c r="F889" s="94">
        <v>20</v>
      </c>
      <c r="G889" s="94">
        <v>0</v>
      </c>
      <c r="H889" s="94">
        <v>0</v>
      </c>
      <c r="I889" s="94">
        <v>0</v>
      </c>
      <c r="J889" s="94">
        <v>0</v>
      </c>
      <c r="K889" s="94">
        <v>0</v>
      </c>
      <c r="L889" s="94">
        <v>0</v>
      </c>
      <c r="M889" s="94">
        <v>0</v>
      </c>
      <c r="N889" s="94">
        <v>0</v>
      </c>
      <c r="O889" s="94">
        <v>0</v>
      </c>
      <c r="P889" s="94">
        <v>0</v>
      </c>
      <c r="Q889" s="94">
        <v>0</v>
      </c>
      <c r="R889" s="94">
        <v>0</v>
      </c>
      <c r="S889" s="94">
        <v>20</v>
      </c>
      <c r="T889" s="94">
        <v>0</v>
      </c>
      <c r="U889" s="94">
        <v>0</v>
      </c>
      <c r="V889" s="94">
        <v>0</v>
      </c>
    </row>
    <row r="890" spans="1:22" ht="20.100000000000001" customHeight="1">
      <c r="A890" s="107" t="s">
        <v>1549</v>
      </c>
      <c r="B890" s="107" t="s">
        <v>1563</v>
      </c>
      <c r="C890" s="108" t="s">
        <v>1550</v>
      </c>
      <c r="D890" s="109" t="s">
        <v>1623</v>
      </c>
      <c r="E890" s="110" t="s">
        <v>251</v>
      </c>
      <c r="F890" s="94">
        <v>20</v>
      </c>
      <c r="G890" s="94">
        <v>0</v>
      </c>
      <c r="H890" s="94">
        <v>0</v>
      </c>
      <c r="I890" s="94">
        <v>0</v>
      </c>
      <c r="J890" s="94">
        <v>0</v>
      </c>
      <c r="K890" s="94">
        <v>0</v>
      </c>
      <c r="L890" s="94">
        <v>0</v>
      </c>
      <c r="M890" s="94">
        <v>0</v>
      </c>
      <c r="N890" s="94">
        <v>0</v>
      </c>
      <c r="O890" s="94">
        <v>0</v>
      </c>
      <c r="P890" s="94">
        <v>0</v>
      </c>
      <c r="Q890" s="94">
        <v>0</v>
      </c>
      <c r="R890" s="94">
        <v>0</v>
      </c>
      <c r="S890" s="94">
        <v>20</v>
      </c>
      <c r="T890" s="94">
        <v>0</v>
      </c>
      <c r="U890" s="94">
        <v>0</v>
      </c>
      <c r="V890" s="94">
        <v>0</v>
      </c>
    </row>
    <row r="891" spans="1:22" ht="20.100000000000001" customHeight="1">
      <c r="A891" s="107"/>
      <c r="B891" s="107"/>
      <c r="C891" s="108"/>
      <c r="D891" s="109" t="s">
        <v>2196</v>
      </c>
      <c r="E891" s="110" t="s">
        <v>2197</v>
      </c>
      <c r="F891" s="94">
        <v>180</v>
      </c>
      <c r="G891" s="94">
        <v>0</v>
      </c>
      <c r="H891" s="94">
        <v>0</v>
      </c>
      <c r="I891" s="94">
        <v>0</v>
      </c>
      <c r="J891" s="94">
        <v>0</v>
      </c>
      <c r="K891" s="94">
        <v>0</v>
      </c>
      <c r="L891" s="94">
        <v>0</v>
      </c>
      <c r="M891" s="94">
        <v>0</v>
      </c>
      <c r="N891" s="94">
        <v>0</v>
      </c>
      <c r="O891" s="94">
        <v>0</v>
      </c>
      <c r="P891" s="94">
        <v>0</v>
      </c>
      <c r="Q891" s="94">
        <v>0</v>
      </c>
      <c r="R891" s="94">
        <v>0</v>
      </c>
      <c r="S891" s="94">
        <v>180</v>
      </c>
      <c r="T891" s="94">
        <v>0</v>
      </c>
      <c r="U891" s="94">
        <v>0</v>
      </c>
      <c r="V891" s="94">
        <v>0</v>
      </c>
    </row>
    <row r="892" spans="1:22" ht="20.100000000000001" customHeight="1">
      <c r="A892" s="107" t="s">
        <v>1604</v>
      </c>
      <c r="B892" s="107" t="s">
        <v>1550</v>
      </c>
      <c r="C892" s="108" t="s">
        <v>1572</v>
      </c>
      <c r="D892" s="109" t="s">
        <v>1623</v>
      </c>
      <c r="E892" s="110" t="s">
        <v>1097</v>
      </c>
      <c r="F892" s="94">
        <v>180</v>
      </c>
      <c r="G892" s="94">
        <v>0</v>
      </c>
      <c r="H892" s="94">
        <v>0</v>
      </c>
      <c r="I892" s="94">
        <v>0</v>
      </c>
      <c r="J892" s="94">
        <v>0</v>
      </c>
      <c r="K892" s="94">
        <v>0</v>
      </c>
      <c r="L892" s="94">
        <v>0</v>
      </c>
      <c r="M892" s="94">
        <v>0</v>
      </c>
      <c r="N892" s="94">
        <v>0</v>
      </c>
      <c r="O892" s="94">
        <v>0</v>
      </c>
      <c r="P892" s="94">
        <v>0</v>
      </c>
      <c r="Q892" s="94">
        <v>0</v>
      </c>
      <c r="R892" s="94">
        <v>0</v>
      </c>
      <c r="S892" s="94">
        <v>180</v>
      </c>
      <c r="T892" s="94">
        <v>0</v>
      </c>
      <c r="U892" s="94">
        <v>0</v>
      </c>
      <c r="V892" s="94">
        <v>0</v>
      </c>
    </row>
    <row r="893" spans="1:22" ht="20.100000000000001" customHeight="1">
      <c r="A893" s="107"/>
      <c r="B893" s="107"/>
      <c r="C893" s="108"/>
      <c r="D893" s="109" t="s">
        <v>2198</v>
      </c>
      <c r="E893" s="110" t="s">
        <v>2199</v>
      </c>
      <c r="F893" s="94">
        <v>2046180</v>
      </c>
      <c r="G893" s="94">
        <v>0</v>
      </c>
      <c r="H893" s="94">
        <v>0</v>
      </c>
      <c r="I893" s="94">
        <v>0</v>
      </c>
      <c r="J893" s="94">
        <v>0</v>
      </c>
      <c r="K893" s="94">
        <v>1608000</v>
      </c>
      <c r="L893" s="94">
        <v>0</v>
      </c>
      <c r="M893" s="94">
        <v>0</v>
      </c>
      <c r="N893" s="94">
        <v>0</v>
      </c>
      <c r="O893" s="94">
        <v>420</v>
      </c>
      <c r="P893" s="94">
        <v>0</v>
      </c>
      <c r="Q893" s="94">
        <v>0</v>
      </c>
      <c r="R893" s="94">
        <v>0</v>
      </c>
      <c r="S893" s="94">
        <v>980</v>
      </c>
      <c r="T893" s="94">
        <v>55620</v>
      </c>
      <c r="U893" s="94">
        <v>132000</v>
      </c>
      <c r="V893" s="94">
        <v>0</v>
      </c>
    </row>
    <row r="894" spans="1:22" ht="20.100000000000001" customHeight="1">
      <c r="A894" s="107"/>
      <c r="B894" s="107"/>
      <c r="C894" s="108"/>
      <c r="D894" s="109" t="s">
        <v>2200</v>
      </c>
      <c r="E894" s="110" t="s">
        <v>2201</v>
      </c>
      <c r="F894" s="94">
        <v>56160</v>
      </c>
      <c r="G894" s="94">
        <v>0</v>
      </c>
      <c r="H894" s="94">
        <v>0</v>
      </c>
      <c r="I894" s="94">
        <v>0</v>
      </c>
      <c r="J894" s="94">
        <v>0</v>
      </c>
      <c r="K894" s="94">
        <v>0</v>
      </c>
      <c r="L894" s="94">
        <v>0</v>
      </c>
      <c r="M894" s="94">
        <v>0</v>
      </c>
      <c r="N894" s="94">
        <v>0</v>
      </c>
      <c r="O894" s="94">
        <v>180</v>
      </c>
      <c r="P894" s="94">
        <v>0</v>
      </c>
      <c r="Q894" s="94">
        <v>0</v>
      </c>
      <c r="R894" s="94">
        <v>0</v>
      </c>
      <c r="S894" s="94">
        <v>360</v>
      </c>
      <c r="T894" s="94">
        <v>55620</v>
      </c>
      <c r="U894" s="94">
        <v>0</v>
      </c>
      <c r="V894" s="94">
        <v>0</v>
      </c>
    </row>
    <row r="895" spans="1:22" ht="20.100000000000001" customHeight="1">
      <c r="A895" s="107" t="s">
        <v>1549</v>
      </c>
      <c r="B895" s="107" t="s">
        <v>1552</v>
      </c>
      <c r="C895" s="108" t="s">
        <v>1550</v>
      </c>
      <c r="D895" s="109" t="s">
        <v>1623</v>
      </c>
      <c r="E895" s="110" t="s">
        <v>251</v>
      </c>
      <c r="F895" s="94">
        <v>56160</v>
      </c>
      <c r="G895" s="94">
        <v>0</v>
      </c>
      <c r="H895" s="94">
        <v>0</v>
      </c>
      <c r="I895" s="94">
        <v>0</v>
      </c>
      <c r="J895" s="94">
        <v>0</v>
      </c>
      <c r="K895" s="94">
        <v>0</v>
      </c>
      <c r="L895" s="94">
        <v>0</v>
      </c>
      <c r="M895" s="94">
        <v>0</v>
      </c>
      <c r="N895" s="94">
        <v>0</v>
      </c>
      <c r="O895" s="94">
        <v>180</v>
      </c>
      <c r="P895" s="94">
        <v>0</v>
      </c>
      <c r="Q895" s="94">
        <v>0</v>
      </c>
      <c r="R895" s="94">
        <v>0</v>
      </c>
      <c r="S895" s="94">
        <v>360</v>
      </c>
      <c r="T895" s="94">
        <v>55620</v>
      </c>
      <c r="U895" s="94">
        <v>0</v>
      </c>
      <c r="V895" s="94">
        <v>0</v>
      </c>
    </row>
    <row r="896" spans="1:22" ht="20.100000000000001" customHeight="1">
      <c r="A896" s="107"/>
      <c r="B896" s="107"/>
      <c r="C896" s="108"/>
      <c r="D896" s="109" t="s">
        <v>2202</v>
      </c>
      <c r="E896" s="110" t="s">
        <v>2203</v>
      </c>
      <c r="F896" s="94">
        <v>18140</v>
      </c>
      <c r="G896" s="94">
        <v>0</v>
      </c>
      <c r="H896" s="94">
        <v>0</v>
      </c>
      <c r="I896" s="94">
        <v>0</v>
      </c>
      <c r="J896" s="94">
        <v>0</v>
      </c>
      <c r="K896" s="94">
        <v>0</v>
      </c>
      <c r="L896" s="94">
        <v>0</v>
      </c>
      <c r="M896" s="94">
        <v>0</v>
      </c>
      <c r="N896" s="94">
        <v>0</v>
      </c>
      <c r="O896" s="94">
        <v>60</v>
      </c>
      <c r="P896" s="94">
        <v>0</v>
      </c>
      <c r="Q896" s="94">
        <v>0</v>
      </c>
      <c r="R896" s="94">
        <v>0</v>
      </c>
      <c r="S896" s="94">
        <v>80</v>
      </c>
      <c r="T896" s="94">
        <v>0</v>
      </c>
      <c r="U896" s="94">
        <v>18000</v>
      </c>
      <c r="V896" s="94">
        <v>0</v>
      </c>
    </row>
    <row r="897" spans="1:22" ht="20.100000000000001" customHeight="1">
      <c r="A897" s="107" t="s">
        <v>1549</v>
      </c>
      <c r="B897" s="107" t="s">
        <v>1554</v>
      </c>
      <c r="C897" s="108" t="s">
        <v>1550</v>
      </c>
      <c r="D897" s="109" t="s">
        <v>1623</v>
      </c>
      <c r="E897" s="110" t="s">
        <v>251</v>
      </c>
      <c r="F897" s="94">
        <v>18140</v>
      </c>
      <c r="G897" s="94">
        <v>0</v>
      </c>
      <c r="H897" s="94">
        <v>0</v>
      </c>
      <c r="I897" s="94">
        <v>0</v>
      </c>
      <c r="J897" s="94">
        <v>0</v>
      </c>
      <c r="K897" s="94">
        <v>0</v>
      </c>
      <c r="L897" s="94">
        <v>0</v>
      </c>
      <c r="M897" s="94">
        <v>0</v>
      </c>
      <c r="N897" s="94">
        <v>0</v>
      </c>
      <c r="O897" s="94">
        <v>60</v>
      </c>
      <c r="P897" s="94">
        <v>0</v>
      </c>
      <c r="Q897" s="94">
        <v>0</v>
      </c>
      <c r="R897" s="94">
        <v>0</v>
      </c>
      <c r="S897" s="94">
        <v>80</v>
      </c>
      <c r="T897" s="94">
        <v>0</v>
      </c>
      <c r="U897" s="94">
        <v>18000</v>
      </c>
      <c r="V897" s="94">
        <v>0</v>
      </c>
    </row>
    <row r="898" spans="1:22" ht="20.100000000000001" customHeight="1">
      <c r="A898" s="107"/>
      <c r="B898" s="107"/>
      <c r="C898" s="108"/>
      <c r="D898" s="109" t="s">
        <v>2204</v>
      </c>
      <c r="E898" s="110" t="s">
        <v>2205</v>
      </c>
      <c r="F898" s="94">
        <v>310100</v>
      </c>
      <c r="G898" s="94">
        <v>0</v>
      </c>
      <c r="H898" s="94">
        <v>0</v>
      </c>
      <c r="I898" s="94">
        <v>0</v>
      </c>
      <c r="J898" s="94">
        <v>0</v>
      </c>
      <c r="K898" s="94">
        <v>280800</v>
      </c>
      <c r="L898" s="94">
        <v>0</v>
      </c>
      <c r="M898" s="94">
        <v>0</v>
      </c>
      <c r="N898" s="94">
        <v>0</v>
      </c>
      <c r="O898" s="94">
        <v>0</v>
      </c>
      <c r="P898" s="94">
        <v>0</v>
      </c>
      <c r="Q898" s="94">
        <v>0</v>
      </c>
      <c r="R898" s="94">
        <v>0</v>
      </c>
      <c r="S898" s="94">
        <v>140</v>
      </c>
      <c r="T898" s="94">
        <v>0</v>
      </c>
      <c r="U898" s="94">
        <v>0</v>
      </c>
      <c r="V898" s="94">
        <v>0</v>
      </c>
    </row>
    <row r="899" spans="1:22" ht="20.100000000000001" customHeight="1">
      <c r="A899" s="107" t="s">
        <v>1591</v>
      </c>
      <c r="B899" s="107" t="s">
        <v>1580</v>
      </c>
      <c r="C899" s="108" t="s">
        <v>1572</v>
      </c>
      <c r="D899" s="109" t="s">
        <v>1623</v>
      </c>
      <c r="E899" s="110" t="s">
        <v>957</v>
      </c>
      <c r="F899" s="94">
        <v>310100</v>
      </c>
      <c r="G899" s="94">
        <v>0</v>
      </c>
      <c r="H899" s="94">
        <v>0</v>
      </c>
      <c r="I899" s="94">
        <v>0</v>
      </c>
      <c r="J899" s="94">
        <v>0</v>
      </c>
      <c r="K899" s="94">
        <v>280800</v>
      </c>
      <c r="L899" s="94">
        <v>0</v>
      </c>
      <c r="M899" s="94">
        <v>0</v>
      </c>
      <c r="N899" s="94">
        <v>0</v>
      </c>
      <c r="O899" s="94">
        <v>0</v>
      </c>
      <c r="P899" s="94">
        <v>0</v>
      </c>
      <c r="Q899" s="94">
        <v>0</v>
      </c>
      <c r="R899" s="94">
        <v>0</v>
      </c>
      <c r="S899" s="94">
        <v>140</v>
      </c>
      <c r="T899" s="94">
        <v>0</v>
      </c>
      <c r="U899" s="94">
        <v>0</v>
      </c>
      <c r="V899" s="94">
        <v>0</v>
      </c>
    </row>
    <row r="900" spans="1:22" ht="20.100000000000001" customHeight="1">
      <c r="A900" s="107"/>
      <c r="B900" s="107"/>
      <c r="C900" s="108"/>
      <c r="D900" s="109" t="s">
        <v>2206</v>
      </c>
      <c r="E900" s="110" t="s">
        <v>2207</v>
      </c>
      <c r="F900" s="94">
        <v>100</v>
      </c>
      <c r="G900" s="94">
        <v>0</v>
      </c>
      <c r="H900" s="94">
        <v>0</v>
      </c>
      <c r="I900" s="94">
        <v>0</v>
      </c>
      <c r="J900" s="94">
        <v>0</v>
      </c>
      <c r="K900" s="94">
        <v>0</v>
      </c>
      <c r="L900" s="94">
        <v>0</v>
      </c>
      <c r="M900" s="94">
        <v>0</v>
      </c>
      <c r="N900" s="94">
        <v>0</v>
      </c>
      <c r="O900" s="94">
        <v>60</v>
      </c>
      <c r="P900" s="94">
        <v>0</v>
      </c>
      <c r="Q900" s="94">
        <v>0</v>
      </c>
      <c r="R900" s="94">
        <v>0</v>
      </c>
      <c r="S900" s="94">
        <v>40</v>
      </c>
      <c r="T900" s="94">
        <v>0</v>
      </c>
      <c r="U900" s="94">
        <v>0</v>
      </c>
      <c r="V900" s="94">
        <v>0</v>
      </c>
    </row>
    <row r="901" spans="1:22" ht="20.100000000000001" customHeight="1">
      <c r="A901" s="107" t="s">
        <v>1582</v>
      </c>
      <c r="B901" s="107" t="s">
        <v>1555</v>
      </c>
      <c r="C901" s="108" t="s">
        <v>1557</v>
      </c>
      <c r="D901" s="109" t="s">
        <v>1623</v>
      </c>
      <c r="E901" s="110" t="s">
        <v>777</v>
      </c>
      <c r="F901" s="94">
        <v>100</v>
      </c>
      <c r="G901" s="94">
        <v>0</v>
      </c>
      <c r="H901" s="94">
        <v>0</v>
      </c>
      <c r="I901" s="94">
        <v>0</v>
      </c>
      <c r="J901" s="94">
        <v>0</v>
      </c>
      <c r="K901" s="94">
        <v>0</v>
      </c>
      <c r="L901" s="94">
        <v>0</v>
      </c>
      <c r="M901" s="94">
        <v>0</v>
      </c>
      <c r="N901" s="94">
        <v>0</v>
      </c>
      <c r="O901" s="94">
        <v>60</v>
      </c>
      <c r="P901" s="94">
        <v>0</v>
      </c>
      <c r="Q901" s="94">
        <v>0</v>
      </c>
      <c r="R901" s="94">
        <v>0</v>
      </c>
      <c r="S901" s="94">
        <v>40</v>
      </c>
      <c r="T901" s="94">
        <v>0</v>
      </c>
      <c r="U901" s="94">
        <v>0</v>
      </c>
      <c r="V901" s="94">
        <v>0</v>
      </c>
    </row>
    <row r="902" spans="1:22" ht="20.100000000000001" customHeight="1">
      <c r="A902" s="107"/>
      <c r="B902" s="107"/>
      <c r="C902" s="108"/>
      <c r="D902" s="109" t="s">
        <v>2208</v>
      </c>
      <c r="E902" s="110" t="s">
        <v>2209</v>
      </c>
      <c r="F902" s="94">
        <v>114040</v>
      </c>
      <c r="G902" s="94">
        <v>0</v>
      </c>
      <c r="H902" s="94">
        <v>0</v>
      </c>
      <c r="I902" s="94">
        <v>0</v>
      </c>
      <c r="J902" s="94">
        <v>0</v>
      </c>
      <c r="K902" s="94">
        <v>0</v>
      </c>
      <c r="L902" s="94">
        <v>0</v>
      </c>
      <c r="M902" s="94">
        <v>0</v>
      </c>
      <c r="N902" s="94">
        <v>0</v>
      </c>
      <c r="O902" s="94">
        <v>0</v>
      </c>
      <c r="P902" s="94">
        <v>0</v>
      </c>
      <c r="Q902" s="94">
        <v>0</v>
      </c>
      <c r="R902" s="94">
        <v>0</v>
      </c>
      <c r="S902" s="94">
        <v>40</v>
      </c>
      <c r="T902" s="94">
        <v>0</v>
      </c>
      <c r="U902" s="94">
        <v>114000</v>
      </c>
      <c r="V902" s="94">
        <v>0</v>
      </c>
    </row>
    <row r="903" spans="1:22" ht="20.100000000000001" customHeight="1">
      <c r="A903" s="107" t="s">
        <v>1589</v>
      </c>
      <c r="B903" s="107" t="s">
        <v>1550</v>
      </c>
      <c r="C903" s="108" t="s">
        <v>1585</v>
      </c>
      <c r="D903" s="109" t="s">
        <v>1623</v>
      </c>
      <c r="E903" s="110" t="s">
        <v>801</v>
      </c>
      <c r="F903" s="94">
        <v>114040</v>
      </c>
      <c r="G903" s="94">
        <v>0</v>
      </c>
      <c r="H903" s="94">
        <v>0</v>
      </c>
      <c r="I903" s="94">
        <v>0</v>
      </c>
      <c r="J903" s="94">
        <v>0</v>
      </c>
      <c r="K903" s="94">
        <v>0</v>
      </c>
      <c r="L903" s="94">
        <v>0</v>
      </c>
      <c r="M903" s="94">
        <v>0</v>
      </c>
      <c r="N903" s="94">
        <v>0</v>
      </c>
      <c r="O903" s="94">
        <v>0</v>
      </c>
      <c r="P903" s="94">
        <v>0</v>
      </c>
      <c r="Q903" s="94">
        <v>0</v>
      </c>
      <c r="R903" s="94">
        <v>0</v>
      </c>
      <c r="S903" s="94">
        <v>40</v>
      </c>
      <c r="T903" s="94">
        <v>0</v>
      </c>
      <c r="U903" s="94">
        <v>114000</v>
      </c>
      <c r="V903" s="94">
        <v>0</v>
      </c>
    </row>
    <row r="904" spans="1:22" ht="20.100000000000001" customHeight="1">
      <c r="A904" s="107"/>
      <c r="B904" s="107"/>
      <c r="C904" s="108"/>
      <c r="D904" s="109" t="s">
        <v>2210</v>
      </c>
      <c r="E904" s="110" t="s">
        <v>2211</v>
      </c>
      <c r="F904" s="94">
        <v>1547380</v>
      </c>
      <c r="G904" s="94">
        <v>0</v>
      </c>
      <c r="H904" s="94">
        <v>0</v>
      </c>
      <c r="I904" s="94">
        <v>0</v>
      </c>
      <c r="J904" s="94">
        <v>0</v>
      </c>
      <c r="K904" s="94">
        <v>1327200</v>
      </c>
      <c r="L904" s="94">
        <v>0</v>
      </c>
      <c r="M904" s="94">
        <v>0</v>
      </c>
      <c r="N904" s="94">
        <v>0</v>
      </c>
      <c r="O904" s="94">
        <v>120</v>
      </c>
      <c r="P904" s="94">
        <v>0</v>
      </c>
      <c r="Q904" s="94">
        <v>0</v>
      </c>
      <c r="R904" s="94">
        <v>0</v>
      </c>
      <c r="S904" s="94">
        <v>60</v>
      </c>
      <c r="T904" s="94">
        <v>0</v>
      </c>
      <c r="U904" s="94">
        <v>0</v>
      </c>
      <c r="V904" s="94">
        <v>0</v>
      </c>
    </row>
    <row r="905" spans="1:22" ht="20.100000000000001" customHeight="1">
      <c r="A905" s="107" t="s">
        <v>1604</v>
      </c>
      <c r="B905" s="107" t="s">
        <v>1550</v>
      </c>
      <c r="C905" s="108" t="s">
        <v>1557</v>
      </c>
      <c r="D905" s="109" t="s">
        <v>1623</v>
      </c>
      <c r="E905" s="110" t="s">
        <v>260</v>
      </c>
      <c r="F905" s="94">
        <v>180</v>
      </c>
      <c r="G905" s="94">
        <v>0</v>
      </c>
      <c r="H905" s="94">
        <v>0</v>
      </c>
      <c r="I905" s="94">
        <v>0</v>
      </c>
      <c r="J905" s="94">
        <v>0</v>
      </c>
      <c r="K905" s="94">
        <v>0</v>
      </c>
      <c r="L905" s="94">
        <v>0</v>
      </c>
      <c r="M905" s="94">
        <v>0</v>
      </c>
      <c r="N905" s="94">
        <v>0</v>
      </c>
      <c r="O905" s="94">
        <v>120</v>
      </c>
      <c r="P905" s="94">
        <v>0</v>
      </c>
      <c r="Q905" s="94">
        <v>0</v>
      </c>
      <c r="R905" s="94">
        <v>0</v>
      </c>
      <c r="S905" s="94">
        <v>60</v>
      </c>
      <c r="T905" s="94">
        <v>0</v>
      </c>
      <c r="U905" s="94">
        <v>0</v>
      </c>
      <c r="V905" s="94">
        <v>0</v>
      </c>
    </row>
    <row r="906" spans="1:22" ht="20.100000000000001" customHeight="1">
      <c r="A906" s="107" t="s">
        <v>1604</v>
      </c>
      <c r="B906" s="107" t="s">
        <v>1580</v>
      </c>
      <c r="C906" s="108" t="s">
        <v>1558</v>
      </c>
      <c r="D906" s="109" t="s">
        <v>1623</v>
      </c>
      <c r="E906" s="110" t="s">
        <v>1171</v>
      </c>
      <c r="F906" s="94">
        <v>1547200</v>
      </c>
      <c r="G906" s="94">
        <v>0</v>
      </c>
      <c r="H906" s="94">
        <v>0</v>
      </c>
      <c r="I906" s="94">
        <v>0</v>
      </c>
      <c r="J906" s="94">
        <v>0</v>
      </c>
      <c r="K906" s="94">
        <v>1327200</v>
      </c>
      <c r="L906" s="94">
        <v>0</v>
      </c>
      <c r="M906" s="94">
        <v>0</v>
      </c>
      <c r="N906" s="94">
        <v>0</v>
      </c>
      <c r="O906" s="94">
        <v>0</v>
      </c>
      <c r="P906" s="94">
        <v>0</v>
      </c>
      <c r="Q906" s="94">
        <v>0</v>
      </c>
      <c r="R906" s="94">
        <v>0</v>
      </c>
      <c r="S906" s="94">
        <v>0</v>
      </c>
      <c r="T906" s="94">
        <v>0</v>
      </c>
      <c r="U906" s="94">
        <v>0</v>
      </c>
      <c r="V906" s="94">
        <v>0</v>
      </c>
    </row>
    <row r="907" spans="1:22" ht="20.100000000000001" customHeight="1">
      <c r="A907" s="107"/>
      <c r="B907" s="107"/>
      <c r="C907" s="108"/>
      <c r="D907" s="109" t="s">
        <v>2212</v>
      </c>
      <c r="E907" s="110" t="s">
        <v>2213</v>
      </c>
      <c r="F907" s="94">
        <v>40</v>
      </c>
      <c r="G907" s="94">
        <v>0</v>
      </c>
      <c r="H907" s="94">
        <v>0</v>
      </c>
      <c r="I907" s="94">
        <v>0</v>
      </c>
      <c r="J907" s="94">
        <v>0</v>
      </c>
      <c r="K907" s="94">
        <v>0</v>
      </c>
      <c r="L907" s="94">
        <v>0</v>
      </c>
      <c r="M907" s="94">
        <v>0</v>
      </c>
      <c r="N907" s="94">
        <v>0</v>
      </c>
      <c r="O907" s="94">
        <v>0</v>
      </c>
      <c r="P907" s="94">
        <v>0</v>
      </c>
      <c r="Q907" s="94">
        <v>0</v>
      </c>
      <c r="R907" s="94">
        <v>0</v>
      </c>
      <c r="S907" s="94">
        <v>40</v>
      </c>
      <c r="T907" s="94">
        <v>0</v>
      </c>
      <c r="U907" s="94">
        <v>0</v>
      </c>
      <c r="V907" s="94">
        <v>0</v>
      </c>
    </row>
    <row r="908" spans="1:22" ht="20.100000000000001" customHeight="1">
      <c r="A908" s="107" t="s">
        <v>1549</v>
      </c>
      <c r="B908" s="107" t="s">
        <v>1550</v>
      </c>
      <c r="C908" s="108" t="s">
        <v>1550</v>
      </c>
      <c r="D908" s="109" t="s">
        <v>1623</v>
      </c>
      <c r="E908" s="110" t="s">
        <v>251</v>
      </c>
      <c r="F908" s="94">
        <v>40</v>
      </c>
      <c r="G908" s="94">
        <v>0</v>
      </c>
      <c r="H908" s="94">
        <v>0</v>
      </c>
      <c r="I908" s="94">
        <v>0</v>
      </c>
      <c r="J908" s="94">
        <v>0</v>
      </c>
      <c r="K908" s="94">
        <v>0</v>
      </c>
      <c r="L908" s="94">
        <v>0</v>
      </c>
      <c r="M908" s="94">
        <v>0</v>
      </c>
      <c r="N908" s="94">
        <v>0</v>
      </c>
      <c r="O908" s="94">
        <v>0</v>
      </c>
      <c r="P908" s="94">
        <v>0</v>
      </c>
      <c r="Q908" s="94">
        <v>0</v>
      </c>
      <c r="R908" s="94">
        <v>0</v>
      </c>
      <c r="S908" s="94">
        <v>40</v>
      </c>
      <c r="T908" s="94">
        <v>0</v>
      </c>
      <c r="U908" s="94">
        <v>0</v>
      </c>
      <c r="V908" s="94">
        <v>0</v>
      </c>
    </row>
    <row r="909" spans="1:22" ht="20.100000000000001" customHeight="1">
      <c r="A909" s="107"/>
      <c r="B909" s="107"/>
      <c r="C909" s="108"/>
      <c r="D909" s="109" t="s">
        <v>2214</v>
      </c>
      <c r="E909" s="110" t="s">
        <v>2215</v>
      </c>
      <c r="F909" s="94">
        <v>60</v>
      </c>
      <c r="G909" s="94">
        <v>0</v>
      </c>
      <c r="H909" s="94">
        <v>0</v>
      </c>
      <c r="I909" s="94">
        <v>0</v>
      </c>
      <c r="J909" s="94">
        <v>0</v>
      </c>
      <c r="K909" s="94">
        <v>0</v>
      </c>
      <c r="L909" s="94">
        <v>0</v>
      </c>
      <c r="M909" s="94">
        <v>0</v>
      </c>
      <c r="N909" s="94">
        <v>0</v>
      </c>
      <c r="O909" s="94">
        <v>0</v>
      </c>
      <c r="P909" s="94">
        <v>0</v>
      </c>
      <c r="Q909" s="94">
        <v>0</v>
      </c>
      <c r="R909" s="94">
        <v>0</v>
      </c>
      <c r="S909" s="94">
        <v>60</v>
      </c>
      <c r="T909" s="94">
        <v>0</v>
      </c>
      <c r="U909" s="94">
        <v>0</v>
      </c>
      <c r="V909" s="94">
        <v>0</v>
      </c>
    </row>
    <row r="910" spans="1:22" ht="20.100000000000001" customHeight="1">
      <c r="A910" s="107" t="s">
        <v>1549</v>
      </c>
      <c r="B910" s="107" t="s">
        <v>1564</v>
      </c>
      <c r="C910" s="108" t="s">
        <v>1550</v>
      </c>
      <c r="D910" s="109" t="s">
        <v>1623</v>
      </c>
      <c r="E910" s="110" t="s">
        <v>251</v>
      </c>
      <c r="F910" s="94">
        <v>60</v>
      </c>
      <c r="G910" s="94">
        <v>0</v>
      </c>
      <c r="H910" s="94">
        <v>0</v>
      </c>
      <c r="I910" s="94">
        <v>0</v>
      </c>
      <c r="J910" s="94">
        <v>0</v>
      </c>
      <c r="K910" s="94">
        <v>0</v>
      </c>
      <c r="L910" s="94">
        <v>0</v>
      </c>
      <c r="M910" s="94">
        <v>0</v>
      </c>
      <c r="N910" s="94">
        <v>0</v>
      </c>
      <c r="O910" s="94">
        <v>0</v>
      </c>
      <c r="P910" s="94">
        <v>0</v>
      </c>
      <c r="Q910" s="94">
        <v>0</v>
      </c>
      <c r="R910" s="94">
        <v>0</v>
      </c>
      <c r="S910" s="94">
        <v>60</v>
      </c>
      <c r="T910" s="94">
        <v>0</v>
      </c>
      <c r="U910" s="94">
        <v>0</v>
      </c>
      <c r="V910" s="94">
        <v>0</v>
      </c>
    </row>
    <row r="911" spans="1:22" ht="20.100000000000001" customHeight="1">
      <c r="A911" s="107"/>
      <c r="B911" s="107"/>
      <c r="C911" s="108"/>
      <c r="D911" s="109" t="s">
        <v>2216</v>
      </c>
      <c r="E911" s="110" t="s">
        <v>2217</v>
      </c>
      <c r="F911" s="94">
        <v>160</v>
      </c>
      <c r="G911" s="94">
        <v>0</v>
      </c>
      <c r="H911" s="94">
        <v>0</v>
      </c>
      <c r="I911" s="94">
        <v>0</v>
      </c>
      <c r="J911" s="94">
        <v>0</v>
      </c>
      <c r="K911" s="94">
        <v>0</v>
      </c>
      <c r="L911" s="94">
        <v>0</v>
      </c>
      <c r="M911" s="94">
        <v>0</v>
      </c>
      <c r="N911" s="94">
        <v>0</v>
      </c>
      <c r="O911" s="94">
        <v>0</v>
      </c>
      <c r="P911" s="94">
        <v>0</v>
      </c>
      <c r="Q911" s="94">
        <v>0</v>
      </c>
      <c r="R911" s="94">
        <v>0</v>
      </c>
      <c r="S911" s="94">
        <v>160</v>
      </c>
      <c r="T911" s="94">
        <v>0</v>
      </c>
      <c r="U911" s="94">
        <v>0</v>
      </c>
      <c r="V911" s="94">
        <v>0</v>
      </c>
    </row>
    <row r="912" spans="1:22" ht="20.100000000000001" customHeight="1">
      <c r="A912" s="107" t="s">
        <v>1604</v>
      </c>
      <c r="B912" s="107" t="s">
        <v>1550</v>
      </c>
      <c r="C912" s="108" t="s">
        <v>1572</v>
      </c>
      <c r="D912" s="109" t="s">
        <v>1623</v>
      </c>
      <c r="E912" s="110" t="s">
        <v>1097</v>
      </c>
      <c r="F912" s="94">
        <v>160</v>
      </c>
      <c r="G912" s="94">
        <v>0</v>
      </c>
      <c r="H912" s="94">
        <v>0</v>
      </c>
      <c r="I912" s="94">
        <v>0</v>
      </c>
      <c r="J912" s="94">
        <v>0</v>
      </c>
      <c r="K912" s="94">
        <v>0</v>
      </c>
      <c r="L912" s="94">
        <v>0</v>
      </c>
      <c r="M912" s="94">
        <v>0</v>
      </c>
      <c r="N912" s="94">
        <v>0</v>
      </c>
      <c r="O912" s="94">
        <v>0</v>
      </c>
      <c r="P912" s="94">
        <v>0</v>
      </c>
      <c r="Q912" s="94">
        <v>0</v>
      </c>
      <c r="R912" s="94">
        <v>0</v>
      </c>
      <c r="S912" s="94">
        <v>160</v>
      </c>
      <c r="T912" s="94">
        <v>0</v>
      </c>
      <c r="U912" s="94">
        <v>0</v>
      </c>
      <c r="V912" s="94">
        <v>0</v>
      </c>
    </row>
    <row r="913" spans="1:22" ht="20.100000000000001" customHeight="1">
      <c r="A913" s="107"/>
      <c r="B913" s="107"/>
      <c r="C913" s="108"/>
      <c r="D913" s="109" t="s">
        <v>2218</v>
      </c>
      <c r="E913" s="110" t="s">
        <v>2219</v>
      </c>
      <c r="F913" s="94">
        <v>1338836</v>
      </c>
      <c r="G913" s="94">
        <v>0</v>
      </c>
      <c r="H913" s="94">
        <v>0</v>
      </c>
      <c r="I913" s="94">
        <v>0</v>
      </c>
      <c r="J913" s="94">
        <v>0</v>
      </c>
      <c r="K913" s="94">
        <v>1152720</v>
      </c>
      <c r="L913" s="94">
        <v>0</v>
      </c>
      <c r="M913" s="94">
        <v>0</v>
      </c>
      <c r="N913" s="94">
        <v>0</v>
      </c>
      <c r="O913" s="94">
        <v>300</v>
      </c>
      <c r="P913" s="94">
        <v>0</v>
      </c>
      <c r="Q913" s="94">
        <v>0</v>
      </c>
      <c r="R913" s="94">
        <v>0</v>
      </c>
      <c r="S913" s="94">
        <v>1020</v>
      </c>
      <c r="T913" s="94">
        <v>83436</v>
      </c>
      <c r="U913" s="94">
        <v>101000</v>
      </c>
      <c r="V913" s="94">
        <v>360</v>
      </c>
    </row>
    <row r="914" spans="1:22" ht="20.100000000000001" customHeight="1">
      <c r="A914" s="107"/>
      <c r="B914" s="107"/>
      <c r="C914" s="108"/>
      <c r="D914" s="109" t="s">
        <v>2220</v>
      </c>
      <c r="E914" s="110" t="s">
        <v>2221</v>
      </c>
      <c r="F914" s="94">
        <v>46896</v>
      </c>
      <c r="G914" s="94">
        <v>0</v>
      </c>
      <c r="H914" s="94">
        <v>0</v>
      </c>
      <c r="I914" s="94">
        <v>0</v>
      </c>
      <c r="J914" s="94">
        <v>0</v>
      </c>
      <c r="K914" s="94">
        <v>0</v>
      </c>
      <c r="L914" s="94">
        <v>0</v>
      </c>
      <c r="M914" s="94">
        <v>0</v>
      </c>
      <c r="N914" s="94">
        <v>0</v>
      </c>
      <c r="O914" s="94">
        <v>180</v>
      </c>
      <c r="P914" s="94">
        <v>0</v>
      </c>
      <c r="Q914" s="94">
        <v>0</v>
      </c>
      <c r="R914" s="94">
        <v>0</v>
      </c>
      <c r="S914" s="94">
        <v>360</v>
      </c>
      <c r="T914" s="94">
        <v>46356</v>
      </c>
      <c r="U914" s="94">
        <v>0</v>
      </c>
      <c r="V914" s="94">
        <v>0</v>
      </c>
    </row>
    <row r="915" spans="1:22" ht="20.100000000000001" customHeight="1">
      <c r="A915" s="107" t="s">
        <v>1549</v>
      </c>
      <c r="B915" s="107" t="s">
        <v>1552</v>
      </c>
      <c r="C915" s="108" t="s">
        <v>1550</v>
      </c>
      <c r="D915" s="109" t="s">
        <v>1623</v>
      </c>
      <c r="E915" s="110" t="s">
        <v>251</v>
      </c>
      <c r="F915" s="94">
        <v>46896</v>
      </c>
      <c r="G915" s="94">
        <v>0</v>
      </c>
      <c r="H915" s="94">
        <v>0</v>
      </c>
      <c r="I915" s="94">
        <v>0</v>
      </c>
      <c r="J915" s="94">
        <v>0</v>
      </c>
      <c r="K915" s="94">
        <v>0</v>
      </c>
      <c r="L915" s="94">
        <v>0</v>
      </c>
      <c r="M915" s="94">
        <v>0</v>
      </c>
      <c r="N915" s="94">
        <v>0</v>
      </c>
      <c r="O915" s="94">
        <v>180</v>
      </c>
      <c r="P915" s="94">
        <v>0</v>
      </c>
      <c r="Q915" s="94">
        <v>0</v>
      </c>
      <c r="R915" s="94">
        <v>0</v>
      </c>
      <c r="S915" s="94">
        <v>360</v>
      </c>
      <c r="T915" s="94">
        <v>46356</v>
      </c>
      <c r="U915" s="94">
        <v>0</v>
      </c>
      <c r="V915" s="94">
        <v>0</v>
      </c>
    </row>
    <row r="916" spans="1:22" ht="20.100000000000001" customHeight="1">
      <c r="A916" s="107"/>
      <c r="B916" s="107"/>
      <c r="C916" s="108"/>
      <c r="D916" s="109" t="s">
        <v>2222</v>
      </c>
      <c r="E916" s="110" t="s">
        <v>2223</v>
      </c>
      <c r="F916" s="94">
        <v>37160</v>
      </c>
      <c r="G916" s="94">
        <v>0</v>
      </c>
      <c r="H916" s="94">
        <v>0</v>
      </c>
      <c r="I916" s="94">
        <v>0</v>
      </c>
      <c r="J916" s="94">
        <v>0</v>
      </c>
      <c r="K916" s="94">
        <v>0</v>
      </c>
      <c r="L916" s="94">
        <v>0</v>
      </c>
      <c r="M916" s="94">
        <v>0</v>
      </c>
      <c r="N916" s="94">
        <v>0</v>
      </c>
      <c r="O916" s="94">
        <v>0</v>
      </c>
      <c r="P916" s="94">
        <v>0</v>
      </c>
      <c r="Q916" s="94">
        <v>0</v>
      </c>
      <c r="R916" s="94">
        <v>0</v>
      </c>
      <c r="S916" s="94">
        <v>80</v>
      </c>
      <c r="T916" s="94">
        <v>37080</v>
      </c>
      <c r="U916" s="94">
        <v>0</v>
      </c>
      <c r="V916" s="94">
        <v>0</v>
      </c>
    </row>
    <row r="917" spans="1:22" ht="20.100000000000001" customHeight="1">
      <c r="A917" s="107" t="s">
        <v>1549</v>
      </c>
      <c r="B917" s="107" t="s">
        <v>1554</v>
      </c>
      <c r="C917" s="108" t="s">
        <v>1550</v>
      </c>
      <c r="D917" s="109" t="s">
        <v>1623</v>
      </c>
      <c r="E917" s="110" t="s">
        <v>251</v>
      </c>
      <c r="F917" s="94">
        <v>37160</v>
      </c>
      <c r="G917" s="94">
        <v>0</v>
      </c>
      <c r="H917" s="94">
        <v>0</v>
      </c>
      <c r="I917" s="94">
        <v>0</v>
      </c>
      <c r="J917" s="94">
        <v>0</v>
      </c>
      <c r="K917" s="94">
        <v>0</v>
      </c>
      <c r="L917" s="94">
        <v>0</v>
      </c>
      <c r="M917" s="94">
        <v>0</v>
      </c>
      <c r="N917" s="94">
        <v>0</v>
      </c>
      <c r="O917" s="94">
        <v>0</v>
      </c>
      <c r="P917" s="94">
        <v>0</v>
      </c>
      <c r="Q917" s="94">
        <v>0</v>
      </c>
      <c r="R917" s="94">
        <v>0</v>
      </c>
      <c r="S917" s="94">
        <v>80</v>
      </c>
      <c r="T917" s="94">
        <v>37080</v>
      </c>
      <c r="U917" s="94">
        <v>0</v>
      </c>
      <c r="V917" s="94">
        <v>0</v>
      </c>
    </row>
    <row r="918" spans="1:22" ht="20.100000000000001" customHeight="1">
      <c r="A918" s="107"/>
      <c r="B918" s="107"/>
      <c r="C918" s="108"/>
      <c r="D918" s="109" t="s">
        <v>2224</v>
      </c>
      <c r="E918" s="110" t="s">
        <v>2225</v>
      </c>
      <c r="F918" s="94">
        <v>184400</v>
      </c>
      <c r="G918" s="94">
        <v>0</v>
      </c>
      <c r="H918" s="94">
        <v>0</v>
      </c>
      <c r="I918" s="94">
        <v>0</v>
      </c>
      <c r="J918" s="94">
        <v>0</v>
      </c>
      <c r="K918" s="94">
        <v>184320</v>
      </c>
      <c r="L918" s="94">
        <v>0</v>
      </c>
      <c r="M918" s="94">
        <v>0</v>
      </c>
      <c r="N918" s="94">
        <v>0</v>
      </c>
      <c r="O918" s="94">
        <v>0</v>
      </c>
      <c r="P918" s="94">
        <v>0</v>
      </c>
      <c r="Q918" s="94">
        <v>0</v>
      </c>
      <c r="R918" s="94">
        <v>0</v>
      </c>
      <c r="S918" s="94">
        <v>80</v>
      </c>
      <c r="T918" s="94">
        <v>0</v>
      </c>
      <c r="U918" s="94">
        <v>0</v>
      </c>
      <c r="V918" s="94">
        <v>0</v>
      </c>
    </row>
    <row r="919" spans="1:22" ht="20.100000000000001" customHeight="1">
      <c r="A919" s="107" t="s">
        <v>1591</v>
      </c>
      <c r="B919" s="107" t="s">
        <v>1580</v>
      </c>
      <c r="C919" s="108" t="s">
        <v>1572</v>
      </c>
      <c r="D919" s="109" t="s">
        <v>1623</v>
      </c>
      <c r="E919" s="110" t="s">
        <v>957</v>
      </c>
      <c r="F919" s="94">
        <v>184400</v>
      </c>
      <c r="G919" s="94">
        <v>0</v>
      </c>
      <c r="H919" s="94">
        <v>0</v>
      </c>
      <c r="I919" s="94">
        <v>0</v>
      </c>
      <c r="J919" s="94">
        <v>0</v>
      </c>
      <c r="K919" s="94">
        <v>184320</v>
      </c>
      <c r="L919" s="94">
        <v>0</v>
      </c>
      <c r="M919" s="94">
        <v>0</v>
      </c>
      <c r="N919" s="94">
        <v>0</v>
      </c>
      <c r="O919" s="94">
        <v>0</v>
      </c>
      <c r="P919" s="94">
        <v>0</v>
      </c>
      <c r="Q919" s="94">
        <v>0</v>
      </c>
      <c r="R919" s="94">
        <v>0</v>
      </c>
      <c r="S919" s="94">
        <v>80</v>
      </c>
      <c r="T919" s="94">
        <v>0</v>
      </c>
      <c r="U919" s="94">
        <v>0</v>
      </c>
      <c r="V919" s="94">
        <v>0</v>
      </c>
    </row>
    <row r="920" spans="1:22" ht="20.100000000000001" customHeight="1">
      <c r="A920" s="107"/>
      <c r="B920" s="107"/>
      <c r="C920" s="108"/>
      <c r="D920" s="109" t="s">
        <v>2226</v>
      </c>
      <c r="E920" s="110" t="s">
        <v>2227</v>
      </c>
      <c r="F920" s="94">
        <v>40</v>
      </c>
      <c r="G920" s="94">
        <v>0</v>
      </c>
      <c r="H920" s="94">
        <v>0</v>
      </c>
      <c r="I920" s="94">
        <v>0</v>
      </c>
      <c r="J920" s="94">
        <v>0</v>
      </c>
      <c r="K920" s="94">
        <v>0</v>
      </c>
      <c r="L920" s="94">
        <v>0</v>
      </c>
      <c r="M920" s="94">
        <v>0</v>
      </c>
      <c r="N920" s="94">
        <v>0</v>
      </c>
      <c r="O920" s="94">
        <v>0</v>
      </c>
      <c r="P920" s="94">
        <v>0</v>
      </c>
      <c r="Q920" s="94">
        <v>0</v>
      </c>
      <c r="R920" s="94">
        <v>0</v>
      </c>
      <c r="S920" s="94">
        <v>40</v>
      </c>
      <c r="T920" s="94">
        <v>0</v>
      </c>
      <c r="U920" s="94">
        <v>0</v>
      </c>
      <c r="V920" s="94">
        <v>0</v>
      </c>
    </row>
    <row r="921" spans="1:22" ht="20.100000000000001" customHeight="1">
      <c r="A921" s="107" t="s">
        <v>1582</v>
      </c>
      <c r="B921" s="107" t="s">
        <v>1555</v>
      </c>
      <c r="C921" s="108" t="s">
        <v>1557</v>
      </c>
      <c r="D921" s="109" t="s">
        <v>1623</v>
      </c>
      <c r="E921" s="110" t="s">
        <v>777</v>
      </c>
      <c r="F921" s="94">
        <v>40</v>
      </c>
      <c r="G921" s="94">
        <v>0</v>
      </c>
      <c r="H921" s="94">
        <v>0</v>
      </c>
      <c r="I921" s="94">
        <v>0</v>
      </c>
      <c r="J921" s="94">
        <v>0</v>
      </c>
      <c r="K921" s="94">
        <v>0</v>
      </c>
      <c r="L921" s="94">
        <v>0</v>
      </c>
      <c r="M921" s="94">
        <v>0</v>
      </c>
      <c r="N921" s="94">
        <v>0</v>
      </c>
      <c r="O921" s="94">
        <v>0</v>
      </c>
      <c r="P921" s="94">
        <v>0</v>
      </c>
      <c r="Q921" s="94">
        <v>0</v>
      </c>
      <c r="R921" s="94">
        <v>0</v>
      </c>
      <c r="S921" s="94">
        <v>40</v>
      </c>
      <c r="T921" s="94">
        <v>0</v>
      </c>
      <c r="U921" s="94">
        <v>0</v>
      </c>
      <c r="V921" s="94">
        <v>0</v>
      </c>
    </row>
    <row r="922" spans="1:22" ht="20.100000000000001" customHeight="1">
      <c r="A922" s="107"/>
      <c r="B922" s="107"/>
      <c r="C922" s="108"/>
      <c r="D922" s="109" t="s">
        <v>2228</v>
      </c>
      <c r="E922" s="110" t="s">
        <v>2229</v>
      </c>
      <c r="F922" s="94">
        <v>101420</v>
      </c>
      <c r="G922" s="94">
        <v>0</v>
      </c>
      <c r="H922" s="94">
        <v>0</v>
      </c>
      <c r="I922" s="94">
        <v>0</v>
      </c>
      <c r="J922" s="94">
        <v>0</v>
      </c>
      <c r="K922" s="94">
        <v>0</v>
      </c>
      <c r="L922" s="94">
        <v>0</v>
      </c>
      <c r="M922" s="94">
        <v>0</v>
      </c>
      <c r="N922" s="94">
        <v>0</v>
      </c>
      <c r="O922" s="94">
        <v>0</v>
      </c>
      <c r="P922" s="94">
        <v>0</v>
      </c>
      <c r="Q922" s="94">
        <v>0</v>
      </c>
      <c r="R922" s="94">
        <v>0</v>
      </c>
      <c r="S922" s="94">
        <v>60</v>
      </c>
      <c r="T922" s="94">
        <v>0</v>
      </c>
      <c r="U922" s="94">
        <v>101000</v>
      </c>
      <c r="V922" s="94">
        <v>360</v>
      </c>
    </row>
    <row r="923" spans="1:22" ht="20.100000000000001" customHeight="1">
      <c r="A923" s="107" t="s">
        <v>1589</v>
      </c>
      <c r="B923" s="107" t="s">
        <v>1550</v>
      </c>
      <c r="C923" s="108" t="s">
        <v>1585</v>
      </c>
      <c r="D923" s="109" t="s">
        <v>1623</v>
      </c>
      <c r="E923" s="110" t="s">
        <v>801</v>
      </c>
      <c r="F923" s="94">
        <v>101060</v>
      </c>
      <c r="G923" s="94">
        <v>0</v>
      </c>
      <c r="H923" s="94">
        <v>0</v>
      </c>
      <c r="I923" s="94">
        <v>0</v>
      </c>
      <c r="J923" s="94">
        <v>0</v>
      </c>
      <c r="K923" s="94">
        <v>0</v>
      </c>
      <c r="L923" s="94">
        <v>0</v>
      </c>
      <c r="M923" s="94">
        <v>0</v>
      </c>
      <c r="N923" s="94">
        <v>0</v>
      </c>
      <c r="O923" s="94">
        <v>0</v>
      </c>
      <c r="P923" s="94">
        <v>0</v>
      </c>
      <c r="Q923" s="94">
        <v>0</v>
      </c>
      <c r="R923" s="94">
        <v>0</v>
      </c>
      <c r="S923" s="94">
        <v>60</v>
      </c>
      <c r="T923" s="94">
        <v>0</v>
      </c>
      <c r="U923" s="94">
        <v>101000</v>
      </c>
      <c r="V923" s="94">
        <v>0</v>
      </c>
    </row>
    <row r="924" spans="1:22" ht="20.100000000000001" customHeight="1">
      <c r="A924" s="107" t="s">
        <v>1589</v>
      </c>
      <c r="B924" s="107" t="s">
        <v>1558</v>
      </c>
      <c r="C924" s="108" t="s">
        <v>1572</v>
      </c>
      <c r="D924" s="109" t="s">
        <v>1623</v>
      </c>
      <c r="E924" s="110" t="s">
        <v>832</v>
      </c>
      <c r="F924" s="94">
        <v>360</v>
      </c>
      <c r="G924" s="94">
        <v>0</v>
      </c>
      <c r="H924" s="94">
        <v>0</v>
      </c>
      <c r="I924" s="94">
        <v>0</v>
      </c>
      <c r="J924" s="94">
        <v>0</v>
      </c>
      <c r="K924" s="94">
        <v>0</v>
      </c>
      <c r="L924" s="94">
        <v>0</v>
      </c>
      <c r="M924" s="94">
        <v>0</v>
      </c>
      <c r="N924" s="94">
        <v>0</v>
      </c>
      <c r="O924" s="94">
        <v>0</v>
      </c>
      <c r="P924" s="94">
        <v>0</v>
      </c>
      <c r="Q924" s="94">
        <v>0</v>
      </c>
      <c r="R924" s="94">
        <v>0</v>
      </c>
      <c r="S924" s="94">
        <v>0</v>
      </c>
      <c r="T924" s="94">
        <v>0</v>
      </c>
      <c r="U924" s="94">
        <v>0</v>
      </c>
      <c r="V924" s="94">
        <v>360</v>
      </c>
    </row>
    <row r="925" spans="1:22" ht="20.100000000000001" customHeight="1">
      <c r="A925" s="107"/>
      <c r="B925" s="107"/>
      <c r="C925" s="108"/>
      <c r="D925" s="109" t="s">
        <v>2230</v>
      </c>
      <c r="E925" s="110" t="s">
        <v>2231</v>
      </c>
      <c r="F925" s="94">
        <v>968580</v>
      </c>
      <c r="G925" s="94">
        <v>0</v>
      </c>
      <c r="H925" s="94">
        <v>0</v>
      </c>
      <c r="I925" s="94">
        <v>0</v>
      </c>
      <c r="J925" s="94">
        <v>0</v>
      </c>
      <c r="K925" s="94">
        <v>968400</v>
      </c>
      <c r="L925" s="94">
        <v>0</v>
      </c>
      <c r="M925" s="94">
        <v>0</v>
      </c>
      <c r="N925" s="94">
        <v>0</v>
      </c>
      <c r="O925" s="94">
        <v>120</v>
      </c>
      <c r="P925" s="94">
        <v>0</v>
      </c>
      <c r="Q925" s="94">
        <v>0</v>
      </c>
      <c r="R925" s="94">
        <v>0</v>
      </c>
      <c r="S925" s="94">
        <v>60</v>
      </c>
      <c r="T925" s="94">
        <v>0</v>
      </c>
      <c r="U925" s="94">
        <v>0</v>
      </c>
      <c r="V925" s="94">
        <v>0</v>
      </c>
    </row>
    <row r="926" spans="1:22" ht="20.100000000000001" customHeight="1">
      <c r="A926" s="107" t="s">
        <v>1604</v>
      </c>
      <c r="B926" s="107" t="s">
        <v>1550</v>
      </c>
      <c r="C926" s="108" t="s">
        <v>1557</v>
      </c>
      <c r="D926" s="109" t="s">
        <v>1623</v>
      </c>
      <c r="E926" s="110" t="s">
        <v>260</v>
      </c>
      <c r="F926" s="94">
        <v>180</v>
      </c>
      <c r="G926" s="94">
        <v>0</v>
      </c>
      <c r="H926" s="94">
        <v>0</v>
      </c>
      <c r="I926" s="94">
        <v>0</v>
      </c>
      <c r="J926" s="94">
        <v>0</v>
      </c>
      <c r="K926" s="94">
        <v>0</v>
      </c>
      <c r="L926" s="94">
        <v>0</v>
      </c>
      <c r="M926" s="94">
        <v>0</v>
      </c>
      <c r="N926" s="94">
        <v>0</v>
      </c>
      <c r="O926" s="94">
        <v>120</v>
      </c>
      <c r="P926" s="94">
        <v>0</v>
      </c>
      <c r="Q926" s="94">
        <v>0</v>
      </c>
      <c r="R926" s="94">
        <v>0</v>
      </c>
      <c r="S926" s="94">
        <v>60</v>
      </c>
      <c r="T926" s="94">
        <v>0</v>
      </c>
      <c r="U926" s="94">
        <v>0</v>
      </c>
      <c r="V926" s="94">
        <v>0</v>
      </c>
    </row>
    <row r="927" spans="1:22" ht="20.100000000000001" customHeight="1">
      <c r="A927" s="107" t="s">
        <v>1604</v>
      </c>
      <c r="B927" s="107" t="s">
        <v>1580</v>
      </c>
      <c r="C927" s="108" t="s">
        <v>1558</v>
      </c>
      <c r="D927" s="109" t="s">
        <v>1623</v>
      </c>
      <c r="E927" s="110" t="s">
        <v>1171</v>
      </c>
      <c r="F927" s="94">
        <v>968400</v>
      </c>
      <c r="G927" s="94">
        <v>0</v>
      </c>
      <c r="H927" s="94">
        <v>0</v>
      </c>
      <c r="I927" s="94">
        <v>0</v>
      </c>
      <c r="J927" s="94">
        <v>0</v>
      </c>
      <c r="K927" s="94">
        <v>968400</v>
      </c>
      <c r="L927" s="94">
        <v>0</v>
      </c>
      <c r="M927" s="94">
        <v>0</v>
      </c>
      <c r="N927" s="94">
        <v>0</v>
      </c>
      <c r="O927" s="94">
        <v>0</v>
      </c>
      <c r="P927" s="94">
        <v>0</v>
      </c>
      <c r="Q927" s="94">
        <v>0</v>
      </c>
      <c r="R927" s="94">
        <v>0</v>
      </c>
      <c r="S927" s="94">
        <v>0</v>
      </c>
      <c r="T927" s="94">
        <v>0</v>
      </c>
      <c r="U927" s="94">
        <v>0</v>
      </c>
      <c r="V927" s="94">
        <v>0</v>
      </c>
    </row>
    <row r="928" spans="1:22" ht="20.100000000000001" customHeight="1">
      <c r="A928" s="107"/>
      <c r="B928" s="107"/>
      <c r="C928" s="108"/>
      <c r="D928" s="109" t="s">
        <v>2232</v>
      </c>
      <c r="E928" s="110" t="s">
        <v>2233</v>
      </c>
      <c r="F928" s="94">
        <v>40</v>
      </c>
      <c r="G928" s="94">
        <v>0</v>
      </c>
      <c r="H928" s="94">
        <v>0</v>
      </c>
      <c r="I928" s="94">
        <v>0</v>
      </c>
      <c r="J928" s="94">
        <v>0</v>
      </c>
      <c r="K928" s="94">
        <v>0</v>
      </c>
      <c r="L928" s="94">
        <v>0</v>
      </c>
      <c r="M928" s="94">
        <v>0</v>
      </c>
      <c r="N928" s="94">
        <v>0</v>
      </c>
      <c r="O928" s="94">
        <v>0</v>
      </c>
      <c r="P928" s="94">
        <v>0</v>
      </c>
      <c r="Q928" s="94">
        <v>0</v>
      </c>
      <c r="R928" s="94">
        <v>0</v>
      </c>
      <c r="S928" s="94">
        <v>40</v>
      </c>
      <c r="T928" s="94">
        <v>0</v>
      </c>
      <c r="U928" s="94">
        <v>0</v>
      </c>
      <c r="V928" s="94">
        <v>0</v>
      </c>
    </row>
    <row r="929" spans="1:22" ht="20.100000000000001" customHeight="1">
      <c r="A929" s="107" t="s">
        <v>1549</v>
      </c>
      <c r="B929" s="107" t="s">
        <v>1550</v>
      </c>
      <c r="C929" s="108" t="s">
        <v>1550</v>
      </c>
      <c r="D929" s="109" t="s">
        <v>1623</v>
      </c>
      <c r="E929" s="110" t="s">
        <v>251</v>
      </c>
      <c r="F929" s="94">
        <v>40</v>
      </c>
      <c r="G929" s="94">
        <v>0</v>
      </c>
      <c r="H929" s="94">
        <v>0</v>
      </c>
      <c r="I929" s="94">
        <v>0</v>
      </c>
      <c r="J929" s="94">
        <v>0</v>
      </c>
      <c r="K929" s="94">
        <v>0</v>
      </c>
      <c r="L929" s="94">
        <v>0</v>
      </c>
      <c r="M929" s="94">
        <v>0</v>
      </c>
      <c r="N929" s="94">
        <v>0</v>
      </c>
      <c r="O929" s="94">
        <v>0</v>
      </c>
      <c r="P929" s="94">
        <v>0</v>
      </c>
      <c r="Q929" s="94">
        <v>0</v>
      </c>
      <c r="R929" s="94">
        <v>0</v>
      </c>
      <c r="S929" s="94">
        <v>40</v>
      </c>
      <c r="T929" s="94">
        <v>0</v>
      </c>
      <c r="U929" s="94">
        <v>0</v>
      </c>
      <c r="V929" s="94">
        <v>0</v>
      </c>
    </row>
    <row r="930" spans="1:22" ht="20.100000000000001" customHeight="1">
      <c r="A930" s="107"/>
      <c r="B930" s="107"/>
      <c r="C930" s="108"/>
      <c r="D930" s="109" t="s">
        <v>2234</v>
      </c>
      <c r="E930" s="110" t="s">
        <v>2235</v>
      </c>
      <c r="F930" s="94">
        <v>120</v>
      </c>
      <c r="G930" s="94">
        <v>0</v>
      </c>
      <c r="H930" s="94">
        <v>0</v>
      </c>
      <c r="I930" s="94">
        <v>0</v>
      </c>
      <c r="J930" s="94">
        <v>0</v>
      </c>
      <c r="K930" s="94">
        <v>0</v>
      </c>
      <c r="L930" s="94">
        <v>0</v>
      </c>
      <c r="M930" s="94">
        <v>0</v>
      </c>
      <c r="N930" s="94">
        <v>0</v>
      </c>
      <c r="O930" s="94">
        <v>0</v>
      </c>
      <c r="P930" s="94">
        <v>0</v>
      </c>
      <c r="Q930" s="94">
        <v>0</v>
      </c>
      <c r="R930" s="94">
        <v>0</v>
      </c>
      <c r="S930" s="94">
        <v>120</v>
      </c>
      <c r="T930" s="94">
        <v>0</v>
      </c>
      <c r="U930" s="94">
        <v>0</v>
      </c>
      <c r="V930" s="94">
        <v>0</v>
      </c>
    </row>
    <row r="931" spans="1:22" ht="20.100000000000001" customHeight="1">
      <c r="A931" s="107" t="s">
        <v>1549</v>
      </c>
      <c r="B931" s="107" t="s">
        <v>1564</v>
      </c>
      <c r="C931" s="108" t="s">
        <v>1550</v>
      </c>
      <c r="D931" s="109" t="s">
        <v>1623</v>
      </c>
      <c r="E931" s="110" t="s">
        <v>251</v>
      </c>
      <c r="F931" s="94">
        <v>120</v>
      </c>
      <c r="G931" s="94">
        <v>0</v>
      </c>
      <c r="H931" s="94">
        <v>0</v>
      </c>
      <c r="I931" s="94">
        <v>0</v>
      </c>
      <c r="J931" s="94">
        <v>0</v>
      </c>
      <c r="K931" s="94">
        <v>0</v>
      </c>
      <c r="L931" s="94">
        <v>0</v>
      </c>
      <c r="M931" s="94">
        <v>0</v>
      </c>
      <c r="N931" s="94">
        <v>0</v>
      </c>
      <c r="O931" s="94">
        <v>0</v>
      </c>
      <c r="P931" s="94">
        <v>0</v>
      </c>
      <c r="Q931" s="94">
        <v>0</v>
      </c>
      <c r="R931" s="94">
        <v>0</v>
      </c>
      <c r="S931" s="94">
        <v>120</v>
      </c>
      <c r="T931" s="94">
        <v>0</v>
      </c>
      <c r="U931" s="94">
        <v>0</v>
      </c>
      <c r="V931" s="94">
        <v>0</v>
      </c>
    </row>
    <row r="932" spans="1:22" ht="20.100000000000001" customHeight="1">
      <c r="A932" s="107"/>
      <c r="B932" s="107"/>
      <c r="C932" s="108"/>
      <c r="D932" s="109" t="s">
        <v>2236</v>
      </c>
      <c r="E932" s="110" t="s">
        <v>2237</v>
      </c>
      <c r="F932" s="94">
        <v>180</v>
      </c>
      <c r="G932" s="94">
        <v>0</v>
      </c>
      <c r="H932" s="94">
        <v>0</v>
      </c>
      <c r="I932" s="94">
        <v>0</v>
      </c>
      <c r="J932" s="94">
        <v>0</v>
      </c>
      <c r="K932" s="94">
        <v>0</v>
      </c>
      <c r="L932" s="94">
        <v>0</v>
      </c>
      <c r="M932" s="94">
        <v>0</v>
      </c>
      <c r="N932" s="94">
        <v>0</v>
      </c>
      <c r="O932" s="94">
        <v>0</v>
      </c>
      <c r="P932" s="94">
        <v>0</v>
      </c>
      <c r="Q932" s="94">
        <v>0</v>
      </c>
      <c r="R932" s="94">
        <v>0</v>
      </c>
      <c r="S932" s="94">
        <v>180</v>
      </c>
      <c r="T932" s="94">
        <v>0</v>
      </c>
      <c r="U932" s="94">
        <v>0</v>
      </c>
      <c r="V932" s="94">
        <v>0</v>
      </c>
    </row>
    <row r="933" spans="1:22" ht="20.100000000000001" customHeight="1">
      <c r="A933" s="107" t="s">
        <v>1604</v>
      </c>
      <c r="B933" s="107" t="s">
        <v>1550</v>
      </c>
      <c r="C933" s="108" t="s">
        <v>1572</v>
      </c>
      <c r="D933" s="109" t="s">
        <v>1623</v>
      </c>
      <c r="E933" s="110" t="s">
        <v>1097</v>
      </c>
      <c r="F933" s="94">
        <v>180</v>
      </c>
      <c r="G933" s="94">
        <v>0</v>
      </c>
      <c r="H933" s="94">
        <v>0</v>
      </c>
      <c r="I933" s="94">
        <v>0</v>
      </c>
      <c r="J933" s="94">
        <v>0</v>
      </c>
      <c r="K933" s="94">
        <v>0</v>
      </c>
      <c r="L933" s="94">
        <v>0</v>
      </c>
      <c r="M933" s="94">
        <v>0</v>
      </c>
      <c r="N933" s="94">
        <v>0</v>
      </c>
      <c r="O933" s="94">
        <v>0</v>
      </c>
      <c r="P933" s="94">
        <v>0</v>
      </c>
      <c r="Q933" s="94">
        <v>0</v>
      </c>
      <c r="R933" s="94">
        <v>0</v>
      </c>
      <c r="S933" s="94">
        <v>180</v>
      </c>
      <c r="T933" s="94">
        <v>0</v>
      </c>
      <c r="U933" s="94">
        <v>0</v>
      </c>
      <c r="V933" s="94">
        <v>0</v>
      </c>
    </row>
    <row r="934" spans="1:22" ht="20.100000000000001" customHeight="1">
      <c r="A934" s="107"/>
      <c r="B934" s="107"/>
      <c r="C934" s="108"/>
      <c r="D934" s="109" t="s">
        <v>2238</v>
      </c>
      <c r="E934" s="110" t="s">
        <v>2239</v>
      </c>
      <c r="F934" s="94">
        <v>1458548</v>
      </c>
      <c r="G934" s="94">
        <v>0</v>
      </c>
      <c r="H934" s="94">
        <v>0</v>
      </c>
      <c r="I934" s="94">
        <v>0</v>
      </c>
      <c r="J934" s="94">
        <v>0</v>
      </c>
      <c r="K934" s="94">
        <v>1123200</v>
      </c>
      <c r="L934" s="94">
        <v>0</v>
      </c>
      <c r="M934" s="94">
        <v>0</v>
      </c>
      <c r="N934" s="94">
        <v>0</v>
      </c>
      <c r="O934" s="94">
        <v>480</v>
      </c>
      <c r="P934" s="94">
        <v>0</v>
      </c>
      <c r="Q934" s="94">
        <v>0</v>
      </c>
      <c r="R934" s="94">
        <v>0</v>
      </c>
      <c r="S934" s="94">
        <v>920</v>
      </c>
      <c r="T934" s="94">
        <v>43260</v>
      </c>
      <c r="U934" s="94">
        <v>90000</v>
      </c>
      <c r="V934" s="94">
        <v>2328</v>
      </c>
    </row>
    <row r="935" spans="1:22" ht="20.100000000000001" customHeight="1">
      <c r="A935" s="107"/>
      <c r="B935" s="107"/>
      <c r="C935" s="108"/>
      <c r="D935" s="109" t="s">
        <v>2240</v>
      </c>
      <c r="E935" s="110" t="s">
        <v>2241</v>
      </c>
      <c r="F935" s="94">
        <v>27488</v>
      </c>
      <c r="G935" s="94">
        <v>0</v>
      </c>
      <c r="H935" s="94">
        <v>0</v>
      </c>
      <c r="I935" s="94">
        <v>0</v>
      </c>
      <c r="J935" s="94">
        <v>0</v>
      </c>
      <c r="K935" s="94">
        <v>0</v>
      </c>
      <c r="L935" s="94">
        <v>0</v>
      </c>
      <c r="M935" s="94">
        <v>0</v>
      </c>
      <c r="N935" s="94">
        <v>0</v>
      </c>
      <c r="O935" s="94">
        <v>120</v>
      </c>
      <c r="P935" s="94">
        <v>0</v>
      </c>
      <c r="Q935" s="94">
        <v>0</v>
      </c>
      <c r="R935" s="94">
        <v>0</v>
      </c>
      <c r="S935" s="94">
        <v>320</v>
      </c>
      <c r="T935" s="94">
        <v>24720</v>
      </c>
      <c r="U935" s="94">
        <v>0</v>
      </c>
      <c r="V935" s="94">
        <v>2328</v>
      </c>
    </row>
    <row r="936" spans="1:22" ht="20.100000000000001" customHeight="1">
      <c r="A936" s="107" t="s">
        <v>1549</v>
      </c>
      <c r="B936" s="107" t="s">
        <v>1552</v>
      </c>
      <c r="C936" s="108" t="s">
        <v>1550</v>
      </c>
      <c r="D936" s="109" t="s">
        <v>1623</v>
      </c>
      <c r="E936" s="110" t="s">
        <v>251</v>
      </c>
      <c r="F936" s="94">
        <v>25160</v>
      </c>
      <c r="G936" s="94">
        <v>0</v>
      </c>
      <c r="H936" s="94">
        <v>0</v>
      </c>
      <c r="I936" s="94">
        <v>0</v>
      </c>
      <c r="J936" s="94">
        <v>0</v>
      </c>
      <c r="K936" s="94">
        <v>0</v>
      </c>
      <c r="L936" s="94">
        <v>0</v>
      </c>
      <c r="M936" s="94">
        <v>0</v>
      </c>
      <c r="N936" s="94">
        <v>0</v>
      </c>
      <c r="O936" s="94">
        <v>120</v>
      </c>
      <c r="P936" s="94">
        <v>0</v>
      </c>
      <c r="Q936" s="94">
        <v>0</v>
      </c>
      <c r="R936" s="94">
        <v>0</v>
      </c>
      <c r="S936" s="94">
        <v>320</v>
      </c>
      <c r="T936" s="94">
        <v>24720</v>
      </c>
      <c r="U936" s="94">
        <v>0</v>
      </c>
      <c r="V936" s="94">
        <v>0</v>
      </c>
    </row>
    <row r="937" spans="1:22" ht="20.100000000000001" customHeight="1">
      <c r="A937" s="107" t="s">
        <v>1589</v>
      </c>
      <c r="B937" s="107" t="s">
        <v>1558</v>
      </c>
      <c r="C937" s="108" t="s">
        <v>1572</v>
      </c>
      <c r="D937" s="109" t="s">
        <v>1623</v>
      </c>
      <c r="E937" s="110" t="s">
        <v>832</v>
      </c>
      <c r="F937" s="94">
        <v>2328</v>
      </c>
      <c r="G937" s="94">
        <v>0</v>
      </c>
      <c r="H937" s="94">
        <v>0</v>
      </c>
      <c r="I937" s="94">
        <v>0</v>
      </c>
      <c r="J937" s="94">
        <v>0</v>
      </c>
      <c r="K937" s="94">
        <v>0</v>
      </c>
      <c r="L937" s="94">
        <v>0</v>
      </c>
      <c r="M937" s="94">
        <v>0</v>
      </c>
      <c r="N937" s="94">
        <v>0</v>
      </c>
      <c r="O937" s="94">
        <v>0</v>
      </c>
      <c r="P937" s="94">
        <v>0</v>
      </c>
      <c r="Q937" s="94">
        <v>0</v>
      </c>
      <c r="R937" s="94">
        <v>0</v>
      </c>
      <c r="S937" s="94">
        <v>0</v>
      </c>
      <c r="T937" s="94">
        <v>0</v>
      </c>
      <c r="U937" s="94">
        <v>0</v>
      </c>
      <c r="V937" s="94">
        <v>2328</v>
      </c>
    </row>
    <row r="938" spans="1:22" ht="20.100000000000001" customHeight="1">
      <c r="A938" s="107"/>
      <c r="B938" s="107"/>
      <c r="C938" s="108"/>
      <c r="D938" s="109" t="s">
        <v>2242</v>
      </c>
      <c r="E938" s="110" t="s">
        <v>2243</v>
      </c>
      <c r="F938" s="94">
        <v>160</v>
      </c>
      <c r="G938" s="94">
        <v>0</v>
      </c>
      <c r="H938" s="94">
        <v>0</v>
      </c>
      <c r="I938" s="94">
        <v>0</v>
      </c>
      <c r="J938" s="94">
        <v>0</v>
      </c>
      <c r="K938" s="94">
        <v>0</v>
      </c>
      <c r="L938" s="94">
        <v>0</v>
      </c>
      <c r="M938" s="94">
        <v>0</v>
      </c>
      <c r="N938" s="94">
        <v>0</v>
      </c>
      <c r="O938" s="94">
        <v>60</v>
      </c>
      <c r="P938" s="94">
        <v>0</v>
      </c>
      <c r="Q938" s="94">
        <v>0</v>
      </c>
      <c r="R938" s="94">
        <v>0</v>
      </c>
      <c r="S938" s="94">
        <v>100</v>
      </c>
      <c r="T938" s="94">
        <v>0</v>
      </c>
      <c r="U938" s="94">
        <v>0</v>
      </c>
      <c r="V938" s="94">
        <v>0</v>
      </c>
    </row>
    <row r="939" spans="1:22" ht="20.100000000000001" customHeight="1">
      <c r="A939" s="107" t="s">
        <v>1549</v>
      </c>
      <c r="B939" s="107" t="s">
        <v>1554</v>
      </c>
      <c r="C939" s="108" t="s">
        <v>1550</v>
      </c>
      <c r="D939" s="109" t="s">
        <v>1623</v>
      </c>
      <c r="E939" s="110" t="s">
        <v>251</v>
      </c>
      <c r="F939" s="94">
        <v>160</v>
      </c>
      <c r="G939" s="94">
        <v>0</v>
      </c>
      <c r="H939" s="94">
        <v>0</v>
      </c>
      <c r="I939" s="94">
        <v>0</v>
      </c>
      <c r="J939" s="94">
        <v>0</v>
      </c>
      <c r="K939" s="94">
        <v>0</v>
      </c>
      <c r="L939" s="94">
        <v>0</v>
      </c>
      <c r="M939" s="94">
        <v>0</v>
      </c>
      <c r="N939" s="94">
        <v>0</v>
      </c>
      <c r="O939" s="94">
        <v>60</v>
      </c>
      <c r="P939" s="94">
        <v>0</v>
      </c>
      <c r="Q939" s="94">
        <v>0</v>
      </c>
      <c r="R939" s="94">
        <v>0</v>
      </c>
      <c r="S939" s="94">
        <v>100</v>
      </c>
      <c r="T939" s="94">
        <v>0</v>
      </c>
      <c r="U939" s="94">
        <v>0</v>
      </c>
      <c r="V939" s="94">
        <v>0</v>
      </c>
    </row>
    <row r="940" spans="1:22" ht="20.100000000000001" customHeight="1">
      <c r="A940" s="107"/>
      <c r="B940" s="107"/>
      <c r="C940" s="108"/>
      <c r="D940" s="109" t="s">
        <v>2244</v>
      </c>
      <c r="E940" s="110" t="s">
        <v>2245</v>
      </c>
      <c r="F940" s="94">
        <v>234500</v>
      </c>
      <c r="G940" s="94">
        <v>0</v>
      </c>
      <c r="H940" s="94">
        <v>0</v>
      </c>
      <c r="I940" s="94">
        <v>0</v>
      </c>
      <c r="J940" s="94">
        <v>0</v>
      </c>
      <c r="K940" s="94">
        <v>194400</v>
      </c>
      <c r="L940" s="94">
        <v>0</v>
      </c>
      <c r="M940" s="94">
        <v>0</v>
      </c>
      <c r="N940" s="94">
        <v>0</v>
      </c>
      <c r="O940" s="94">
        <v>60</v>
      </c>
      <c r="P940" s="94">
        <v>0</v>
      </c>
      <c r="Q940" s="94">
        <v>0</v>
      </c>
      <c r="R940" s="94">
        <v>0</v>
      </c>
      <c r="S940" s="94">
        <v>80</v>
      </c>
      <c r="T940" s="94">
        <v>0</v>
      </c>
      <c r="U940" s="94">
        <v>0</v>
      </c>
      <c r="V940" s="94">
        <v>0</v>
      </c>
    </row>
    <row r="941" spans="1:22" ht="20.100000000000001" customHeight="1">
      <c r="A941" s="107" t="s">
        <v>1591</v>
      </c>
      <c r="B941" s="107" t="s">
        <v>1580</v>
      </c>
      <c r="C941" s="108" t="s">
        <v>1572</v>
      </c>
      <c r="D941" s="109" t="s">
        <v>1623</v>
      </c>
      <c r="E941" s="110" t="s">
        <v>957</v>
      </c>
      <c r="F941" s="94">
        <v>234500</v>
      </c>
      <c r="G941" s="94">
        <v>0</v>
      </c>
      <c r="H941" s="94">
        <v>0</v>
      </c>
      <c r="I941" s="94">
        <v>0</v>
      </c>
      <c r="J941" s="94">
        <v>0</v>
      </c>
      <c r="K941" s="94">
        <v>194400</v>
      </c>
      <c r="L941" s="94">
        <v>0</v>
      </c>
      <c r="M941" s="94">
        <v>0</v>
      </c>
      <c r="N941" s="94">
        <v>0</v>
      </c>
      <c r="O941" s="94">
        <v>60</v>
      </c>
      <c r="P941" s="94">
        <v>0</v>
      </c>
      <c r="Q941" s="94">
        <v>0</v>
      </c>
      <c r="R941" s="94">
        <v>0</v>
      </c>
      <c r="S941" s="94">
        <v>80</v>
      </c>
      <c r="T941" s="94">
        <v>0</v>
      </c>
      <c r="U941" s="94">
        <v>0</v>
      </c>
      <c r="V941" s="94">
        <v>0</v>
      </c>
    </row>
    <row r="942" spans="1:22" ht="20.100000000000001" customHeight="1">
      <c r="A942" s="107"/>
      <c r="B942" s="107"/>
      <c r="C942" s="108"/>
      <c r="D942" s="109" t="s">
        <v>2246</v>
      </c>
      <c r="E942" s="110" t="s">
        <v>2247</v>
      </c>
      <c r="F942" s="94">
        <v>20</v>
      </c>
      <c r="G942" s="94">
        <v>0</v>
      </c>
      <c r="H942" s="94">
        <v>0</v>
      </c>
      <c r="I942" s="94">
        <v>0</v>
      </c>
      <c r="J942" s="94">
        <v>0</v>
      </c>
      <c r="K942" s="94">
        <v>0</v>
      </c>
      <c r="L942" s="94">
        <v>0</v>
      </c>
      <c r="M942" s="94">
        <v>0</v>
      </c>
      <c r="N942" s="94">
        <v>0</v>
      </c>
      <c r="O942" s="94">
        <v>0</v>
      </c>
      <c r="P942" s="94">
        <v>0</v>
      </c>
      <c r="Q942" s="94">
        <v>0</v>
      </c>
      <c r="R942" s="94">
        <v>0</v>
      </c>
      <c r="S942" s="94">
        <v>20</v>
      </c>
      <c r="T942" s="94">
        <v>0</v>
      </c>
      <c r="U942" s="94">
        <v>0</v>
      </c>
      <c r="V942" s="94">
        <v>0</v>
      </c>
    </row>
    <row r="943" spans="1:22" ht="20.100000000000001" customHeight="1">
      <c r="A943" s="107" t="s">
        <v>1582</v>
      </c>
      <c r="B943" s="107" t="s">
        <v>1550</v>
      </c>
      <c r="C943" s="108" t="s">
        <v>1585</v>
      </c>
      <c r="D943" s="109" t="s">
        <v>1623</v>
      </c>
      <c r="E943" s="110" t="s">
        <v>758</v>
      </c>
      <c r="F943" s="94">
        <v>20</v>
      </c>
      <c r="G943" s="94">
        <v>0</v>
      </c>
      <c r="H943" s="94">
        <v>0</v>
      </c>
      <c r="I943" s="94">
        <v>0</v>
      </c>
      <c r="J943" s="94">
        <v>0</v>
      </c>
      <c r="K943" s="94">
        <v>0</v>
      </c>
      <c r="L943" s="94">
        <v>0</v>
      </c>
      <c r="M943" s="94">
        <v>0</v>
      </c>
      <c r="N943" s="94">
        <v>0</v>
      </c>
      <c r="O943" s="94">
        <v>0</v>
      </c>
      <c r="P943" s="94">
        <v>0</v>
      </c>
      <c r="Q943" s="94">
        <v>0</v>
      </c>
      <c r="R943" s="94">
        <v>0</v>
      </c>
      <c r="S943" s="94">
        <v>20</v>
      </c>
      <c r="T943" s="94">
        <v>0</v>
      </c>
      <c r="U943" s="94">
        <v>0</v>
      </c>
      <c r="V943" s="94">
        <v>0</v>
      </c>
    </row>
    <row r="944" spans="1:22" ht="20.100000000000001" customHeight="1">
      <c r="A944" s="107"/>
      <c r="B944" s="107"/>
      <c r="C944" s="108"/>
      <c r="D944" s="109" t="s">
        <v>2248</v>
      </c>
      <c r="E944" s="110" t="s">
        <v>2249</v>
      </c>
      <c r="F944" s="94">
        <v>90060</v>
      </c>
      <c r="G944" s="94">
        <v>0</v>
      </c>
      <c r="H944" s="94">
        <v>0</v>
      </c>
      <c r="I944" s="94">
        <v>0</v>
      </c>
      <c r="J944" s="94">
        <v>0</v>
      </c>
      <c r="K944" s="94">
        <v>0</v>
      </c>
      <c r="L944" s="94">
        <v>0</v>
      </c>
      <c r="M944" s="94">
        <v>0</v>
      </c>
      <c r="N944" s="94">
        <v>0</v>
      </c>
      <c r="O944" s="94">
        <v>0</v>
      </c>
      <c r="P944" s="94">
        <v>0</v>
      </c>
      <c r="Q944" s="94">
        <v>0</v>
      </c>
      <c r="R944" s="94">
        <v>0</v>
      </c>
      <c r="S944" s="94">
        <v>60</v>
      </c>
      <c r="T944" s="94">
        <v>0</v>
      </c>
      <c r="U944" s="94">
        <v>90000</v>
      </c>
      <c r="V944" s="94">
        <v>0</v>
      </c>
    </row>
    <row r="945" spans="1:22" ht="20.100000000000001" customHeight="1">
      <c r="A945" s="107" t="s">
        <v>1589</v>
      </c>
      <c r="B945" s="107" t="s">
        <v>1550</v>
      </c>
      <c r="C945" s="108" t="s">
        <v>1585</v>
      </c>
      <c r="D945" s="109" t="s">
        <v>1623</v>
      </c>
      <c r="E945" s="110" t="s">
        <v>801</v>
      </c>
      <c r="F945" s="94">
        <v>60</v>
      </c>
      <c r="G945" s="94">
        <v>0</v>
      </c>
      <c r="H945" s="94">
        <v>0</v>
      </c>
      <c r="I945" s="94">
        <v>0</v>
      </c>
      <c r="J945" s="94">
        <v>0</v>
      </c>
      <c r="K945" s="94">
        <v>0</v>
      </c>
      <c r="L945" s="94">
        <v>0</v>
      </c>
      <c r="M945" s="94">
        <v>0</v>
      </c>
      <c r="N945" s="94">
        <v>0</v>
      </c>
      <c r="O945" s="94">
        <v>0</v>
      </c>
      <c r="P945" s="94">
        <v>0</v>
      </c>
      <c r="Q945" s="94">
        <v>0</v>
      </c>
      <c r="R945" s="94">
        <v>0</v>
      </c>
      <c r="S945" s="94">
        <v>60</v>
      </c>
      <c r="T945" s="94">
        <v>0</v>
      </c>
      <c r="U945" s="94">
        <v>0</v>
      </c>
      <c r="V945" s="94">
        <v>0</v>
      </c>
    </row>
    <row r="946" spans="1:22" ht="20.100000000000001" customHeight="1">
      <c r="A946" s="107" t="s">
        <v>1589</v>
      </c>
      <c r="B946" s="107" t="s">
        <v>1558</v>
      </c>
      <c r="C946" s="108" t="s">
        <v>1572</v>
      </c>
      <c r="D946" s="109" t="s">
        <v>1623</v>
      </c>
      <c r="E946" s="110" t="s">
        <v>832</v>
      </c>
      <c r="F946" s="94">
        <v>90000</v>
      </c>
      <c r="G946" s="94">
        <v>0</v>
      </c>
      <c r="H946" s="94">
        <v>0</v>
      </c>
      <c r="I946" s="94">
        <v>0</v>
      </c>
      <c r="J946" s="94">
        <v>0</v>
      </c>
      <c r="K946" s="94">
        <v>0</v>
      </c>
      <c r="L946" s="94">
        <v>0</v>
      </c>
      <c r="M946" s="94">
        <v>0</v>
      </c>
      <c r="N946" s="94">
        <v>0</v>
      </c>
      <c r="O946" s="94">
        <v>0</v>
      </c>
      <c r="P946" s="94">
        <v>0</v>
      </c>
      <c r="Q946" s="94">
        <v>0</v>
      </c>
      <c r="R946" s="94">
        <v>0</v>
      </c>
      <c r="S946" s="94">
        <v>0</v>
      </c>
      <c r="T946" s="94">
        <v>0</v>
      </c>
      <c r="U946" s="94">
        <v>90000</v>
      </c>
      <c r="V946" s="94">
        <v>0</v>
      </c>
    </row>
    <row r="947" spans="1:22" ht="20.100000000000001" customHeight="1">
      <c r="A947" s="107"/>
      <c r="B947" s="107"/>
      <c r="C947" s="108"/>
      <c r="D947" s="109" t="s">
        <v>2250</v>
      </c>
      <c r="E947" s="110" t="s">
        <v>2251</v>
      </c>
      <c r="F947" s="94">
        <v>1105780</v>
      </c>
      <c r="G947" s="94">
        <v>0</v>
      </c>
      <c r="H947" s="94">
        <v>0</v>
      </c>
      <c r="I947" s="94">
        <v>0</v>
      </c>
      <c r="J947" s="94">
        <v>0</v>
      </c>
      <c r="K947" s="94">
        <v>928800</v>
      </c>
      <c r="L947" s="94">
        <v>0</v>
      </c>
      <c r="M947" s="94">
        <v>0</v>
      </c>
      <c r="N947" s="94">
        <v>0</v>
      </c>
      <c r="O947" s="94">
        <v>0</v>
      </c>
      <c r="P947" s="94">
        <v>0</v>
      </c>
      <c r="Q947" s="94">
        <v>0</v>
      </c>
      <c r="R947" s="94">
        <v>0</v>
      </c>
      <c r="S947" s="94">
        <v>40</v>
      </c>
      <c r="T947" s="94">
        <v>18540</v>
      </c>
      <c r="U947" s="94">
        <v>0</v>
      </c>
      <c r="V947" s="94">
        <v>0</v>
      </c>
    </row>
    <row r="948" spans="1:22" ht="20.100000000000001" customHeight="1">
      <c r="A948" s="107" t="s">
        <v>1604</v>
      </c>
      <c r="B948" s="107" t="s">
        <v>1550</v>
      </c>
      <c r="C948" s="108" t="s">
        <v>1557</v>
      </c>
      <c r="D948" s="109" t="s">
        <v>1623</v>
      </c>
      <c r="E948" s="110" t="s">
        <v>260</v>
      </c>
      <c r="F948" s="94">
        <v>18580</v>
      </c>
      <c r="G948" s="94">
        <v>0</v>
      </c>
      <c r="H948" s="94">
        <v>0</v>
      </c>
      <c r="I948" s="94">
        <v>0</v>
      </c>
      <c r="J948" s="94">
        <v>0</v>
      </c>
      <c r="K948" s="94">
        <v>0</v>
      </c>
      <c r="L948" s="94">
        <v>0</v>
      </c>
      <c r="M948" s="94">
        <v>0</v>
      </c>
      <c r="N948" s="94">
        <v>0</v>
      </c>
      <c r="O948" s="94">
        <v>0</v>
      </c>
      <c r="P948" s="94">
        <v>0</v>
      </c>
      <c r="Q948" s="94">
        <v>0</v>
      </c>
      <c r="R948" s="94">
        <v>0</v>
      </c>
      <c r="S948" s="94">
        <v>40</v>
      </c>
      <c r="T948" s="94">
        <v>18540</v>
      </c>
      <c r="U948" s="94">
        <v>0</v>
      </c>
      <c r="V948" s="94">
        <v>0</v>
      </c>
    </row>
    <row r="949" spans="1:22" ht="20.100000000000001" customHeight="1">
      <c r="A949" s="107" t="s">
        <v>1604</v>
      </c>
      <c r="B949" s="107" t="s">
        <v>1580</v>
      </c>
      <c r="C949" s="108" t="s">
        <v>1558</v>
      </c>
      <c r="D949" s="109" t="s">
        <v>1623</v>
      </c>
      <c r="E949" s="110" t="s">
        <v>1171</v>
      </c>
      <c r="F949" s="94">
        <v>1087200</v>
      </c>
      <c r="G949" s="94">
        <v>0</v>
      </c>
      <c r="H949" s="94">
        <v>0</v>
      </c>
      <c r="I949" s="94">
        <v>0</v>
      </c>
      <c r="J949" s="94">
        <v>0</v>
      </c>
      <c r="K949" s="94">
        <v>928800</v>
      </c>
      <c r="L949" s="94">
        <v>0</v>
      </c>
      <c r="M949" s="94">
        <v>0</v>
      </c>
      <c r="N949" s="94">
        <v>0</v>
      </c>
      <c r="O949" s="94">
        <v>0</v>
      </c>
      <c r="P949" s="94">
        <v>0</v>
      </c>
      <c r="Q949" s="94">
        <v>0</v>
      </c>
      <c r="R949" s="94">
        <v>0</v>
      </c>
      <c r="S949" s="94">
        <v>0</v>
      </c>
      <c r="T949" s="94">
        <v>0</v>
      </c>
      <c r="U949" s="94">
        <v>0</v>
      </c>
      <c r="V949" s="94">
        <v>0</v>
      </c>
    </row>
    <row r="950" spans="1:22" ht="20.100000000000001" customHeight="1">
      <c r="A950" s="107"/>
      <c r="B950" s="107"/>
      <c r="C950" s="108"/>
      <c r="D950" s="109" t="s">
        <v>2252</v>
      </c>
      <c r="E950" s="110" t="s">
        <v>2253</v>
      </c>
      <c r="F950" s="94">
        <v>40</v>
      </c>
      <c r="G950" s="94">
        <v>0</v>
      </c>
      <c r="H950" s="94">
        <v>0</v>
      </c>
      <c r="I950" s="94">
        <v>0</v>
      </c>
      <c r="J950" s="94">
        <v>0</v>
      </c>
      <c r="K950" s="94">
        <v>0</v>
      </c>
      <c r="L950" s="94">
        <v>0</v>
      </c>
      <c r="M950" s="94">
        <v>0</v>
      </c>
      <c r="N950" s="94">
        <v>0</v>
      </c>
      <c r="O950" s="94">
        <v>0</v>
      </c>
      <c r="P950" s="94">
        <v>0</v>
      </c>
      <c r="Q950" s="94">
        <v>0</v>
      </c>
      <c r="R950" s="94">
        <v>0</v>
      </c>
      <c r="S950" s="94">
        <v>40</v>
      </c>
      <c r="T950" s="94">
        <v>0</v>
      </c>
      <c r="U950" s="94">
        <v>0</v>
      </c>
      <c r="V950" s="94">
        <v>0</v>
      </c>
    </row>
    <row r="951" spans="1:22" ht="20.100000000000001" customHeight="1">
      <c r="A951" s="107" t="s">
        <v>1549</v>
      </c>
      <c r="B951" s="107" t="s">
        <v>1550</v>
      </c>
      <c r="C951" s="108" t="s">
        <v>1550</v>
      </c>
      <c r="D951" s="109" t="s">
        <v>1623</v>
      </c>
      <c r="E951" s="110" t="s">
        <v>251</v>
      </c>
      <c r="F951" s="94">
        <v>40</v>
      </c>
      <c r="G951" s="94">
        <v>0</v>
      </c>
      <c r="H951" s="94">
        <v>0</v>
      </c>
      <c r="I951" s="94">
        <v>0</v>
      </c>
      <c r="J951" s="94">
        <v>0</v>
      </c>
      <c r="K951" s="94">
        <v>0</v>
      </c>
      <c r="L951" s="94">
        <v>0</v>
      </c>
      <c r="M951" s="94">
        <v>0</v>
      </c>
      <c r="N951" s="94">
        <v>0</v>
      </c>
      <c r="O951" s="94">
        <v>0</v>
      </c>
      <c r="P951" s="94">
        <v>0</v>
      </c>
      <c r="Q951" s="94">
        <v>0</v>
      </c>
      <c r="R951" s="94">
        <v>0</v>
      </c>
      <c r="S951" s="94">
        <v>40</v>
      </c>
      <c r="T951" s="94">
        <v>0</v>
      </c>
      <c r="U951" s="94">
        <v>0</v>
      </c>
      <c r="V951" s="94">
        <v>0</v>
      </c>
    </row>
    <row r="952" spans="1:22" ht="20.100000000000001" customHeight="1">
      <c r="A952" s="107"/>
      <c r="B952" s="107"/>
      <c r="C952" s="108"/>
      <c r="D952" s="109" t="s">
        <v>2254</v>
      </c>
      <c r="E952" s="110" t="s">
        <v>2255</v>
      </c>
      <c r="F952" s="94">
        <v>220</v>
      </c>
      <c r="G952" s="94">
        <v>0</v>
      </c>
      <c r="H952" s="94">
        <v>0</v>
      </c>
      <c r="I952" s="94">
        <v>0</v>
      </c>
      <c r="J952" s="94">
        <v>0</v>
      </c>
      <c r="K952" s="94">
        <v>0</v>
      </c>
      <c r="L952" s="94">
        <v>0</v>
      </c>
      <c r="M952" s="94">
        <v>0</v>
      </c>
      <c r="N952" s="94">
        <v>0</v>
      </c>
      <c r="O952" s="94">
        <v>120</v>
      </c>
      <c r="P952" s="94">
        <v>0</v>
      </c>
      <c r="Q952" s="94">
        <v>0</v>
      </c>
      <c r="R952" s="94">
        <v>0</v>
      </c>
      <c r="S952" s="94">
        <v>100</v>
      </c>
      <c r="T952" s="94">
        <v>0</v>
      </c>
      <c r="U952" s="94">
        <v>0</v>
      </c>
      <c r="V952" s="94">
        <v>0</v>
      </c>
    </row>
    <row r="953" spans="1:22" ht="20.100000000000001" customHeight="1">
      <c r="A953" s="107" t="s">
        <v>1549</v>
      </c>
      <c r="B953" s="107" t="s">
        <v>1564</v>
      </c>
      <c r="C953" s="108" t="s">
        <v>1550</v>
      </c>
      <c r="D953" s="109" t="s">
        <v>1623</v>
      </c>
      <c r="E953" s="110" t="s">
        <v>251</v>
      </c>
      <c r="F953" s="94">
        <v>220</v>
      </c>
      <c r="G953" s="94">
        <v>0</v>
      </c>
      <c r="H953" s="94">
        <v>0</v>
      </c>
      <c r="I953" s="94">
        <v>0</v>
      </c>
      <c r="J953" s="94">
        <v>0</v>
      </c>
      <c r="K953" s="94">
        <v>0</v>
      </c>
      <c r="L953" s="94">
        <v>0</v>
      </c>
      <c r="M953" s="94">
        <v>0</v>
      </c>
      <c r="N953" s="94">
        <v>0</v>
      </c>
      <c r="O953" s="94">
        <v>120</v>
      </c>
      <c r="P953" s="94">
        <v>0</v>
      </c>
      <c r="Q953" s="94">
        <v>0</v>
      </c>
      <c r="R953" s="94">
        <v>0</v>
      </c>
      <c r="S953" s="94">
        <v>100</v>
      </c>
      <c r="T953" s="94">
        <v>0</v>
      </c>
      <c r="U953" s="94">
        <v>0</v>
      </c>
      <c r="V953" s="94">
        <v>0</v>
      </c>
    </row>
    <row r="954" spans="1:22" ht="20.100000000000001" customHeight="1">
      <c r="A954" s="107"/>
      <c r="B954" s="107"/>
      <c r="C954" s="108"/>
      <c r="D954" s="109" t="s">
        <v>2256</v>
      </c>
      <c r="E954" s="110" t="s">
        <v>2257</v>
      </c>
      <c r="F954" s="94">
        <v>140</v>
      </c>
      <c r="G954" s="94">
        <v>0</v>
      </c>
      <c r="H954" s="94">
        <v>0</v>
      </c>
      <c r="I954" s="94">
        <v>0</v>
      </c>
      <c r="J954" s="94">
        <v>0</v>
      </c>
      <c r="K954" s="94">
        <v>0</v>
      </c>
      <c r="L954" s="94">
        <v>0</v>
      </c>
      <c r="M954" s="94">
        <v>0</v>
      </c>
      <c r="N954" s="94">
        <v>0</v>
      </c>
      <c r="O954" s="94">
        <v>120</v>
      </c>
      <c r="P954" s="94">
        <v>0</v>
      </c>
      <c r="Q954" s="94">
        <v>0</v>
      </c>
      <c r="R954" s="94">
        <v>0</v>
      </c>
      <c r="S954" s="94">
        <v>20</v>
      </c>
      <c r="T954" s="94">
        <v>0</v>
      </c>
      <c r="U954" s="94">
        <v>0</v>
      </c>
      <c r="V954" s="94">
        <v>0</v>
      </c>
    </row>
    <row r="955" spans="1:22" ht="20.100000000000001" customHeight="1">
      <c r="A955" s="107" t="s">
        <v>1549</v>
      </c>
      <c r="B955" s="107" t="s">
        <v>1563</v>
      </c>
      <c r="C955" s="108" t="s">
        <v>1550</v>
      </c>
      <c r="D955" s="109" t="s">
        <v>1623</v>
      </c>
      <c r="E955" s="110" t="s">
        <v>251</v>
      </c>
      <c r="F955" s="94">
        <v>140</v>
      </c>
      <c r="G955" s="94">
        <v>0</v>
      </c>
      <c r="H955" s="94">
        <v>0</v>
      </c>
      <c r="I955" s="94">
        <v>0</v>
      </c>
      <c r="J955" s="94">
        <v>0</v>
      </c>
      <c r="K955" s="94">
        <v>0</v>
      </c>
      <c r="L955" s="94">
        <v>0</v>
      </c>
      <c r="M955" s="94">
        <v>0</v>
      </c>
      <c r="N955" s="94">
        <v>0</v>
      </c>
      <c r="O955" s="94">
        <v>120</v>
      </c>
      <c r="P955" s="94">
        <v>0</v>
      </c>
      <c r="Q955" s="94">
        <v>0</v>
      </c>
      <c r="R955" s="94">
        <v>0</v>
      </c>
      <c r="S955" s="94">
        <v>20</v>
      </c>
      <c r="T955" s="94">
        <v>0</v>
      </c>
      <c r="U955" s="94">
        <v>0</v>
      </c>
      <c r="V955" s="94">
        <v>0</v>
      </c>
    </row>
    <row r="956" spans="1:22" ht="20.100000000000001" customHeight="1">
      <c r="A956" s="107"/>
      <c r="B956" s="107"/>
      <c r="C956" s="108"/>
      <c r="D956" s="109" t="s">
        <v>2258</v>
      </c>
      <c r="E956" s="110" t="s">
        <v>2259</v>
      </c>
      <c r="F956" s="94">
        <v>140</v>
      </c>
      <c r="G956" s="94">
        <v>0</v>
      </c>
      <c r="H956" s="94">
        <v>0</v>
      </c>
      <c r="I956" s="94">
        <v>0</v>
      </c>
      <c r="J956" s="94">
        <v>0</v>
      </c>
      <c r="K956" s="94">
        <v>0</v>
      </c>
      <c r="L956" s="94">
        <v>0</v>
      </c>
      <c r="M956" s="94">
        <v>0</v>
      </c>
      <c r="N956" s="94">
        <v>0</v>
      </c>
      <c r="O956" s="94">
        <v>0</v>
      </c>
      <c r="P956" s="94">
        <v>0</v>
      </c>
      <c r="Q956" s="94">
        <v>0</v>
      </c>
      <c r="R956" s="94">
        <v>0</v>
      </c>
      <c r="S956" s="94">
        <v>140</v>
      </c>
      <c r="T956" s="94">
        <v>0</v>
      </c>
      <c r="U956" s="94">
        <v>0</v>
      </c>
      <c r="V956" s="94">
        <v>0</v>
      </c>
    </row>
    <row r="957" spans="1:22" ht="20.100000000000001" customHeight="1">
      <c r="A957" s="107" t="s">
        <v>1604</v>
      </c>
      <c r="B957" s="107" t="s">
        <v>1550</v>
      </c>
      <c r="C957" s="108" t="s">
        <v>1572</v>
      </c>
      <c r="D957" s="109" t="s">
        <v>1623</v>
      </c>
      <c r="E957" s="110" t="s">
        <v>1097</v>
      </c>
      <c r="F957" s="94">
        <v>140</v>
      </c>
      <c r="G957" s="94">
        <v>0</v>
      </c>
      <c r="H957" s="94">
        <v>0</v>
      </c>
      <c r="I957" s="94">
        <v>0</v>
      </c>
      <c r="J957" s="94">
        <v>0</v>
      </c>
      <c r="K957" s="94">
        <v>0</v>
      </c>
      <c r="L957" s="94">
        <v>0</v>
      </c>
      <c r="M957" s="94">
        <v>0</v>
      </c>
      <c r="N957" s="94">
        <v>0</v>
      </c>
      <c r="O957" s="94">
        <v>0</v>
      </c>
      <c r="P957" s="94">
        <v>0</v>
      </c>
      <c r="Q957" s="94">
        <v>0</v>
      </c>
      <c r="R957" s="94">
        <v>0</v>
      </c>
      <c r="S957" s="94">
        <v>140</v>
      </c>
      <c r="T957" s="94">
        <v>0</v>
      </c>
      <c r="U957" s="94">
        <v>0</v>
      </c>
      <c r="V957" s="94">
        <v>0</v>
      </c>
    </row>
    <row r="958" spans="1:22" ht="20.100000000000001" customHeight="1">
      <c r="A958" s="107"/>
      <c r="B958" s="107"/>
      <c r="C958" s="108"/>
      <c r="D958" s="109" t="s">
        <v>2260</v>
      </c>
      <c r="E958" s="110" t="s">
        <v>2261</v>
      </c>
      <c r="F958" s="94">
        <v>1072212</v>
      </c>
      <c r="G958" s="94">
        <v>0</v>
      </c>
      <c r="H958" s="94">
        <v>0</v>
      </c>
      <c r="I958" s="94">
        <v>0</v>
      </c>
      <c r="J958" s="94">
        <v>0</v>
      </c>
      <c r="K958" s="94">
        <v>953280</v>
      </c>
      <c r="L958" s="94">
        <v>0</v>
      </c>
      <c r="M958" s="94">
        <v>0</v>
      </c>
      <c r="N958" s="94">
        <v>0</v>
      </c>
      <c r="O958" s="94">
        <v>600</v>
      </c>
      <c r="P958" s="94">
        <v>0</v>
      </c>
      <c r="Q958" s="94">
        <v>0</v>
      </c>
      <c r="R958" s="94">
        <v>0</v>
      </c>
      <c r="S958" s="94">
        <v>840</v>
      </c>
      <c r="T958" s="94">
        <v>51492</v>
      </c>
      <c r="U958" s="94">
        <v>66000</v>
      </c>
      <c r="V958" s="94">
        <v>0</v>
      </c>
    </row>
    <row r="959" spans="1:22" ht="20.100000000000001" customHeight="1">
      <c r="A959" s="107"/>
      <c r="B959" s="107"/>
      <c r="C959" s="108"/>
      <c r="D959" s="109" t="s">
        <v>2262</v>
      </c>
      <c r="E959" s="110" t="s">
        <v>2263</v>
      </c>
      <c r="F959" s="94">
        <v>117892</v>
      </c>
      <c r="G959" s="94">
        <v>0</v>
      </c>
      <c r="H959" s="94">
        <v>0</v>
      </c>
      <c r="I959" s="94">
        <v>0</v>
      </c>
      <c r="J959" s="94">
        <v>0</v>
      </c>
      <c r="K959" s="94">
        <v>0</v>
      </c>
      <c r="L959" s="94">
        <v>0</v>
      </c>
      <c r="M959" s="94">
        <v>0</v>
      </c>
      <c r="N959" s="94">
        <v>0</v>
      </c>
      <c r="O959" s="94">
        <v>0</v>
      </c>
      <c r="P959" s="94">
        <v>0</v>
      </c>
      <c r="Q959" s="94">
        <v>0</v>
      </c>
      <c r="R959" s="94">
        <v>0</v>
      </c>
      <c r="S959" s="94">
        <v>400</v>
      </c>
      <c r="T959" s="94">
        <v>51492</v>
      </c>
      <c r="U959" s="94">
        <v>66000</v>
      </c>
      <c r="V959" s="94">
        <v>0</v>
      </c>
    </row>
    <row r="960" spans="1:22" ht="20.100000000000001" customHeight="1">
      <c r="A960" s="107" t="s">
        <v>1549</v>
      </c>
      <c r="B960" s="107" t="s">
        <v>1552</v>
      </c>
      <c r="C960" s="108" t="s">
        <v>1550</v>
      </c>
      <c r="D960" s="109" t="s">
        <v>1623</v>
      </c>
      <c r="E960" s="110" t="s">
        <v>251</v>
      </c>
      <c r="F960" s="94">
        <v>117892</v>
      </c>
      <c r="G960" s="94">
        <v>0</v>
      </c>
      <c r="H960" s="94">
        <v>0</v>
      </c>
      <c r="I960" s="94">
        <v>0</v>
      </c>
      <c r="J960" s="94">
        <v>0</v>
      </c>
      <c r="K960" s="94">
        <v>0</v>
      </c>
      <c r="L960" s="94">
        <v>0</v>
      </c>
      <c r="M960" s="94">
        <v>0</v>
      </c>
      <c r="N960" s="94">
        <v>0</v>
      </c>
      <c r="O960" s="94">
        <v>0</v>
      </c>
      <c r="P960" s="94">
        <v>0</v>
      </c>
      <c r="Q960" s="94">
        <v>0</v>
      </c>
      <c r="R960" s="94">
        <v>0</v>
      </c>
      <c r="S960" s="94">
        <v>400</v>
      </c>
      <c r="T960" s="94">
        <v>51492</v>
      </c>
      <c r="U960" s="94">
        <v>66000</v>
      </c>
      <c r="V960" s="94">
        <v>0</v>
      </c>
    </row>
    <row r="961" spans="1:22" ht="20.100000000000001" customHeight="1">
      <c r="A961" s="107"/>
      <c r="B961" s="107"/>
      <c r="C961" s="108"/>
      <c r="D961" s="109" t="s">
        <v>2264</v>
      </c>
      <c r="E961" s="110" t="s">
        <v>2265</v>
      </c>
      <c r="F961" s="94">
        <v>80</v>
      </c>
      <c r="G961" s="94">
        <v>0</v>
      </c>
      <c r="H961" s="94">
        <v>0</v>
      </c>
      <c r="I961" s="94">
        <v>0</v>
      </c>
      <c r="J961" s="94">
        <v>0</v>
      </c>
      <c r="K961" s="94">
        <v>0</v>
      </c>
      <c r="L961" s="94">
        <v>0</v>
      </c>
      <c r="M961" s="94">
        <v>0</v>
      </c>
      <c r="N961" s="94">
        <v>0</v>
      </c>
      <c r="O961" s="94">
        <v>0</v>
      </c>
      <c r="P961" s="94">
        <v>0</v>
      </c>
      <c r="Q961" s="94">
        <v>0</v>
      </c>
      <c r="R961" s="94">
        <v>0</v>
      </c>
      <c r="S961" s="94">
        <v>80</v>
      </c>
      <c r="T961" s="94">
        <v>0</v>
      </c>
      <c r="U961" s="94">
        <v>0</v>
      </c>
      <c r="V961" s="94">
        <v>0</v>
      </c>
    </row>
    <row r="962" spans="1:22" ht="20.100000000000001" customHeight="1">
      <c r="A962" s="107" t="s">
        <v>1549</v>
      </c>
      <c r="B962" s="107" t="s">
        <v>1554</v>
      </c>
      <c r="C962" s="108" t="s">
        <v>1550</v>
      </c>
      <c r="D962" s="109" t="s">
        <v>1623</v>
      </c>
      <c r="E962" s="110" t="s">
        <v>251</v>
      </c>
      <c r="F962" s="94">
        <v>80</v>
      </c>
      <c r="G962" s="94">
        <v>0</v>
      </c>
      <c r="H962" s="94">
        <v>0</v>
      </c>
      <c r="I962" s="94">
        <v>0</v>
      </c>
      <c r="J962" s="94">
        <v>0</v>
      </c>
      <c r="K962" s="94">
        <v>0</v>
      </c>
      <c r="L962" s="94">
        <v>0</v>
      </c>
      <c r="M962" s="94">
        <v>0</v>
      </c>
      <c r="N962" s="94">
        <v>0</v>
      </c>
      <c r="O962" s="94">
        <v>0</v>
      </c>
      <c r="P962" s="94">
        <v>0</v>
      </c>
      <c r="Q962" s="94">
        <v>0</v>
      </c>
      <c r="R962" s="94">
        <v>0</v>
      </c>
      <c r="S962" s="94">
        <v>80</v>
      </c>
      <c r="T962" s="94">
        <v>0</v>
      </c>
      <c r="U962" s="94">
        <v>0</v>
      </c>
      <c r="V962" s="94">
        <v>0</v>
      </c>
    </row>
    <row r="963" spans="1:22" ht="20.100000000000001" customHeight="1">
      <c r="A963" s="107"/>
      <c r="B963" s="107"/>
      <c r="C963" s="108"/>
      <c r="D963" s="109" t="s">
        <v>2266</v>
      </c>
      <c r="E963" s="110" t="s">
        <v>2267</v>
      </c>
      <c r="F963" s="94">
        <v>169140</v>
      </c>
      <c r="G963" s="94">
        <v>0</v>
      </c>
      <c r="H963" s="94">
        <v>0</v>
      </c>
      <c r="I963" s="94">
        <v>0</v>
      </c>
      <c r="J963" s="94">
        <v>0</v>
      </c>
      <c r="K963" s="94">
        <v>168480</v>
      </c>
      <c r="L963" s="94">
        <v>0</v>
      </c>
      <c r="M963" s="94">
        <v>0</v>
      </c>
      <c r="N963" s="94">
        <v>0</v>
      </c>
      <c r="O963" s="94">
        <v>600</v>
      </c>
      <c r="P963" s="94">
        <v>0</v>
      </c>
      <c r="Q963" s="94">
        <v>0</v>
      </c>
      <c r="R963" s="94">
        <v>0</v>
      </c>
      <c r="S963" s="94">
        <v>60</v>
      </c>
      <c r="T963" s="94">
        <v>0</v>
      </c>
      <c r="U963" s="94">
        <v>0</v>
      </c>
      <c r="V963" s="94">
        <v>0</v>
      </c>
    </row>
    <row r="964" spans="1:22" ht="20.100000000000001" customHeight="1">
      <c r="A964" s="107" t="s">
        <v>1591</v>
      </c>
      <c r="B964" s="107" t="s">
        <v>1580</v>
      </c>
      <c r="C964" s="108" t="s">
        <v>1572</v>
      </c>
      <c r="D964" s="109" t="s">
        <v>1623</v>
      </c>
      <c r="E964" s="110" t="s">
        <v>957</v>
      </c>
      <c r="F964" s="94">
        <v>169140</v>
      </c>
      <c r="G964" s="94">
        <v>0</v>
      </c>
      <c r="H964" s="94">
        <v>0</v>
      </c>
      <c r="I964" s="94">
        <v>0</v>
      </c>
      <c r="J964" s="94">
        <v>0</v>
      </c>
      <c r="K964" s="94">
        <v>168480</v>
      </c>
      <c r="L964" s="94">
        <v>0</v>
      </c>
      <c r="M964" s="94">
        <v>0</v>
      </c>
      <c r="N964" s="94">
        <v>0</v>
      </c>
      <c r="O964" s="94">
        <v>600</v>
      </c>
      <c r="P964" s="94">
        <v>0</v>
      </c>
      <c r="Q964" s="94">
        <v>0</v>
      </c>
      <c r="R964" s="94">
        <v>0</v>
      </c>
      <c r="S964" s="94">
        <v>60</v>
      </c>
      <c r="T964" s="94">
        <v>0</v>
      </c>
      <c r="U964" s="94">
        <v>0</v>
      </c>
      <c r="V964" s="94">
        <v>0</v>
      </c>
    </row>
    <row r="965" spans="1:22" ht="20.100000000000001" customHeight="1">
      <c r="A965" s="107"/>
      <c r="B965" s="107"/>
      <c r="C965" s="108"/>
      <c r="D965" s="109" t="s">
        <v>2268</v>
      </c>
      <c r="E965" s="110" t="s">
        <v>2269</v>
      </c>
      <c r="F965" s="94">
        <v>40</v>
      </c>
      <c r="G965" s="94">
        <v>0</v>
      </c>
      <c r="H965" s="94">
        <v>0</v>
      </c>
      <c r="I965" s="94">
        <v>0</v>
      </c>
      <c r="J965" s="94">
        <v>0</v>
      </c>
      <c r="K965" s="94">
        <v>0</v>
      </c>
      <c r="L965" s="94">
        <v>0</v>
      </c>
      <c r="M965" s="94">
        <v>0</v>
      </c>
      <c r="N965" s="94">
        <v>0</v>
      </c>
      <c r="O965" s="94">
        <v>0</v>
      </c>
      <c r="P965" s="94">
        <v>0</v>
      </c>
      <c r="Q965" s="94">
        <v>0</v>
      </c>
      <c r="R965" s="94">
        <v>0</v>
      </c>
      <c r="S965" s="94">
        <v>40</v>
      </c>
      <c r="T965" s="94">
        <v>0</v>
      </c>
      <c r="U965" s="94">
        <v>0</v>
      </c>
      <c r="V965" s="94">
        <v>0</v>
      </c>
    </row>
    <row r="966" spans="1:22" ht="20.100000000000001" customHeight="1">
      <c r="A966" s="107" t="s">
        <v>1582</v>
      </c>
      <c r="B966" s="107" t="s">
        <v>1550</v>
      </c>
      <c r="C966" s="108" t="s">
        <v>1585</v>
      </c>
      <c r="D966" s="109" t="s">
        <v>1623</v>
      </c>
      <c r="E966" s="110" t="s">
        <v>758</v>
      </c>
      <c r="F966" s="94">
        <v>40</v>
      </c>
      <c r="G966" s="94">
        <v>0</v>
      </c>
      <c r="H966" s="94">
        <v>0</v>
      </c>
      <c r="I966" s="94">
        <v>0</v>
      </c>
      <c r="J966" s="94">
        <v>0</v>
      </c>
      <c r="K966" s="94">
        <v>0</v>
      </c>
      <c r="L966" s="94">
        <v>0</v>
      </c>
      <c r="M966" s="94">
        <v>0</v>
      </c>
      <c r="N966" s="94">
        <v>0</v>
      </c>
      <c r="O966" s="94">
        <v>0</v>
      </c>
      <c r="P966" s="94">
        <v>0</v>
      </c>
      <c r="Q966" s="94">
        <v>0</v>
      </c>
      <c r="R966" s="94">
        <v>0</v>
      </c>
      <c r="S966" s="94">
        <v>40</v>
      </c>
      <c r="T966" s="94">
        <v>0</v>
      </c>
      <c r="U966" s="94">
        <v>0</v>
      </c>
      <c r="V966" s="94">
        <v>0</v>
      </c>
    </row>
    <row r="967" spans="1:22" ht="20.100000000000001" customHeight="1">
      <c r="A967" s="107"/>
      <c r="B967" s="107"/>
      <c r="C967" s="108"/>
      <c r="D967" s="109" t="s">
        <v>2270</v>
      </c>
      <c r="E967" s="110" t="s">
        <v>2271</v>
      </c>
      <c r="F967" s="94">
        <v>40</v>
      </c>
      <c r="G967" s="94">
        <v>0</v>
      </c>
      <c r="H967" s="94">
        <v>0</v>
      </c>
      <c r="I967" s="94">
        <v>0</v>
      </c>
      <c r="J967" s="94">
        <v>0</v>
      </c>
      <c r="K967" s="94">
        <v>0</v>
      </c>
      <c r="L967" s="94">
        <v>0</v>
      </c>
      <c r="M967" s="94">
        <v>0</v>
      </c>
      <c r="N967" s="94">
        <v>0</v>
      </c>
      <c r="O967" s="94">
        <v>0</v>
      </c>
      <c r="P967" s="94">
        <v>0</v>
      </c>
      <c r="Q967" s="94">
        <v>0</v>
      </c>
      <c r="R967" s="94">
        <v>0</v>
      </c>
      <c r="S967" s="94">
        <v>40</v>
      </c>
      <c r="T967" s="94">
        <v>0</v>
      </c>
      <c r="U967" s="94">
        <v>0</v>
      </c>
      <c r="V967" s="94">
        <v>0</v>
      </c>
    </row>
    <row r="968" spans="1:22" ht="20.100000000000001" customHeight="1">
      <c r="A968" s="107" t="s">
        <v>1589</v>
      </c>
      <c r="B968" s="107" t="s">
        <v>1550</v>
      </c>
      <c r="C968" s="108" t="s">
        <v>1585</v>
      </c>
      <c r="D968" s="109" t="s">
        <v>1623</v>
      </c>
      <c r="E968" s="110" t="s">
        <v>801</v>
      </c>
      <c r="F968" s="94">
        <v>40</v>
      </c>
      <c r="G968" s="94">
        <v>0</v>
      </c>
      <c r="H968" s="94">
        <v>0</v>
      </c>
      <c r="I968" s="94">
        <v>0</v>
      </c>
      <c r="J968" s="94">
        <v>0</v>
      </c>
      <c r="K968" s="94">
        <v>0</v>
      </c>
      <c r="L968" s="94">
        <v>0</v>
      </c>
      <c r="M968" s="94">
        <v>0</v>
      </c>
      <c r="N968" s="94">
        <v>0</v>
      </c>
      <c r="O968" s="94">
        <v>0</v>
      </c>
      <c r="P968" s="94">
        <v>0</v>
      </c>
      <c r="Q968" s="94">
        <v>0</v>
      </c>
      <c r="R968" s="94">
        <v>0</v>
      </c>
      <c r="S968" s="94">
        <v>40</v>
      </c>
      <c r="T968" s="94">
        <v>0</v>
      </c>
      <c r="U968" s="94">
        <v>0</v>
      </c>
      <c r="V968" s="94">
        <v>0</v>
      </c>
    </row>
    <row r="969" spans="1:22" ht="20.100000000000001" customHeight="1">
      <c r="A969" s="107"/>
      <c r="B969" s="107"/>
      <c r="C969" s="108"/>
      <c r="D969" s="109" t="s">
        <v>2272</v>
      </c>
      <c r="E969" s="110" t="s">
        <v>2273</v>
      </c>
      <c r="F969" s="94">
        <v>784800</v>
      </c>
      <c r="G969" s="94">
        <v>0</v>
      </c>
      <c r="H969" s="94">
        <v>0</v>
      </c>
      <c r="I969" s="94">
        <v>0</v>
      </c>
      <c r="J969" s="94">
        <v>0</v>
      </c>
      <c r="K969" s="94">
        <v>784800</v>
      </c>
      <c r="L969" s="94">
        <v>0</v>
      </c>
      <c r="M969" s="94">
        <v>0</v>
      </c>
      <c r="N969" s="94">
        <v>0</v>
      </c>
      <c r="O969" s="94">
        <v>0</v>
      </c>
      <c r="P969" s="94">
        <v>0</v>
      </c>
      <c r="Q969" s="94">
        <v>0</v>
      </c>
      <c r="R969" s="94">
        <v>0</v>
      </c>
      <c r="S969" s="94">
        <v>0</v>
      </c>
      <c r="T969" s="94">
        <v>0</v>
      </c>
      <c r="U969" s="94">
        <v>0</v>
      </c>
      <c r="V969" s="94">
        <v>0</v>
      </c>
    </row>
    <row r="970" spans="1:22" ht="20.100000000000001" customHeight="1">
      <c r="A970" s="107" t="s">
        <v>1604</v>
      </c>
      <c r="B970" s="107" t="s">
        <v>1580</v>
      </c>
      <c r="C970" s="108" t="s">
        <v>1558</v>
      </c>
      <c r="D970" s="109" t="s">
        <v>1623</v>
      </c>
      <c r="E970" s="110" t="s">
        <v>1171</v>
      </c>
      <c r="F970" s="94">
        <v>784800</v>
      </c>
      <c r="G970" s="94">
        <v>0</v>
      </c>
      <c r="H970" s="94">
        <v>0</v>
      </c>
      <c r="I970" s="94">
        <v>0</v>
      </c>
      <c r="J970" s="94">
        <v>0</v>
      </c>
      <c r="K970" s="94">
        <v>784800</v>
      </c>
      <c r="L970" s="94">
        <v>0</v>
      </c>
      <c r="M970" s="94">
        <v>0</v>
      </c>
      <c r="N970" s="94">
        <v>0</v>
      </c>
      <c r="O970" s="94">
        <v>0</v>
      </c>
      <c r="P970" s="94">
        <v>0</v>
      </c>
      <c r="Q970" s="94">
        <v>0</v>
      </c>
      <c r="R970" s="94">
        <v>0</v>
      </c>
      <c r="S970" s="94">
        <v>0</v>
      </c>
      <c r="T970" s="94">
        <v>0</v>
      </c>
      <c r="U970" s="94">
        <v>0</v>
      </c>
      <c r="V970" s="94">
        <v>0</v>
      </c>
    </row>
    <row r="971" spans="1:22" ht="20.100000000000001" customHeight="1">
      <c r="A971" s="107"/>
      <c r="B971" s="107"/>
      <c r="C971" s="108"/>
      <c r="D971" s="109" t="s">
        <v>2274</v>
      </c>
      <c r="E971" s="110" t="s">
        <v>2275</v>
      </c>
      <c r="F971" s="94">
        <v>40</v>
      </c>
      <c r="G971" s="94">
        <v>0</v>
      </c>
      <c r="H971" s="94">
        <v>0</v>
      </c>
      <c r="I971" s="94">
        <v>0</v>
      </c>
      <c r="J971" s="94">
        <v>0</v>
      </c>
      <c r="K971" s="94">
        <v>0</v>
      </c>
      <c r="L971" s="94">
        <v>0</v>
      </c>
      <c r="M971" s="94">
        <v>0</v>
      </c>
      <c r="N971" s="94">
        <v>0</v>
      </c>
      <c r="O971" s="94">
        <v>0</v>
      </c>
      <c r="P971" s="94">
        <v>0</v>
      </c>
      <c r="Q971" s="94">
        <v>0</v>
      </c>
      <c r="R971" s="94">
        <v>0</v>
      </c>
      <c r="S971" s="94">
        <v>40</v>
      </c>
      <c r="T971" s="94">
        <v>0</v>
      </c>
      <c r="U971" s="94">
        <v>0</v>
      </c>
      <c r="V971" s="94">
        <v>0</v>
      </c>
    </row>
    <row r="972" spans="1:22" ht="20.100000000000001" customHeight="1">
      <c r="A972" s="107" t="s">
        <v>1549</v>
      </c>
      <c r="B972" s="107" t="s">
        <v>1550</v>
      </c>
      <c r="C972" s="108" t="s">
        <v>1550</v>
      </c>
      <c r="D972" s="109" t="s">
        <v>1623</v>
      </c>
      <c r="E972" s="110" t="s">
        <v>251</v>
      </c>
      <c r="F972" s="94">
        <v>40</v>
      </c>
      <c r="G972" s="94">
        <v>0</v>
      </c>
      <c r="H972" s="94">
        <v>0</v>
      </c>
      <c r="I972" s="94">
        <v>0</v>
      </c>
      <c r="J972" s="94">
        <v>0</v>
      </c>
      <c r="K972" s="94">
        <v>0</v>
      </c>
      <c r="L972" s="94">
        <v>0</v>
      </c>
      <c r="M972" s="94">
        <v>0</v>
      </c>
      <c r="N972" s="94">
        <v>0</v>
      </c>
      <c r="O972" s="94">
        <v>0</v>
      </c>
      <c r="P972" s="94">
        <v>0</v>
      </c>
      <c r="Q972" s="94">
        <v>0</v>
      </c>
      <c r="R972" s="94">
        <v>0</v>
      </c>
      <c r="S972" s="94">
        <v>40</v>
      </c>
      <c r="T972" s="94">
        <v>0</v>
      </c>
      <c r="U972" s="94">
        <v>0</v>
      </c>
      <c r="V972" s="94">
        <v>0</v>
      </c>
    </row>
    <row r="973" spans="1:22" ht="20.100000000000001" customHeight="1">
      <c r="A973" s="107"/>
      <c r="B973" s="107"/>
      <c r="C973" s="108"/>
      <c r="D973" s="109" t="s">
        <v>2276</v>
      </c>
      <c r="E973" s="110" t="s">
        <v>2277</v>
      </c>
      <c r="F973" s="94">
        <v>40</v>
      </c>
      <c r="G973" s="94">
        <v>0</v>
      </c>
      <c r="H973" s="94">
        <v>0</v>
      </c>
      <c r="I973" s="94">
        <v>0</v>
      </c>
      <c r="J973" s="94">
        <v>0</v>
      </c>
      <c r="K973" s="94">
        <v>0</v>
      </c>
      <c r="L973" s="94">
        <v>0</v>
      </c>
      <c r="M973" s="94">
        <v>0</v>
      </c>
      <c r="N973" s="94">
        <v>0</v>
      </c>
      <c r="O973" s="94">
        <v>0</v>
      </c>
      <c r="P973" s="94">
        <v>0</v>
      </c>
      <c r="Q973" s="94">
        <v>0</v>
      </c>
      <c r="R973" s="94">
        <v>0</v>
      </c>
      <c r="S973" s="94">
        <v>40</v>
      </c>
      <c r="T973" s="94">
        <v>0</v>
      </c>
      <c r="U973" s="94">
        <v>0</v>
      </c>
      <c r="V973" s="94">
        <v>0</v>
      </c>
    </row>
    <row r="974" spans="1:22" ht="20.100000000000001" customHeight="1">
      <c r="A974" s="107" t="s">
        <v>1549</v>
      </c>
      <c r="B974" s="107" t="s">
        <v>1564</v>
      </c>
      <c r="C974" s="108" t="s">
        <v>1550</v>
      </c>
      <c r="D974" s="109" t="s">
        <v>1623</v>
      </c>
      <c r="E974" s="110" t="s">
        <v>251</v>
      </c>
      <c r="F974" s="94">
        <v>40</v>
      </c>
      <c r="G974" s="94">
        <v>0</v>
      </c>
      <c r="H974" s="94">
        <v>0</v>
      </c>
      <c r="I974" s="94">
        <v>0</v>
      </c>
      <c r="J974" s="94">
        <v>0</v>
      </c>
      <c r="K974" s="94">
        <v>0</v>
      </c>
      <c r="L974" s="94">
        <v>0</v>
      </c>
      <c r="M974" s="94">
        <v>0</v>
      </c>
      <c r="N974" s="94">
        <v>0</v>
      </c>
      <c r="O974" s="94">
        <v>0</v>
      </c>
      <c r="P974" s="94">
        <v>0</v>
      </c>
      <c r="Q974" s="94">
        <v>0</v>
      </c>
      <c r="R974" s="94">
        <v>0</v>
      </c>
      <c r="S974" s="94">
        <v>40</v>
      </c>
      <c r="T974" s="94">
        <v>0</v>
      </c>
      <c r="U974" s="94">
        <v>0</v>
      </c>
      <c r="V974" s="94">
        <v>0</v>
      </c>
    </row>
    <row r="975" spans="1:22" ht="20.100000000000001" customHeight="1">
      <c r="A975" s="107"/>
      <c r="B975" s="107"/>
      <c r="C975" s="108"/>
      <c r="D975" s="109" t="s">
        <v>2278</v>
      </c>
      <c r="E975" s="110" t="s">
        <v>2279</v>
      </c>
      <c r="F975" s="94">
        <v>20</v>
      </c>
      <c r="G975" s="94">
        <v>0</v>
      </c>
      <c r="H975" s="94">
        <v>0</v>
      </c>
      <c r="I975" s="94">
        <v>0</v>
      </c>
      <c r="J975" s="94">
        <v>0</v>
      </c>
      <c r="K975" s="94">
        <v>0</v>
      </c>
      <c r="L975" s="94">
        <v>0</v>
      </c>
      <c r="M975" s="94">
        <v>0</v>
      </c>
      <c r="N975" s="94">
        <v>0</v>
      </c>
      <c r="O975" s="94">
        <v>0</v>
      </c>
      <c r="P975" s="94">
        <v>0</v>
      </c>
      <c r="Q975" s="94">
        <v>0</v>
      </c>
      <c r="R975" s="94">
        <v>0</v>
      </c>
      <c r="S975" s="94">
        <v>20</v>
      </c>
      <c r="T975" s="94">
        <v>0</v>
      </c>
      <c r="U975" s="94">
        <v>0</v>
      </c>
      <c r="V975" s="94">
        <v>0</v>
      </c>
    </row>
    <row r="976" spans="1:22" ht="20.100000000000001" customHeight="1">
      <c r="A976" s="107" t="s">
        <v>1549</v>
      </c>
      <c r="B976" s="107" t="s">
        <v>1563</v>
      </c>
      <c r="C976" s="108" t="s">
        <v>1550</v>
      </c>
      <c r="D976" s="109" t="s">
        <v>1623</v>
      </c>
      <c r="E976" s="110" t="s">
        <v>251</v>
      </c>
      <c r="F976" s="94">
        <v>20</v>
      </c>
      <c r="G976" s="94">
        <v>0</v>
      </c>
      <c r="H976" s="94">
        <v>0</v>
      </c>
      <c r="I976" s="94">
        <v>0</v>
      </c>
      <c r="J976" s="94">
        <v>0</v>
      </c>
      <c r="K976" s="94">
        <v>0</v>
      </c>
      <c r="L976" s="94">
        <v>0</v>
      </c>
      <c r="M976" s="94">
        <v>0</v>
      </c>
      <c r="N976" s="94">
        <v>0</v>
      </c>
      <c r="O976" s="94">
        <v>0</v>
      </c>
      <c r="P976" s="94">
        <v>0</v>
      </c>
      <c r="Q976" s="94">
        <v>0</v>
      </c>
      <c r="R976" s="94">
        <v>0</v>
      </c>
      <c r="S976" s="94">
        <v>20</v>
      </c>
      <c r="T976" s="94">
        <v>0</v>
      </c>
      <c r="U976" s="94">
        <v>0</v>
      </c>
      <c r="V976" s="94">
        <v>0</v>
      </c>
    </row>
    <row r="977" spans="1:22" ht="20.100000000000001" customHeight="1">
      <c r="A977" s="107"/>
      <c r="B977" s="107"/>
      <c r="C977" s="108"/>
      <c r="D977" s="109" t="s">
        <v>2280</v>
      </c>
      <c r="E977" s="110" t="s">
        <v>2281</v>
      </c>
      <c r="F977" s="94">
        <v>120</v>
      </c>
      <c r="G977" s="94">
        <v>0</v>
      </c>
      <c r="H977" s="94">
        <v>0</v>
      </c>
      <c r="I977" s="94">
        <v>0</v>
      </c>
      <c r="J977" s="94">
        <v>0</v>
      </c>
      <c r="K977" s="94">
        <v>0</v>
      </c>
      <c r="L977" s="94">
        <v>0</v>
      </c>
      <c r="M977" s="94">
        <v>0</v>
      </c>
      <c r="N977" s="94">
        <v>0</v>
      </c>
      <c r="O977" s="94">
        <v>0</v>
      </c>
      <c r="P977" s="94">
        <v>0</v>
      </c>
      <c r="Q977" s="94">
        <v>0</v>
      </c>
      <c r="R977" s="94">
        <v>0</v>
      </c>
      <c r="S977" s="94">
        <v>120</v>
      </c>
      <c r="T977" s="94">
        <v>0</v>
      </c>
      <c r="U977" s="94">
        <v>0</v>
      </c>
      <c r="V977" s="94">
        <v>0</v>
      </c>
    </row>
    <row r="978" spans="1:22" ht="20.100000000000001" customHeight="1">
      <c r="A978" s="107" t="s">
        <v>1604</v>
      </c>
      <c r="B978" s="107" t="s">
        <v>1550</v>
      </c>
      <c r="C978" s="108" t="s">
        <v>1572</v>
      </c>
      <c r="D978" s="109" t="s">
        <v>1623</v>
      </c>
      <c r="E978" s="110" t="s">
        <v>1097</v>
      </c>
      <c r="F978" s="94">
        <v>120</v>
      </c>
      <c r="G978" s="94">
        <v>0</v>
      </c>
      <c r="H978" s="94">
        <v>0</v>
      </c>
      <c r="I978" s="94">
        <v>0</v>
      </c>
      <c r="J978" s="94">
        <v>0</v>
      </c>
      <c r="K978" s="94">
        <v>0</v>
      </c>
      <c r="L978" s="94">
        <v>0</v>
      </c>
      <c r="M978" s="94">
        <v>0</v>
      </c>
      <c r="N978" s="94">
        <v>0</v>
      </c>
      <c r="O978" s="94">
        <v>0</v>
      </c>
      <c r="P978" s="94">
        <v>0</v>
      </c>
      <c r="Q978" s="94">
        <v>0</v>
      </c>
      <c r="R978" s="94">
        <v>0</v>
      </c>
      <c r="S978" s="94">
        <v>120</v>
      </c>
      <c r="T978" s="94">
        <v>0</v>
      </c>
      <c r="U978" s="94">
        <v>0</v>
      </c>
      <c r="V978" s="94">
        <v>0</v>
      </c>
    </row>
    <row r="979" spans="1:22" ht="20.100000000000001" customHeight="1">
      <c r="A979" s="107"/>
      <c r="B979" s="107"/>
      <c r="C979" s="108"/>
      <c r="D979" s="109" t="s">
        <v>2282</v>
      </c>
      <c r="E979" s="110" t="s">
        <v>2283</v>
      </c>
      <c r="F979" s="94">
        <v>1702980</v>
      </c>
      <c r="G979" s="94">
        <v>0</v>
      </c>
      <c r="H979" s="94">
        <v>0</v>
      </c>
      <c r="I979" s="94">
        <v>0</v>
      </c>
      <c r="J979" s="94">
        <v>0</v>
      </c>
      <c r="K979" s="94">
        <v>1279200</v>
      </c>
      <c r="L979" s="94">
        <v>0</v>
      </c>
      <c r="M979" s="94">
        <v>0</v>
      </c>
      <c r="N979" s="94">
        <v>0</v>
      </c>
      <c r="O979" s="94">
        <v>900</v>
      </c>
      <c r="P979" s="94">
        <v>0</v>
      </c>
      <c r="Q979" s="94">
        <v>0</v>
      </c>
      <c r="R979" s="94">
        <v>0</v>
      </c>
      <c r="S979" s="94">
        <v>1040</v>
      </c>
      <c r="T979" s="94">
        <v>30900</v>
      </c>
      <c r="U979" s="94">
        <v>132000</v>
      </c>
      <c r="V979" s="94">
        <v>460</v>
      </c>
    </row>
    <row r="980" spans="1:22" ht="20.100000000000001" customHeight="1">
      <c r="A980" s="107"/>
      <c r="B980" s="107"/>
      <c r="C980" s="108"/>
      <c r="D980" s="109" t="s">
        <v>2284</v>
      </c>
      <c r="E980" s="110" t="s">
        <v>2285</v>
      </c>
      <c r="F980" s="94">
        <v>140100</v>
      </c>
      <c r="G980" s="94">
        <v>0</v>
      </c>
      <c r="H980" s="94">
        <v>0</v>
      </c>
      <c r="I980" s="94">
        <v>0</v>
      </c>
      <c r="J980" s="94">
        <v>0</v>
      </c>
      <c r="K980" s="94">
        <v>0</v>
      </c>
      <c r="L980" s="94">
        <v>0</v>
      </c>
      <c r="M980" s="94">
        <v>0</v>
      </c>
      <c r="N980" s="94">
        <v>0</v>
      </c>
      <c r="O980" s="94">
        <v>660</v>
      </c>
      <c r="P980" s="94">
        <v>0</v>
      </c>
      <c r="Q980" s="94">
        <v>0</v>
      </c>
      <c r="R980" s="94">
        <v>0</v>
      </c>
      <c r="S980" s="94">
        <v>320</v>
      </c>
      <c r="T980" s="94">
        <v>24720</v>
      </c>
      <c r="U980" s="94">
        <v>114000</v>
      </c>
      <c r="V980" s="94">
        <v>400</v>
      </c>
    </row>
    <row r="981" spans="1:22" ht="20.100000000000001" customHeight="1">
      <c r="A981" s="107" t="s">
        <v>1549</v>
      </c>
      <c r="B981" s="107" t="s">
        <v>1552</v>
      </c>
      <c r="C981" s="108" t="s">
        <v>1550</v>
      </c>
      <c r="D981" s="109" t="s">
        <v>1623</v>
      </c>
      <c r="E981" s="110" t="s">
        <v>251</v>
      </c>
      <c r="F981" s="94">
        <v>139700</v>
      </c>
      <c r="G981" s="94">
        <v>0</v>
      </c>
      <c r="H981" s="94">
        <v>0</v>
      </c>
      <c r="I981" s="94">
        <v>0</v>
      </c>
      <c r="J981" s="94">
        <v>0</v>
      </c>
      <c r="K981" s="94">
        <v>0</v>
      </c>
      <c r="L981" s="94">
        <v>0</v>
      </c>
      <c r="M981" s="94">
        <v>0</v>
      </c>
      <c r="N981" s="94">
        <v>0</v>
      </c>
      <c r="O981" s="94">
        <v>660</v>
      </c>
      <c r="P981" s="94">
        <v>0</v>
      </c>
      <c r="Q981" s="94">
        <v>0</v>
      </c>
      <c r="R981" s="94">
        <v>0</v>
      </c>
      <c r="S981" s="94">
        <v>320</v>
      </c>
      <c r="T981" s="94">
        <v>24720</v>
      </c>
      <c r="U981" s="94">
        <v>114000</v>
      </c>
      <c r="V981" s="94">
        <v>0</v>
      </c>
    </row>
    <row r="982" spans="1:22" ht="20.100000000000001" customHeight="1">
      <c r="A982" s="107" t="s">
        <v>1589</v>
      </c>
      <c r="B982" s="107" t="s">
        <v>1558</v>
      </c>
      <c r="C982" s="108" t="s">
        <v>1572</v>
      </c>
      <c r="D982" s="109" t="s">
        <v>1623</v>
      </c>
      <c r="E982" s="110" t="s">
        <v>832</v>
      </c>
      <c r="F982" s="94">
        <v>400</v>
      </c>
      <c r="G982" s="94">
        <v>0</v>
      </c>
      <c r="H982" s="94">
        <v>0</v>
      </c>
      <c r="I982" s="94">
        <v>0</v>
      </c>
      <c r="J982" s="94">
        <v>0</v>
      </c>
      <c r="K982" s="94">
        <v>0</v>
      </c>
      <c r="L982" s="94">
        <v>0</v>
      </c>
      <c r="M982" s="94">
        <v>0</v>
      </c>
      <c r="N982" s="94">
        <v>0</v>
      </c>
      <c r="O982" s="94">
        <v>0</v>
      </c>
      <c r="P982" s="94">
        <v>0</v>
      </c>
      <c r="Q982" s="94">
        <v>0</v>
      </c>
      <c r="R982" s="94">
        <v>0</v>
      </c>
      <c r="S982" s="94">
        <v>0</v>
      </c>
      <c r="T982" s="94">
        <v>0</v>
      </c>
      <c r="U982" s="94">
        <v>0</v>
      </c>
      <c r="V982" s="94">
        <v>400</v>
      </c>
    </row>
    <row r="983" spans="1:22" ht="20.100000000000001" customHeight="1">
      <c r="A983" s="107"/>
      <c r="B983" s="107"/>
      <c r="C983" s="108"/>
      <c r="D983" s="109" t="s">
        <v>2286</v>
      </c>
      <c r="E983" s="110" t="s">
        <v>2287</v>
      </c>
      <c r="F983" s="94">
        <v>24400</v>
      </c>
      <c r="G983" s="94">
        <v>0</v>
      </c>
      <c r="H983" s="94">
        <v>0</v>
      </c>
      <c r="I983" s="94">
        <v>0</v>
      </c>
      <c r="J983" s="94">
        <v>0</v>
      </c>
      <c r="K983" s="94">
        <v>0</v>
      </c>
      <c r="L983" s="94">
        <v>0</v>
      </c>
      <c r="M983" s="94">
        <v>0</v>
      </c>
      <c r="N983" s="94">
        <v>0</v>
      </c>
      <c r="O983" s="94">
        <v>60</v>
      </c>
      <c r="P983" s="94">
        <v>0</v>
      </c>
      <c r="Q983" s="94">
        <v>0</v>
      </c>
      <c r="R983" s="94">
        <v>0</v>
      </c>
      <c r="S983" s="94">
        <v>100</v>
      </c>
      <c r="T983" s="94">
        <v>6180</v>
      </c>
      <c r="U983" s="94">
        <v>18000</v>
      </c>
      <c r="V983" s="94">
        <v>60</v>
      </c>
    </row>
    <row r="984" spans="1:22" ht="20.100000000000001" customHeight="1">
      <c r="A984" s="107" t="s">
        <v>1549</v>
      </c>
      <c r="B984" s="107" t="s">
        <v>1554</v>
      </c>
      <c r="C984" s="108" t="s">
        <v>1550</v>
      </c>
      <c r="D984" s="109" t="s">
        <v>1623</v>
      </c>
      <c r="E984" s="110" t="s">
        <v>251</v>
      </c>
      <c r="F984" s="94">
        <v>24400</v>
      </c>
      <c r="G984" s="94">
        <v>0</v>
      </c>
      <c r="H984" s="94">
        <v>0</v>
      </c>
      <c r="I984" s="94">
        <v>0</v>
      </c>
      <c r="J984" s="94">
        <v>0</v>
      </c>
      <c r="K984" s="94">
        <v>0</v>
      </c>
      <c r="L984" s="94">
        <v>0</v>
      </c>
      <c r="M984" s="94">
        <v>0</v>
      </c>
      <c r="N984" s="94">
        <v>0</v>
      </c>
      <c r="O984" s="94">
        <v>60</v>
      </c>
      <c r="P984" s="94">
        <v>0</v>
      </c>
      <c r="Q984" s="94">
        <v>0</v>
      </c>
      <c r="R984" s="94">
        <v>0</v>
      </c>
      <c r="S984" s="94">
        <v>100</v>
      </c>
      <c r="T984" s="94">
        <v>6180</v>
      </c>
      <c r="U984" s="94">
        <v>18000</v>
      </c>
      <c r="V984" s="94">
        <v>60</v>
      </c>
    </row>
    <row r="985" spans="1:22" ht="20.100000000000001" customHeight="1">
      <c r="A985" s="107"/>
      <c r="B985" s="107"/>
      <c r="C985" s="108"/>
      <c r="D985" s="109" t="s">
        <v>2288</v>
      </c>
      <c r="E985" s="110" t="s">
        <v>2289</v>
      </c>
      <c r="F985" s="94">
        <v>265860</v>
      </c>
      <c r="G985" s="94">
        <v>0</v>
      </c>
      <c r="H985" s="94">
        <v>0</v>
      </c>
      <c r="I985" s="94">
        <v>0</v>
      </c>
      <c r="J985" s="94">
        <v>0</v>
      </c>
      <c r="K985" s="94">
        <v>237600</v>
      </c>
      <c r="L985" s="94">
        <v>0</v>
      </c>
      <c r="M985" s="94">
        <v>0</v>
      </c>
      <c r="N985" s="94">
        <v>0</v>
      </c>
      <c r="O985" s="94">
        <v>60</v>
      </c>
      <c r="P985" s="94">
        <v>0</v>
      </c>
      <c r="Q985" s="94">
        <v>0</v>
      </c>
      <c r="R985" s="94">
        <v>0</v>
      </c>
      <c r="S985" s="94">
        <v>120</v>
      </c>
      <c r="T985" s="94">
        <v>0</v>
      </c>
      <c r="U985" s="94">
        <v>0</v>
      </c>
      <c r="V985" s="94">
        <v>0</v>
      </c>
    </row>
    <row r="986" spans="1:22" ht="20.100000000000001" customHeight="1">
      <c r="A986" s="107" t="s">
        <v>1591</v>
      </c>
      <c r="B986" s="107" t="s">
        <v>1580</v>
      </c>
      <c r="C986" s="108" t="s">
        <v>1572</v>
      </c>
      <c r="D986" s="109" t="s">
        <v>1623</v>
      </c>
      <c r="E986" s="110" t="s">
        <v>957</v>
      </c>
      <c r="F986" s="94">
        <v>265860</v>
      </c>
      <c r="G986" s="94">
        <v>0</v>
      </c>
      <c r="H986" s="94">
        <v>0</v>
      </c>
      <c r="I986" s="94">
        <v>0</v>
      </c>
      <c r="J986" s="94">
        <v>0</v>
      </c>
      <c r="K986" s="94">
        <v>237600</v>
      </c>
      <c r="L986" s="94">
        <v>0</v>
      </c>
      <c r="M986" s="94">
        <v>0</v>
      </c>
      <c r="N986" s="94">
        <v>0</v>
      </c>
      <c r="O986" s="94">
        <v>60</v>
      </c>
      <c r="P986" s="94">
        <v>0</v>
      </c>
      <c r="Q986" s="94">
        <v>0</v>
      </c>
      <c r="R986" s="94">
        <v>0</v>
      </c>
      <c r="S986" s="94">
        <v>120</v>
      </c>
      <c r="T986" s="94">
        <v>0</v>
      </c>
      <c r="U986" s="94">
        <v>0</v>
      </c>
      <c r="V986" s="94">
        <v>0</v>
      </c>
    </row>
    <row r="987" spans="1:22" ht="20.100000000000001" customHeight="1">
      <c r="A987" s="107"/>
      <c r="B987" s="107"/>
      <c r="C987" s="108"/>
      <c r="D987" s="109" t="s">
        <v>2290</v>
      </c>
      <c r="E987" s="110" t="s">
        <v>2291</v>
      </c>
      <c r="F987" s="94">
        <v>20</v>
      </c>
      <c r="G987" s="94">
        <v>0</v>
      </c>
      <c r="H987" s="94">
        <v>0</v>
      </c>
      <c r="I987" s="94">
        <v>0</v>
      </c>
      <c r="J987" s="94">
        <v>0</v>
      </c>
      <c r="K987" s="94">
        <v>0</v>
      </c>
      <c r="L987" s="94">
        <v>0</v>
      </c>
      <c r="M987" s="94">
        <v>0</v>
      </c>
      <c r="N987" s="94">
        <v>0</v>
      </c>
      <c r="O987" s="94">
        <v>0</v>
      </c>
      <c r="P987" s="94">
        <v>0</v>
      </c>
      <c r="Q987" s="94">
        <v>0</v>
      </c>
      <c r="R987" s="94">
        <v>0</v>
      </c>
      <c r="S987" s="94">
        <v>20</v>
      </c>
      <c r="T987" s="94">
        <v>0</v>
      </c>
      <c r="U987" s="94">
        <v>0</v>
      </c>
      <c r="V987" s="94">
        <v>0</v>
      </c>
    </row>
    <row r="988" spans="1:22" ht="20.100000000000001" customHeight="1">
      <c r="A988" s="107" t="s">
        <v>1582</v>
      </c>
      <c r="B988" s="107" t="s">
        <v>1555</v>
      </c>
      <c r="C988" s="108" t="s">
        <v>1557</v>
      </c>
      <c r="D988" s="109" t="s">
        <v>1623</v>
      </c>
      <c r="E988" s="110" t="s">
        <v>777</v>
      </c>
      <c r="F988" s="94">
        <v>20</v>
      </c>
      <c r="G988" s="94">
        <v>0</v>
      </c>
      <c r="H988" s="94">
        <v>0</v>
      </c>
      <c r="I988" s="94">
        <v>0</v>
      </c>
      <c r="J988" s="94">
        <v>0</v>
      </c>
      <c r="K988" s="94">
        <v>0</v>
      </c>
      <c r="L988" s="94">
        <v>0</v>
      </c>
      <c r="M988" s="94">
        <v>0</v>
      </c>
      <c r="N988" s="94">
        <v>0</v>
      </c>
      <c r="O988" s="94">
        <v>0</v>
      </c>
      <c r="P988" s="94">
        <v>0</v>
      </c>
      <c r="Q988" s="94">
        <v>0</v>
      </c>
      <c r="R988" s="94">
        <v>0</v>
      </c>
      <c r="S988" s="94">
        <v>20</v>
      </c>
      <c r="T988" s="94">
        <v>0</v>
      </c>
      <c r="U988" s="94">
        <v>0</v>
      </c>
      <c r="V988" s="94">
        <v>0</v>
      </c>
    </row>
    <row r="989" spans="1:22" ht="20.100000000000001" customHeight="1">
      <c r="A989" s="107"/>
      <c r="B989" s="107"/>
      <c r="C989" s="108"/>
      <c r="D989" s="109" t="s">
        <v>2292</v>
      </c>
      <c r="E989" s="110" t="s">
        <v>2293</v>
      </c>
      <c r="F989" s="94">
        <v>80</v>
      </c>
      <c r="G989" s="94">
        <v>0</v>
      </c>
      <c r="H989" s="94">
        <v>0</v>
      </c>
      <c r="I989" s="94">
        <v>0</v>
      </c>
      <c r="J989" s="94">
        <v>0</v>
      </c>
      <c r="K989" s="94">
        <v>0</v>
      </c>
      <c r="L989" s="94">
        <v>0</v>
      </c>
      <c r="M989" s="94">
        <v>0</v>
      </c>
      <c r="N989" s="94">
        <v>0</v>
      </c>
      <c r="O989" s="94">
        <v>0</v>
      </c>
      <c r="P989" s="94">
        <v>0</v>
      </c>
      <c r="Q989" s="94">
        <v>0</v>
      </c>
      <c r="R989" s="94">
        <v>0</v>
      </c>
      <c r="S989" s="94">
        <v>80</v>
      </c>
      <c r="T989" s="94">
        <v>0</v>
      </c>
      <c r="U989" s="94">
        <v>0</v>
      </c>
      <c r="V989" s="94">
        <v>0</v>
      </c>
    </row>
    <row r="990" spans="1:22" ht="20.100000000000001" customHeight="1">
      <c r="A990" s="107" t="s">
        <v>1589</v>
      </c>
      <c r="B990" s="107" t="s">
        <v>1550</v>
      </c>
      <c r="C990" s="108" t="s">
        <v>1585</v>
      </c>
      <c r="D990" s="109" t="s">
        <v>1623</v>
      </c>
      <c r="E990" s="110" t="s">
        <v>801</v>
      </c>
      <c r="F990" s="94">
        <v>80</v>
      </c>
      <c r="G990" s="94">
        <v>0</v>
      </c>
      <c r="H990" s="94">
        <v>0</v>
      </c>
      <c r="I990" s="94">
        <v>0</v>
      </c>
      <c r="J990" s="94">
        <v>0</v>
      </c>
      <c r="K990" s="94">
        <v>0</v>
      </c>
      <c r="L990" s="94">
        <v>0</v>
      </c>
      <c r="M990" s="94">
        <v>0</v>
      </c>
      <c r="N990" s="94">
        <v>0</v>
      </c>
      <c r="O990" s="94">
        <v>0</v>
      </c>
      <c r="P990" s="94">
        <v>0</v>
      </c>
      <c r="Q990" s="94">
        <v>0</v>
      </c>
      <c r="R990" s="94">
        <v>0</v>
      </c>
      <c r="S990" s="94">
        <v>80</v>
      </c>
      <c r="T990" s="94">
        <v>0</v>
      </c>
      <c r="U990" s="94">
        <v>0</v>
      </c>
      <c r="V990" s="94">
        <v>0</v>
      </c>
    </row>
    <row r="991" spans="1:22" ht="20.100000000000001" customHeight="1">
      <c r="A991" s="107"/>
      <c r="B991" s="107"/>
      <c r="C991" s="108"/>
      <c r="D991" s="109" t="s">
        <v>2294</v>
      </c>
      <c r="E991" s="110" t="s">
        <v>2295</v>
      </c>
      <c r="F991" s="94">
        <v>1272060</v>
      </c>
      <c r="G991" s="94">
        <v>0</v>
      </c>
      <c r="H991" s="94">
        <v>0</v>
      </c>
      <c r="I991" s="94">
        <v>0</v>
      </c>
      <c r="J991" s="94">
        <v>0</v>
      </c>
      <c r="K991" s="94">
        <v>1041600</v>
      </c>
      <c r="L991" s="94">
        <v>0</v>
      </c>
      <c r="M991" s="94">
        <v>0</v>
      </c>
      <c r="N991" s="94">
        <v>0</v>
      </c>
      <c r="O991" s="94">
        <v>0</v>
      </c>
      <c r="P991" s="94">
        <v>0</v>
      </c>
      <c r="Q991" s="94">
        <v>0</v>
      </c>
      <c r="R991" s="94">
        <v>0</v>
      </c>
      <c r="S991" s="94">
        <v>60</v>
      </c>
      <c r="T991" s="94">
        <v>0</v>
      </c>
      <c r="U991" s="94">
        <v>0</v>
      </c>
      <c r="V991" s="94">
        <v>0</v>
      </c>
    </row>
    <row r="992" spans="1:22" ht="20.100000000000001" customHeight="1">
      <c r="A992" s="107" t="s">
        <v>1604</v>
      </c>
      <c r="B992" s="107" t="s">
        <v>1550</v>
      </c>
      <c r="C992" s="108" t="s">
        <v>1557</v>
      </c>
      <c r="D992" s="109" t="s">
        <v>1623</v>
      </c>
      <c r="E992" s="110" t="s">
        <v>260</v>
      </c>
      <c r="F992" s="94">
        <v>60</v>
      </c>
      <c r="G992" s="94">
        <v>0</v>
      </c>
      <c r="H992" s="94">
        <v>0</v>
      </c>
      <c r="I992" s="94">
        <v>0</v>
      </c>
      <c r="J992" s="94">
        <v>0</v>
      </c>
      <c r="K992" s="94">
        <v>0</v>
      </c>
      <c r="L992" s="94">
        <v>0</v>
      </c>
      <c r="M992" s="94">
        <v>0</v>
      </c>
      <c r="N992" s="94">
        <v>0</v>
      </c>
      <c r="O992" s="94">
        <v>0</v>
      </c>
      <c r="P992" s="94">
        <v>0</v>
      </c>
      <c r="Q992" s="94">
        <v>0</v>
      </c>
      <c r="R992" s="94">
        <v>0</v>
      </c>
      <c r="S992" s="94">
        <v>60</v>
      </c>
      <c r="T992" s="94">
        <v>0</v>
      </c>
      <c r="U992" s="94">
        <v>0</v>
      </c>
      <c r="V992" s="94">
        <v>0</v>
      </c>
    </row>
    <row r="993" spans="1:22" ht="20.100000000000001" customHeight="1">
      <c r="A993" s="107" t="s">
        <v>1604</v>
      </c>
      <c r="B993" s="107" t="s">
        <v>1580</v>
      </c>
      <c r="C993" s="108" t="s">
        <v>1558</v>
      </c>
      <c r="D993" s="109" t="s">
        <v>1623</v>
      </c>
      <c r="E993" s="110" t="s">
        <v>1171</v>
      </c>
      <c r="F993" s="94">
        <v>1272000</v>
      </c>
      <c r="G993" s="94">
        <v>0</v>
      </c>
      <c r="H993" s="94">
        <v>0</v>
      </c>
      <c r="I993" s="94">
        <v>0</v>
      </c>
      <c r="J993" s="94">
        <v>0</v>
      </c>
      <c r="K993" s="94">
        <v>1041600</v>
      </c>
      <c r="L993" s="94">
        <v>0</v>
      </c>
      <c r="M993" s="94">
        <v>0</v>
      </c>
      <c r="N993" s="94">
        <v>0</v>
      </c>
      <c r="O993" s="94">
        <v>0</v>
      </c>
      <c r="P993" s="94">
        <v>0</v>
      </c>
      <c r="Q993" s="94">
        <v>0</v>
      </c>
      <c r="R993" s="94">
        <v>0</v>
      </c>
      <c r="S993" s="94">
        <v>0</v>
      </c>
      <c r="T993" s="94">
        <v>0</v>
      </c>
      <c r="U993" s="94">
        <v>0</v>
      </c>
      <c r="V993" s="94">
        <v>0</v>
      </c>
    </row>
    <row r="994" spans="1:22" ht="20.100000000000001" customHeight="1">
      <c r="A994" s="107"/>
      <c r="B994" s="107"/>
      <c r="C994" s="108"/>
      <c r="D994" s="109" t="s">
        <v>2296</v>
      </c>
      <c r="E994" s="110" t="s">
        <v>2297</v>
      </c>
      <c r="F994" s="94">
        <v>100</v>
      </c>
      <c r="G994" s="94">
        <v>0</v>
      </c>
      <c r="H994" s="94">
        <v>0</v>
      </c>
      <c r="I994" s="94">
        <v>0</v>
      </c>
      <c r="J994" s="94">
        <v>0</v>
      </c>
      <c r="K994" s="94">
        <v>0</v>
      </c>
      <c r="L994" s="94">
        <v>0</v>
      </c>
      <c r="M994" s="94">
        <v>0</v>
      </c>
      <c r="N994" s="94">
        <v>0</v>
      </c>
      <c r="O994" s="94">
        <v>60</v>
      </c>
      <c r="P994" s="94">
        <v>0</v>
      </c>
      <c r="Q994" s="94">
        <v>0</v>
      </c>
      <c r="R994" s="94">
        <v>0</v>
      </c>
      <c r="S994" s="94">
        <v>40</v>
      </c>
      <c r="T994" s="94">
        <v>0</v>
      </c>
      <c r="U994" s="94">
        <v>0</v>
      </c>
      <c r="V994" s="94">
        <v>0</v>
      </c>
    </row>
    <row r="995" spans="1:22" ht="20.100000000000001" customHeight="1">
      <c r="A995" s="107" t="s">
        <v>1549</v>
      </c>
      <c r="B995" s="107" t="s">
        <v>1550</v>
      </c>
      <c r="C995" s="108" t="s">
        <v>1550</v>
      </c>
      <c r="D995" s="109" t="s">
        <v>1623</v>
      </c>
      <c r="E995" s="110" t="s">
        <v>251</v>
      </c>
      <c r="F995" s="94">
        <v>100</v>
      </c>
      <c r="G995" s="94">
        <v>0</v>
      </c>
      <c r="H995" s="94">
        <v>0</v>
      </c>
      <c r="I995" s="94">
        <v>0</v>
      </c>
      <c r="J995" s="94">
        <v>0</v>
      </c>
      <c r="K995" s="94">
        <v>0</v>
      </c>
      <c r="L995" s="94">
        <v>0</v>
      </c>
      <c r="M995" s="94">
        <v>0</v>
      </c>
      <c r="N995" s="94">
        <v>0</v>
      </c>
      <c r="O995" s="94">
        <v>60</v>
      </c>
      <c r="P995" s="94">
        <v>0</v>
      </c>
      <c r="Q995" s="94">
        <v>0</v>
      </c>
      <c r="R995" s="94">
        <v>0</v>
      </c>
      <c r="S995" s="94">
        <v>40</v>
      </c>
      <c r="T995" s="94">
        <v>0</v>
      </c>
      <c r="U995" s="94">
        <v>0</v>
      </c>
      <c r="V995" s="94">
        <v>0</v>
      </c>
    </row>
    <row r="996" spans="1:22" ht="20.100000000000001" customHeight="1">
      <c r="A996" s="107"/>
      <c r="B996" s="107"/>
      <c r="C996" s="108"/>
      <c r="D996" s="109" t="s">
        <v>2298</v>
      </c>
      <c r="E996" s="110" t="s">
        <v>2299</v>
      </c>
      <c r="F996" s="94">
        <v>100</v>
      </c>
      <c r="G996" s="94">
        <v>0</v>
      </c>
      <c r="H996" s="94">
        <v>0</v>
      </c>
      <c r="I996" s="94">
        <v>0</v>
      </c>
      <c r="J996" s="94">
        <v>0</v>
      </c>
      <c r="K996" s="94">
        <v>0</v>
      </c>
      <c r="L996" s="94">
        <v>0</v>
      </c>
      <c r="M996" s="94">
        <v>0</v>
      </c>
      <c r="N996" s="94">
        <v>0</v>
      </c>
      <c r="O996" s="94">
        <v>0</v>
      </c>
      <c r="P996" s="94">
        <v>0</v>
      </c>
      <c r="Q996" s="94">
        <v>0</v>
      </c>
      <c r="R996" s="94">
        <v>0</v>
      </c>
      <c r="S996" s="94">
        <v>100</v>
      </c>
      <c r="T996" s="94">
        <v>0</v>
      </c>
      <c r="U996" s="94">
        <v>0</v>
      </c>
      <c r="V996" s="94">
        <v>0</v>
      </c>
    </row>
    <row r="997" spans="1:22" ht="20.100000000000001" customHeight="1">
      <c r="A997" s="107" t="s">
        <v>1549</v>
      </c>
      <c r="B997" s="107" t="s">
        <v>1564</v>
      </c>
      <c r="C997" s="108" t="s">
        <v>1550</v>
      </c>
      <c r="D997" s="109" t="s">
        <v>1623</v>
      </c>
      <c r="E997" s="110" t="s">
        <v>251</v>
      </c>
      <c r="F997" s="94">
        <v>100</v>
      </c>
      <c r="G997" s="94">
        <v>0</v>
      </c>
      <c r="H997" s="94">
        <v>0</v>
      </c>
      <c r="I997" s="94">
        <v>0</v>
      </c>
      <c r="J997" s="94">
        <v>0</v>
      </c>
      <c r="K997" s="94">
        <v>0</v>
      </c>
      <c r="L997" s="94">
        <v>0</v>
      </c>
      <c r="M997" s="94">
        <v>0</v>
      </c>
      <c r="N997" s="94">
        <v>0</v>
      </c>
      <c r="O997" s="94">
        <v>0</v>
      </c>
      <c r="P997" s="94">
        <v>0</v>
      </c>
      <c r="Q997" s="94">
        <v>0</v>
      </c>
      <c r="R997" s="94">
        <v>0</v>
      </c>
      <c r="S997" s="94">
        <v>100</v>
      </c>
      <c r="T997" s="94">
        <v>0</v>
      </c>
      <c r="U997" s="94">
        <v>0</v>
      </c>
      <c r="V997" s="94">
        <v>0</v>
      </c>
    </row>
    <row r="998" spans="1:22" ht="20.100000000000001" customHeight="1">
      <c r="A998" s="107"/>
      <c r="B998" s="107"/>
      <c r="C998" s="108"/>
      <c r="D998" s="109" t="s">
        <v>2300</v>
      </c>
      <c r="E998" s="110" t="s">
        <v>2301</v>
      </c>
      <c r="F998" s="94">
        <v>80</v>
      </c>
      <c r="G998" s="94">
        <v>0</v>
      </c>
      <c r="H998" s="94">
        <v>0</v>
      </c>
      <c r="I998" s="94">
        <v>0</v>
      </c>
      <c r="J998" s="94">
        <v>0</v>
      </c>
      <c r="K998" s="94">
        <v>0</v>
      </c>
      <c r="L998" s="94">
        <v>0</v>
      </c>
      <c r="M998" s="94">
        <v>0</v>
      </c>
      <c r="N998" s="94">
        <v>0</v>
      </c>
      <c r="O998" s="94">
        <v>60</v>
      </c>
      <c r="P998" s="94">
        <v>0</v>
      </c>
      <c r="Q998" s="94">
        <v>0</v>
      </c>
      <c r="R998" s="94">
        <v>0</v>
      </c>
      <c r="S998" s="94">
        <v>20</v>
      </c>
      <c r="T998" s="94">
        <v>0</v>
      </c>
      <c r="U998" s="94">
        <v>0</v>
      </c>
      <c r="V998" s="94">
        <v>0</v>
      </c>
    </row>
    <row r="999" spans="1:22" ht="20.100000000000001" customHeight="1">
      <c r="A999" s="107" t="s">
        <v>1549</v>
      </c>
      <c r="B999" s="107" t="s">
        <v>1563</v>
      </c>
      <c r="C999" s="108" t="s">
        <v>1550</v>
      </c>
      <c r="D999" s="109" t="s">
        <v>1623</v>
      </c>
      <c r="E999" s="110" t="s">
        <v>251</v>
      </c>
      <c r="F999" s="94">
        <v>80</v>
      </c>
      <c r="G999" s="94">
        <v>0</v>
      </c>
      <c r="H999" s="94">
        <v>0</v>
      </c>
      <c r="I999" s="94">
        <v>0</v>
      </c>
      <c r="J999" s="94">
        <v>0</v>
      </c>
      <c r="K999" s="94">
        <v>0</v>
      </c>
      <c r="L999" s="94">
        <v>0</v>
      </c>
      <c r="M999" s="94">
        <v>0</v>
      </c>
      <c r="N999" s="94">
        <v>0</v>
      </c>
      <c r="O999" s="94">
        <v>60</v>
      </c>
      <c r="P999" s="94">
        <v>0</v>
      </c>
      <c r="Q999" s="94">
        <v>0</v>
      </c>
      <c r="R999" s="94">
        <v>0</v>
      </c>
      <c r="S999" s="94">
        <v>20</v>
      </c>
      <c r="T999" s="94">
        <v>0</v>
      </c>
      <c r="U999" s="94">
        <v>0</v>
      </c>
      <c r="V999" s="94">
        <v>0</v>
      </c>
    </row>
    <row r="1000" spans="1:22" ht="20.100000000000001" customHeight="1">
      <c r="A1000" s="107"/>
      <c r="B1000" s="107"/>
      <c r="C1000" s="108"/>
      <c r="D1000" s="109" t="s">
        <v>2302</v>
      </c>
      <c r="E1000" s="110" t="s">
        <v>2303</v>
      </c>
      <c r="F1000" s="94">
        <v>180</v>
      </c>
      <c r="G1000" s="94">
        <v>0</v>
      </c>
      <c r="H1000" s="94">
        <v>0</v>
      </c>
      <c r="I1000" s="94">
        <v>0</v>
      </c>
      <c r="J1000" s="94">
        <v>0</v>
      </c>
      <c r="K1000" s="94">
        <v>0</v>
      </c>
      <c r="L1000" s="94">
        <v>0</v>
      </c>
      <c r="M1000" s="94">
        <v>0</v>
      </c>
      <c r="N1000" s="94">
        <v>0</v>
      </c>
      <c r="O1000" s="94">
        <v>0</v>
      </c>
      <c r="P1000" s="94">
        <v>0</v>
      </c>
      <c r="Q1000" s="94">
        <v>0</v>
      </c>
      <c r="R1000" s="94">
        <v>0</v>
      </c>
      <c r="S1000" s="94">
        <v>180</v>
      </c>
      <c r="T1000" s="94">
        <v>0</v>
      </c>
      <c r="U1000" s="94">
        <v>0</v>
      </c>
      <c r="V1000" s="94">
        <v>0</v>
      </c>
    </row>
    <row r="1001" spans="1:22" ht="20.100000000000001" customHeight="1">
      <c r="A1001" s="107" t="s">
        <v>1604</v>
      </c>
      <c r="B1001" s="107" t="s">
        <v>1550</v>
      </c>
      <c r="C1001" s="108" t="s">
        <v>1572</v>
      </c>
      <c r="D1001" s="109" t="s">
        <v>1623</v>
      </c>
      <c r="E1001" s="110" t="s">
        <v>1097</v>
      </c>
      <c r="F1001" s="94">
        <v>180</v>
      </c>
      <c r="G1001" s="94">
        <v>0</v>
      </c>
      <c r="H1001" s="94">
        <v>0</v>
      </c>
      <c r="I1001" s="94">
        <v>0</v>
      </c>
      <c r="J1001" s="94">
        <v>0</v>
      </c>
      <c r="K1001" s="94">
        <v>0</v>
      </c>
      <c r="L1001" s="94">
        <v>0</v>
      </c>
      <c r="M1001" s="94">
        <v>0</v>
      </c>
      <c r="N1001" s="94">
        <v>0</v>
      </c>
      <c r="O1001" s="94">
        <v>0</v>
      </c>
      <c r="P1001" s="94">
        <v>0</v>
      </c>
      <c r="Q1001" s="94">
        <v>0</v>
      </c>
      <c r="R1001" s="94">
        <v>0</v>
      </c>
      <c r="S1001" s="94">
        <v>180</v>
      </c>
      <c r="T1001" s="94">
        <v>0</v>
      </c>
      <c r="U1001" s="94">
        <v>0</v>
      </c>
      <c r="V1001" s="94">
        <v>0</v>
      </c>
    </row>
    <row r="1002" spans="1:22" ht="20.100000000000001" customHeight="1">
      <c r="A1002" s="107"/>
      <c r="B1002" s="107"/>
      <c r="C1002" s="108"/>
      <c r="D1002" s="109" t="s">
        <v>2304</v>
      </c>
      <c r="E1002" s="110" t="s">
        <v>2305</v>
      </c>
      <c r="F1002" s="94">
        <v>2068840</v>
      </c>
      <c r="G1002" s="94">
        <v>0</v>
      </c>
      <c r="H1002" s="94">
        <v>0</v>
      </c>
      <c r="I1002" s="94">
        <v>0</v>
      </c>
      <c r="J1002" s="94">
        <v>0</v>
      </c>
      <c r="K1002" s="94">
        <v>1880160</v>
      </c>
      <c r="L1002" s="94">
        <v>0</v>
      </c>
      <c r="M1002" s="94">
        <v>0</v>
      </c>
      <c r="N1002" s="94">
        <v>0</v>
      </c>
      <c r="O1002" s="94">
        <v>120</v>
      </c>
      <c r="P1002" s="94">
        <v>0</v>
      </c>
      <c r="Q1002" s="94">
        <v>0</v>
      </c>
      <c r="R1002" s="94">
        <v>0</v>
      </c>
      <c r="S1002" s="94">
        <v>1060</v>
      </c>
      <c r="T1002" s="94">
        <v>85500</v>
      </c>
      <c r="U1002" s="94">
        <v>102000</v>
      </c>
      <c r="V1002" s="94">
        <v>0</v>
      </c>
    </row>
    <row r="1003" spans="1:22" ht="20.100000000000001" customHeight="1">
      <c r="A1003" s="107"/>
      <c r="B1003" s="107"/>
      <c r="C1003" s="108"/>
      <c r="D1003" s="109" t="s">
        <v>2306</v>
      </c>
      <c r="E1003" s="110" t="s">
        <v>2307</v>
      </c>
      <c r="F1003" s="94">
        <v>70504</v>
      </c>
      <c r="G1003" s="94">
        <v>0</v>
      </c>
      <c r="H1003" s="94">
        <v>0</v>
      </c>
      <c r="I1003" s="94">
        <v>0</v>
      </c>
      <c r="J1003" s="94">
        <v>0</v>
      </c>
      <c r="K1003" s="94">
        <v>0</v>
      </c>
      <c r="L1003" s="94">
        <v>0</v>
      </c>
      <c r="M1003" s="94">
        <v>0</v>
      </c>
      <c r="N1003" s="94">
        <v>0</v>
      </c>
      <c r="O1003" s="94">
        <v>60</v>
      </c>
      <c r="P1003" s="94">
        <v>0</v>
      </c>
      <c r="Q1003" s="94">
        <v>0</v>
      </c>
      <c r="R1003" s="94">
        <v>0</v>
      </c>
      <c r="S1003" s="94">
        <v>400</v>
      </c>
      <c r="T1003" s="94">
        <v>70044</v>
      </c>
      <c r="U1003" s="94">
        <v>0</v>
      </c>
      <c r="V1003" s="94">
        <v>0</v>
      </c>
    </row>
    <row r="1004" spans="1:22" ht="20.100000000000001" customHeight="1">
      <c r="A1004" s="107" t="s">
        <v>1549</v>
      </c>
      <c r="B1004" s="107" t="s">
        <v>1552</v>
      </c>
      <c r="C1004" s="108" t="s">
        <v>1550</v>
      </c>
      <c r="D1004" s="109" t="s">
        <v>1623</v>
      </c>
      <c r="E1004" s="110" t="s">
        <v>251</v>
      </c>
      <c r="F1004" s="94">
        <v>70504</v>
      </c>
      <c r="G1004" s="94">
        <v>0</v>
      </c>
      <c r="H1004" s="94">
        <v>0</v>
      </c>
      <c r="I1004" s="94">
        <v>0</v>
      </c>
      <c r="J1004" s="94">
        <v>0</v>
      </c>
      <c r="K1004" s="94">
        <v>0</v>
      </c>
      <c r="L1004" s="94">
        <v>0</v>
      </c>
      <c r="M1004" s="94">
        <v>0</v>
      </c>
      <c r="N1004" s="94">
        <v>0</v>
      </c>
      <c r="O1004" s="94">
        <v>60</v>
      </c>
      <c r="P1004" s="94">
        <v>0</v>
      </c>
      <c r="Q1004" s="94">
        <v>0</v>
      </c>
      <c r="R1004" s="94">
        <v>0</v>
      </c>
      <c r="S1004" s="94">
        <v>400</v>
      </c>
      <c r="T1004" s="94">
        <v>70044</v>
      </c>
      <c r="U1004" s="94">
        <v>0</v>
      </c>
      <c r="V1004" s="94">
        <v>0</v>
      </c>
    </row>
    <row r="1005" spans="1:22" ht="20.100000000000001" customHeight="1">
      <c r="A1005" s="107"/>
      <c r="B1005" s="107"/>
      <c r="C1005" s="108"/>
      <c r="D1005" s="109" t="s">
        <v>2308</v>
      </c>
      <c r="E1005" s="110" t="s">
        <v>2309</v>
      </c>
      <c r="F1005" s="94">
        <v>3156</v>
      </c>
      <c r="G1005" s="94">
        <v>0</v>
      </c>
      <c r="H1005" s="94">
        <v>0</v>
      </c>
      <c r="I1005" s="94">
        <v>0</v>
      </c>
      <c r="J1005" s="94">
        <v>0</v>
      </c>
      <c r="K1005" s="94">
        <v>0</v>
      </c>
      <c r="L1005" s="94">
        <v>0</v>
      </c>
      <c r="M1005" s="94">
        <v>0</v>
      </c>
      <c r="N1005" s="94">
        <v>0</v>
      </c>
      <c r="O1005" s="94">
        <v>0</v>
      </c>
      <c r="P1005" s="94">
        <v>0</v>
      </c>
      <c r="Q1005" s="94">
        <v>0</v>
      </c>
      <c r="R1005" s="94">
        <v>0</v>
      </c>
      <c r="S1005" s="94">
        <v>60</v>
      </c>
      <c r="T1005" s="94">
        <v>3096</v>
      </c>
      <c r="U1005" s="94">
        <v>0</v>
      </c>
      <c r="V1005" s="94">
        <v>0</v>
      </c>
    </row>
    <row r="1006" spans="1:22" ht="20.100000000000001" customHeight="1">
      <c r="A1006" s="107" t="s">
        <v>1549</v>
      </c>
      <c r="B1006" s="107" t="s">
        <v>1554</v>
      </c>
      <c r="C1006" s="108" t="s">
        <v>1550</v>
      </c>
      <c r="D1006" s="109" t="s">
        <v>1623</v>
      </c>
      <c r="E1006" s="110" t="s">
        <v>251</v>
      </c>
      <c r="F1006" s="94">
        <v>3156</v>
      </c>
      <c r="G1006" s="94">
        <v>0</v>
      </c>
      <c r="H1006" s="94">
        <v>0</v>
      </c>
      <c r="I1006" s="94">
        <v>0</v>
      </c>
      <c r="J1006" s="94">
        <v>0</v>
      </c>
      <c r="K1006" s="94">
        <v>0</v>
      </c>
      <c r="L1006" s="94">
        <v>0</v>
      </c>
      <c r="M1006" s="94">
        <v>0</v>
      </c>
      <c r="N1006" s="94">
        <v>0</v>
      </c>
      <c r="O1006" s="94">
        <v>0</v>
      </c>
      <c r="P1006" s="94">
        <v>0</v>
      </c>
      <c r="Q1006" s="94">
        <v>0</v>
      </c>
      <c r="R1006" s="94">
        <v>0</v>
      </c>
      <c r="S1006" s="94">
        <v>60</v>
      </c>
      <c r="T1006" s="94">
        <v>3096</v>
      </c>
      <c r="U1006" s="94">
        <v>0</v>
      </c>
      <c r="V1006" s="94">
        <v>0</v>
      </c>
    </row>
    <row r="1007" spans="1:22" ht="20.100000000000001" customHeight="1">
      <c r="A1007" s="107"/>
      <c r="B1007" s="107"/>
      <c r="C1007" s="108"/>
      <c r="D1007" s="109" t="s">
        <v>2310</v>
      </c>
      <c r="E1007" s="110" t="s">
        <v>2311</v>
      </c>
      <c r="F1007" s="94">
        <v>351580</v>
      </c>
      <c r="G1007" s="94">
        <v>0</v>
      </c>
      <c r="H1007" s="94">
        <v>0</v>
      </c>
      <c r="I1007" s="94">
        <v>0</v>
      </c>
      <c r="J1007" s="94">
        <v>0</v>
      </c>
      <c r="K1007" s="94">
        <v>351360</v>
      </c>
      <c r="L1007" s="94">
        <v>0</v>
      </c>
      <c r="M1007" s="94">
        <v>0</v>
      </c>
      <c r="N1007" s="94">
        <v>0</v>
      </c>
      <c r="O1007" s="94">
        <v>60</v>
      </c>
      <c r="P1007" s="94">
        <v>0</v>
      </c>
      <c r="Q1007" s="94">
        <v>0</v>
      </c>
      <c r="R1007" s="94">
        <v>0</v>
      </c>
      <c r="S1007" s="94">
        <v>160</v>
      </c>
      <c r="T1007" s="94">
        <v>0</v>
      </c>
      <c r="U1007" s="94">
        <v>0</v>
      </c>
      <c r="V1007" s="94">
        <v>0</v>
      </c>
    </row>
    <row r="1008" spans="1:22" ht="20.100000000000001" customHeight="1">
      <c r="A1008" s="107" t="s">
        <v>1591</v>
      </c>
      <c r="B1008" s="107" t="s">
        <v>1580</v>
      </c>
      <c r="C1008" s="108" t="s">
        <v>1572</v>
      </c>
      <c r="D1008" s="109" t="s">
        <v>1623</v>
      </c>
      <c r="E1008" s="110" t="s">
        <v>957</v>
      </c>
      <c r="F1008" s="94">
        <v>351580</v>
      </c>
      <c r="G1008" s="94">
        <v>0</v>
      </c>
      <c r="H1008" s="94">
        <v>0</v>
      </c>
      <c r="I1008" s="94">
        <v>0</v>
      </c>
      <c r="J1008" s="94">
        <v>0</v>
      </c>
      <c r="K1008" s="94">
        <v>351360</v>
      </c>
      <c r="L1008" s="94">
        <v>0</v>
      </c>
      <c r="M1008" s="94">
        <v>0</v>
      </c>
      <c r="N1008" s="94">
        <v>0</v>
      </c>
      <c r="O1008" s="94">
        <v>60</v>
      </c>
      <c r="P1008" s="94">
        <v>0</v>
      </c>
      <c r="Q1008" s="94">
        <v>0</v>
      </c>
      <c r="R1008" s="94">
        <v>0</v>
      </c>
      <c r="S1008" s="94">
        <v>160</v>
      </c>
      <c r="T1008" s="94">
        <v>0</v>
      </c>
      <c r="U1008" s="94">
        <v>0</v>
      </c>
      <c r="V1008" s="94">
        <v>0</v>
      </c>
    </row>
    <row r="1009" spans="1:22" ht="20.100000000000001" customHeight="1">
      <c r="A1009" s="107"/>
      <c r="B1009" s="107"/>
      <c r="C1009" s="108"/>
      <c r="D1009" s="109" t="s">
        <v>2312</v>
      </c>
      <c r="E1009" s="110" t="s">
        <v>2313</v>
      </c>
      <c r="F1009" s="94">
        <v>40</v>
      </c>
      <c r="G1009" s="94">
        <v>0</v>
      </c>
      <c r="H1009" s="94">
        <v>0</v>
      </c>
      <c r="I1009" s="94">
        <v>0</v>
      </c>
      <c r="J1009" s="94">
        <v>0</v>
      </c>
      <c r="K1009" s="94">
        <v>0</v>
      </c>
      <c r="L1009" s="94">
        <v>0</v>
      </c>
      <c r="M1009" s="94">
        <v>0</v>
      </c>
      <c r="N1009" s="94">
        <v>0</v>
      </c>
      <c r="O1009" s="94">
        <v>0</v>
      </c>
      <c r="P1009" s="94">
        <v>0</v>
      </c>
      <c r="Q1009" s="94">
        <v>0</v>
      </c>
      <c r="R1009" s="94">
        <v>0</v>
      </c>
      <c r="S1009" s="94">
        <v>40</v>
      </c>
      <c r="T1009" s="94">
        <v>0</v>
      </c>
      <c r="U1009" s="94">
        <v>0</v>
      </c>
      <c r="V1009" s="94">
        <v>0</v>
      </c>
    </row>
    <row r="1010" spans="1:22" ht="20.100000000000001" customHeight="1">
      <c r="A1010" s="107" t="s">
        <v>1582</v>
      </c>
      <c r="B1010" s="107" t="s">
        <v>1550</v>
      </c>
      <c r="C1010" s="108" t="s">
        <v>1585</v>
      </c>
      <c r="D1010" s="109" t="s">
        <v>1623</v>
      </c>
      <c r="E1010" s="110" t="s">
        <v>758</v>
      </c>
      <c r="F1010" s="94">
        <v>40</v>
      </c>
      <c r="G1010" s="94">
        <v>0</v>
      </c>
      <c r="H1010" s="94">
        <v>0</v>
      </c>
      <c r="I1010" s="94">
        <v>0</v>
      </c>
      <c r="J1010" s="94">
        <v>0</v>
      </c>
      <c r="K1010" s="94">
        <v>0</v>
      </c>
      <c r="L1010" s="94">
        <v>0</v>
      </c>
      <c r="M1010" s="94">
        <v>0</v>
      </c>
      <c r="N1010" s="94">
        <v>0</v>
      </c>
      <c r="O1010" s="94">
        <v>0</v>
      </c>
      <c r="P1010" s="94">
        <v>0</v>
      </c>
      <c r="Q1010" s="94">
        <v>0</v>
      </c>
      <c r="R1010" s="94">
        <v>0</v>
      </c>
      <c r="S1010" s="94">
        <v>40</v>
      </c>
      <c r="T1010" s="94">
        <v>0</v>
      </c>
      <c r="U1010" s="94">
        <v>0</v>
      </c>
      <c r="V1010" s="94">
        <v>0</v>
      </c>
    </row>
    <row r="1011" spans="1:22" ht="20.100000000000001" customHeight="1">
      <c r="A1011" s="107"/>
      <c r="B1011" s="107"/>
      <c r="C1011" s="108"/>
      <c r="D1011" s="109" t="s">
        <v>2314</v>
      </c>
      <c r="E1011" s="110" t="s">
        <v>2315</v>
      </c>
      <c r="F1011" s="94">
        <v>102060</v>
      </c>
      <c r="G1011" s="94">
        <v>0</v>
      </c>
      <c r="H1011" s="94">
        <v>0</v>
      </c>
      <c r="I1011" s="94">
        <v>0</v>
      </c>
      <c r="J1011" s="94">
        <v>0</v>
      </c>
      <c r="K1011" s="94">
        <v>0</v>
      </c>
      <c r="L1011" s="94">
        <v>0</v>
      </c>
      <c r="M1011" s="94">
        <v>0</v>
      </c>
      <c r="N1011" s="94">
        <v>0</v>
      </c>
      <c r="O1011" s="94">
        <v>0</v>
      </c>
      <c r="P1011" s="94">
        <v>0</v>
      </c>
      <c r="Q1011" s="94">
        <v>0</v>
      </c>
      <c r="R1011" s="94">
        <v>0</v>
      </c>
      <c r="S1011" s="94">
        <v>60</v>
      </c>
      <c r="T1011" s="94">
        <v>0</v>
      </c>
      <c r="U1011" s="94">
        <v>102000</v>
      </c>
      <c r="V1011" s="94">
        <v>0</v>
      </c>
    </row>
    <row r="1012" spans="1:22" ht="20.100000000000001" customHeight="1">
      <c r="A1012" s="107" t="s">
        <v>1589</v>
      </c>
      <c r="B1012" s="107" t="s">
        <v>1550</v>
      </c>
      <c r="C1012" s="108" t="s">
        <v>1585</v>
      </c>
      <c r="D1012" s="109" t="s">
        <v>1623</v>
      </c>
      <c r="E1012" s="110" t="s">
        <v>801</v>
      </c>
      <c r="F1012" s="94">
        <v>60</v>
      </c>
      <c r="G1012" s="94">
        <v>0</v>
      </c>
      <c r="H1012" s="94">
        <v>0</v>
      </c>
      <c r="I1012" s="94">
        <v>0</v>
      </c>
      <c r="J1012" s="94">
        <v>0</v>
      </c>
      <c r="K1012" s="94">
        <v>0</v>
      </c>
      <c r="L1012" s="94">
        <v>0</v>
      </c>
      <c r="M1012" s="94">
        <v>0</v>
      </c>
      <c r="N1012" s="94">
        <v>0</v>
      </c>
      <c r="O1012" s="94">
        <v>0</v>
      </c>
      <c r="P1012" s="94">
        <v>0</v>
      </c>
      <c r="Q1012" s="94">
        <v>0</v>
      </c>
      <c r="R1012" s="94">
        <v>0</v>
      </c>
      <c r="S1012" s="94">
        <v>60</v>
      </c>
      <c r="T1012" s="94">
        <v>0</v>
      </c>
      <c r="U1012" s="94">
        <v>0</v>
      </c>
      <c r="V1012" s="94">
        <v>0</v>
      </c>
    </row>
    <row r="1013" spans="1:22" ht="20.100000000000001" customHeight="1">
      <c r="A1013" s="107" t="s">
        <v>1589</v>
      </c>
      <c r="B1013" s="107" t="s">
        <v>1558</v>
      </c>
      <c r="C1013" s="108" t="s">
        <v>1572</v>
      </c>
      <c r="D1013" s="109" t="s">
        <v>1623</v>
      </c>
      <c r="E1013" s="110" t="s">
        <v>832</v>
      </c>
      <c r="F1013" s="94">
        <v>102000</v>
      </c>
      <c r="G1013" s="94">
        <v>0</v>
      </c>
      <c r="H1013" s="94">
        <v>0</v>
      </c>
      <c r="I1013" s="94">
        <v>0</v>
      </c>
      <c r="J1013" s="94">
        <v>0</v>
      </c>
      <c r="K1013" s="94">
        <v>0</v>
      </c>
      <c r="L1013" s="94">
        <v>0</v>
      </c>
      <c r="M1013" s="94">
        <v>0</v>
      </c>
      <c r="N1013" s="94">
        <v>0</v>
      </c>
      <c r="O1013" s="94">
        <v>0</v>
      </c>
      <c r="P1013" s="94">
        <v>0</v>
      </c>
      <c r="Q1013" s="94">
        <v>0</v>
      </c>
      <c r="R1013" s="94">
        <v>0</v>
      </c>
      <c r="S1013" s="94">
        <v>0</v>
      </c>
      <c r="T1013" s="94">
        <v>0</v>
      </c>
      <c r="U1013" s="94">
        <v>102000</v>
      </c>
      <c r="V1013" s="94">
        <v>0</v>
      </c>
    </row>
    <row r="1014" spans="1:22" ht="20.100000000000001" customHeight="1">
      <c r="A1014" s="107"/>
      <c r="B1014" s="107"/>
      <c r="C1014" s="108"/>
      <c r="D1014" s="109" t="s">
        <v>2316</v>
      </c>
      <c r="E1014" s="110" t="s">
        <v>2317</v>
      </c>
      <c r="F1014" s="94">
        <v>1528840</v>
      </c>
      <c r="G1014" s="94">
        <v>0</v>
      </c>
      <c r="H1014" s="94">
        <v>0</v>
      </c>
      <c r="I1014" s="94">
        <v>0</v>
      </c>
      <c r="J1014" s="94">
        <v>0</v>
      </c>
      <c r="K1014" s="94">
        <v>1528800</v>
      </c>
      <c r="L1014" s="94">
        <v>0</v>
      </c>
      <c r="M1014" s="94">
        <v>0</v>
      </c>
      <c r="N1014" s="94">
        <v>0</v>
      </c>
      <c r="O1014" s="94">
        <v>0</v>
      </c>
      <c r="P1014" s="94">
        <v>0</v>
      </c>
      <c r="Q1014" s="94">
        <v>0</v>
      </c>
      <c r="R1014" s="94">
        <v>0</v>
      </c>
      <c r="S1014" s="94">
        <v>40</v>
      </c>
      <c r="T1014" s="94">
        <v>0</v>
      </c>
      <c r="U1014" s="94">
        <v>0</v>
      </c>
      <c r="V1014" s="94">
        <v>0</v>
      </c>
    </row>
    <row r="1015" spans="1:22" ht="20.100000000000001" customHeight="1">
      <c r="A1015" s="107" t="s">
        <v>1604</v>
      </c>
      <c r="B1015" s="107" t="s">
        <v>1550</v>
      </c>
      <c r="C1015" s="108" t="s">
        <v>1557</v>
      </c>
      <c r="D1015" s="109" t="s">
        <v>1623</v>
      </c>
      <c r="E1015" s="110" t="s">
        <v>260</v>
      </c>
      <c r="F1015" s="94">
        <v>40</v>
      </c>
      <c r="G1015" s="94">
        <v>0</v>
      </c>
      <c r="H1015" s="94">
        <v>0</v>
      </c>
      <c r="I1015" s="94">
        <v>0</v>
      </c>
      <c r="J1015" s="94">
        <v>0</v>
      </c>
      <c r="K1015" s="94">
        <v>0</v>
      </c>
      <c r="L1015" s="94">
        <v>0</v>
      </c>
      <c r="M1015" s="94">
        <v>0</v>
      </c>
      <c r="N1015" s="94">
        <v>0</v>
      </c>
      <c r="O1015" s="94">
        <v>0</v>
      </c>
      <c r="P1015" s="94">
        <v>0</v>
      </c>
      <c r="Q1015" s="94">
        <v>0</v>
      </c>
      <c r="R1015" s="94">
        <v>0</v>
      </c>
      <c r="S1015" s="94">
        <v>40</v>
      </c>
      <c r="T1015" s="94">
        <v>0</v>
      </c>
      <c r="U1015" s="94">
        <v>0</v>
      </c>
      <c r="V1015" s="94">
        <v>0</v>
      </c>
    </row>
    <row r="1016" spans="1:22" ht="20.100000000000001" customHeight="1">
      <c r="A1016" s="107" t="s">
        <v>1604</v>
      </c>
      <c r="B1016" s="107" t="s">
        <v>1580</v>
      </c>
      <c r="C1016" s="108" t="s">
        <v>1558</v>
      </c>
      <c r="D1016" s="109" t="s">
        <v>1623</v>
      </c>
      <c r="E1016" s="110" t="s">
        <v>1171</v>
      </c>
      <c r="F1016" s="94">
        <v>1528800</v>
      </c>
      <c r="G1016" s="94">
        <v>0</v>
      </c>
      <c r="H1016" s="94">
        <v>0</v>
      </c>
      <c r="I1016" s="94">
        <v>0</v>
      </c>
      <c r="J1016" s="94">
        <v>0</v>
      </c>
      <c r="K1016" s="94">
        <v>1528800</v>
      </c>
      <c r="L1016" s="94">
        <v>0</v>
      </c>
      <c r="M1016" s="94">
        <v>0</v>
      </c>
      <c r="N1016" s="94">
        <v>0</v>
      </c>
      <c r="O1016" s="94">
        <v>0</v>
      </c>
      <c r="P1016" s="94">
        <v>0</v>
      </c>
      <c r="Q1016" s="94">
        <v>0</v>
      </c>
      <c r="R1016" s="94">
        <v>0</v>
      </c>
      <c r="S1016" s="94">
        <v>0</v>
      </c>
      <c r="T1016" s="94">
        <v>0</v>
      </c>
      <c r="U1016" s="94">
        <v>0</v>
      </c>
      <c r="V1016" s="94">
        <v>0</v>
      </c>
    </row>
    <row r="1017" spans="1:22" ht="20.100000000000001" customHeight="1">
      <c r="A1017" s="107"/>
      <c r="B1017" s="107"/>
      <c r="C1017" s="108"/>
      <c r="D1017" s="109" t="s">
        <v>2318</v>
      </c>
      <c r="E1017" s="110" t="s">
        <v>2319</v>
      </c>
      <c r="F1017" s="94">
        <v>40</v>
      </c>
      <c r="G1017" s="94">
        <v>0</v>
      </c>
      <c r="H1017" s="94">
        <v>0</v>
      </c>
      <c r="I1017" s="94">
        <v>0</v>
      </c>
      <c r="J1017" s="94">
        <v>0</v>
      </c>
      <c r="K1017" s="94">
        <v>0</v>
      </c>
      <c r="L1017" s="94">
        <v>0</v>
      </c>
      <c r="M1017" s="94">
        <v>0</v>
      </c>
      <c r="N1017" s="94">
        <v>0</v>
      </c>
      <c r="O1017" s="94">
        <v>0</v>
      </c>
      <c r="P1017" s="94">
        <v>0</v>
      </c>
      <c r="Q1017" s="94">
        <v>0</v>
      </c>
      <c r="R1017" s="94">
        <v>0</v>
      </c>
      <c r="S1017" s="94">
        <v>40</v>
      </c>
      <c r="T1017" s="94">
        <v>0</v>
      </c>
      <c r="U1017" s="94">
        <v>0</v>
      </c>
      <c r="V1017" s="94">
        <v>0</v>
      </c>
    </row>
    <row r="1018" spans="1:22" ht="20.100000000000001" customHeight="1">
      <c r="A1018" s="107" t="s">
        <v>1549</v>
      </c>
      <c r="B1018" s="107" t="s">
        <v>1550</v>
      </c>
      <c r="C1018" s="108" t="s">
        <v>1550</v>
      </c>
      <c r="D1018" s="109" t="s">
        <v>1623</v>
      </c>
      <c r="E1018" s="110" t="s">
        <v>251</v>
      </c>
      <c r="F1018" s="94">
        <v>40</v>
      </c>
      <c r="G1018" s="94">
        <v>0</v>
      </c>
      <c r="H1018" s="94">
        <v>0</v>
      </c>
      <c r="I1018" s="94">
        <v>0</v>
      </c>
      <c r="J1018" s="94">
        <v>0</v>
      </c>
      <c r="K1018" s="94">
        <v>0</v>
      </c>
      <c r="L1018" s="94">
        <v>0</v>
      </c>
      <c r="M1018" s="94">
        <v>0</v>
      </c>
      <c r="N1018" s="94">
        <v>0</v>
      </c>
      <c r="O1018" s="94">
        <v>0</v>
      </c>
      <c r="P1018" s="94">
        <v>0</v>
      </c>
      <c r="Q1018" s="94">
        <v>0</v>
      </c>
      <c r="R1018" s="94">
        <v>0</v>
      </c>
      <c r="S1018" s="94">
        <v>40</v>
      </c>
      <c r="T1018" s="94">
        <v>0</v>
      </c>
      <c r="U1018" s="94">
        <v>0</v>
      </c>
      <c r="V1018" s="94">
        <v>0</v>
      </c>
    </row>
    <row r="1019" spans="1:22" ht="20.100000000000001" customHeight="1">
      <c r="A1019" s="107"/>
      <c r="B1019" s="107"/>
      <c r="C1019" s="108"/>
      <c r="D1019" s="109" t="s">
        <v>2320</v>
      </c>
      <c r="E1019" s="110" t="s">
        <v>2321</v>
      </c>
      <c r="F1019" s="94">
        <v>12460</v>
      </c>
      <c r="G1019" s="94">
        <v>0</v>
      </c>
      <c r="H1019" s="94">
        <v>0</v>
      </c>
      <c r="I1019" s="94">
        <v>0</v>
      </c>
      <c r="J1019" s="94">
        <v>0</v>
      </c>
      <c r="K1019" s="94">
        <v>0</v>
      </c>
      <c r="L1019" s="94">
        <v>0</v>
      </c>
      <c r="M1019" s="94">
        <v>0</v>
      </c>
      <c r="N1019" s="94">
        <v>0</v>
      </c>
      <c r="O1019" s="94">
        <v>0</v>
      </c>
      <c r="P1019" s="94">
        <v>0</v>
      </c>
      <c r="Q1019" s="94">
        <v>0</v>
      </c>
      <c r="R1019" s="94">
        <v>0</v>
      </c>
      <c r="S1019" s="94">
        <v>100</v>
      </c>
      <c r="T1019" s="94">
        <v>12360</v>
      </c>
      <c r="U1019" s="94">
        <v>0</v>
      </c>
      <c r="V1019" s="94">
        <v>0</v>
      </c>
    </row>
    <row r="1020" spans="1:22" ht="20.100000000000001" customHeight="1">
      <c r="A1020" s="107" t="s">
        <v>1549</v>
      </c>
      <c r="B1020" s="107" t="s">
        <v>1564</v>
      </c>
      <c r="C1020" s="108" t="s">
        <v>1550</v>
      </c>
      <c r="D1020" s="109" t="s">
        <v>1623</v>
      </c>
      <c r="E1020" s="110" t="s">
        <v>251</v>
      </c>
      <c r="F1020" s="94">
        <v>12460</v>
      </c>
      <c r="G1020" s="94">
        <v>0</v>
      </c>
      <c r="H1020" s="94">
        <v>0</v>
      </c>
      <c r="I1020" s="94">
        <v>0</v>
      </c>
      <c r="J1020" s="94">
        <v>0</v>
      </c>
      <c r="K1020" s="94">
        <v>0</v>
      </c>
      <c r="L1020" s="94">
        <v>0</v>
      </c>
      <c r="M1020" s="94">
        <v>0</v>
      </c>
      <c r="N1020" s="94">
        <v>0</v>
      </c>
      <c r="O1020" s="94">
        <v>0</v>
      </c>
      <c r="P1020" s="94">
        <v>0</v>
      </c>
      <c r="Q1020" s="94">
        <v>0</v>
      </c>
      <c r="R1020" s="94">
        <v>0</v>
      </c>
      <c r="S1020" s="94">
        <v>100</v>
      </c>
      <c r="T1020" s="94">
        <v>12360</v>
      </c>
      <c r="U1020" s="94">
        <v>0</v>
      </c>
      <c r="V1020" s="94">
        <v>0</v>
      </c>
    </row>
    <row r="1021" spans="1:22" ht="20.100000000000001" customHeight="1">
      <c r="A1021" s="107"/>
      <c r="B1021" s="107"/>
      <c r="C1021" s="108"/>
      <c r="D1021" s="109" t="s">
        <v>2322</v>
      </c>
      <c r="E1021" s="110" t="s">
        <v>2323</v>
      </c>
      <c r="F1021" s="94">
        <v>160</v>
      </c>
      <c r="G1021" s="94">
        <v>0</v>
      </c>
      <c r="H1021" s="94">
        <v>0</v>
      </c>
      <c r="I1021" s="94">
        <v>0</v>
      </c>
      <c r="J1021" s="94">
        <v>0</v>
      </c>
      <c r="K1021" s="94">
        <v>0</v>
      </c>
      <c r="L1021" s="94">
        <v>0</v>
      </c>
      <c r="M1021" s="94">
        <v>0</v>
      </c>
      <c r="N1021" s="94">
        <v>0</v>
      </c>
      <c r="O1021" s="94">
        <v>0</v>
      </c>
      <c r="P1021" s="94">
        <v>0</v>
      </c>
      <c r="Q1021" s="94">
        <v>0</v>
      </c>
      <c r="R1021" s="94">
        <v>0</v>
      </c>
      <c r="S1021" s="94">
        <v>160</v>
      </c>
      <c r="T1021" s="94">
        <v>0</v>
      </c>
      <c r="U1021" s="94">
        <v>0</v>
      </c>
      <c r="V1021" s="94">
        <v>0</v>
      </c>
    </row>
    <row r="1022" spans="1:22" ht="20.100000000000001" customHeight="1">
      <c r="A1022" s="107" t="s">
        <v>1604</v>
      </c>
      <c r="B1022" s="107" t="s">
        <v>1550</v>
      </c>
      <c r="C1022" s="108" t="s">
        <v>1572</v>
      </c>
      <c r="D1022" s="109" t="s">
        <v>1623</v>
      </c>
      <c r="E1022" s="110" t="s">
        <v>1097</v>
      </c>
      <c r="F1022" s="94">
        <v>160</v>
      </c>
      <c r="G1022" s="94">
        <v>0</v>
      </c>
      <c r="H1022" s="94">
        <v>0</v>
      </c>
      <c r="I1022" s="94">
        <v>0</v>
      </c>
      <c r="J1022" s="94">
        <v>0</v>
      </c>
      <c r="K1022" s="94">
        <v>0</v>
      </c>
      <c r="L1022" s="94">
        <v>0</v>
      </c>
      <c r="M1022" s="94">
        <v>0</v>
      </c>
      <c r="N1022" s="94">
        <v>0</v>
      </c>
      <c r="O1022" s="94">
        <v>0</v>
      </c>
      <c r="P1022" s="94">
        <v>0</v>
      </c>
      <c r="Q1022" s="94">
        <v>0</v>
      </c>
      <c r="R1022" s="94">
        <v>0</v>
      </c>
      <c r="S1022" s="94">
        <v>160</v>
      </c>
      <c r="T1022" s="94">
        <v>0</v>
      </c>
      <c r="U1022" s="94">
        <v>0</v>
      </c>
      <c r="V1022" s="94">
        <v>0</v>
      </c>
    </row>
    <row r="1023" spans="1:22" ht="20.100000000000001" customHeight="1">
      <c r="A1023" s="107"/>
      <c r="B1023" s="107"/>
      <c r="C1023" s="108"/>
      <c r="D1023" s="109" t="s">
        <v>2324</v>
      </c>
      <c r="E1023" s="110" t="s">
        <v>2325</v>
      </c>
      <c r="F1023" s="94">
        <v>1955140</v>
      </c>
      <c r="G1023" s="94">
        <v>0</v>
      </c>
      <c r="H1023" s="94">
        <v>0</v>
      </c>
      <c r="I1023" s="94">
        <v>0</v>
      </c>
      <c r="J1023" s="94">
        <v>0</v>
      </c>
      <c r="K1023" s="94">
        <v>1564800</v>
      </c>
      <c r="L1023" s="94">
        <v>0</v>
      </c>
      <c r="M1023" s="94">
        <v>0</v>
      </c>
      <c r="N1023" s="94">
        <v>0</v>
      </c>
      <c r="O1023" s="94">
        <v>240</v>
      </c>
      <c r="P1023" s="94">
        <v>0</v>
      </c>
      <c r="Q1023" s="94">
        <v>0</v>
      </c>
      <c r="R1023" s="94">
        <v>0</v>
      </c>
      <c r="S1023" s="94">
        <v>860</v>
      </c>
      <c r="T1023" s="94">
        <v>37080</v>
      </c>
      <c r="U1023" s="94">
        <v>105200</v>
      </c>
      <c r="V1023" s="94">
        <v>9540</v>
      </c>
    </row>
    <row r="1024" spans="1:22" ht="20.100000000000001" customHeight="1">
      <c r="A1024" s="107"/>
      <c r="B1024" s="107"/>
      <c r="C1024" s="108"/>
      <c r="D1024" s="109" t="s">
        <v>2326</v>
      </c>
      <c r="E1024" s="110" t="s">
        <v>2327</v>
      </c>
      <c r="F1024" s="94">
        <v>41656</v>
      </c>
      <c r="G1024" s="94">
        <v>0</v>
      </c>
      <c r="H1024" s="94">
        <v>0</v>
      </c>
      <c r="I1024" s="94">
        <v>0</v>
      </c>
      <c r="J1024" s="94">
        <v>0</v>
      </c>
      <c r="K1024" s="94">
        <v>0</v>
      </c>
      <c r="L1024" s="94">
        <v>0</v>
      </c>
      <c r="M1024" s="94">
        <v>0</v>
      </c>
      <c r="N1024" s="94">
        <v>0</v>
      </c>
      <c r="O1024" s="94">
        <v>180</v>
      </c>
      <c r="P1024" s="94">
        <v>0</v>
      </c>
      <c r="Q1024" s="94">
        <v>0</v>
      </c>
      <c r="R1024" s="94">
        <v>0</v>
      </c>
      <c r="S1024" s="94">
        <v>340</v>
      </c>
      <c r="T1024" s="94">
        <v>37080</v>
      </c>
      <c r="U1024" s="94">
        <v>0</v>
      </c>
      <c r="V1024" s="94">
        <v>3636</v>
      </c>
    </row>
    <row r="1025" spans="1:22" ht="20.100000000000001" customHeight="1">
      <c r="A1025" s="107" t="s">
        <v>1549</v>
      </c>
      <c r="B1025" s="107" t="s">
        <v>1552</v>
      </c>
      <c r="C1025" s="108" t="s">
        <v>1550</v>
      </c>
      <c r="D1025" s="109" t="s">
        <v>1623</v>
      </c>
      <c r="E1025" s="110" t="s">
        <v>251</v>
      </c>
      <c r="F1025" s="94">
        <v>37600</v>
      </c>
      <c r="G1025" s="94">
        <v>0</v>
      </c>
      <c r="H1025" s="94">
        <v>0</v>
      </c>
      <c r="I1025" s="94">
        <v>0</v>
      </c>
      <c r="J1025" s="94">
        <v>0</v>
      </c>
      <c r="K1025" s="94">
        <v>0</v>
      </c>
      <c r="L1025" s="94">
        <v>0</v>
      </c>
      <c r="M1025" s="94">
        <v>0</v>
      </c>
      <c r="N1025" s="94">
        <v>0</v>
      </c>
      <c r="O1025" s="94">
        <v>180</v>
      </c>
      <c r="P1025" s="94">
        <v>0</v>
      </c>
      <c r="Q1025" s="94">
        <v>0</v>
      </c>
      <c r="R1025" s="94">
        <v>0</v>
      </c>
      <c r="S1025" s="94">
        <v>340</v>
      </c>
      <c r="T1025" s="94">
        <v>37080</v>
      </c>
      <c r="U1025" s="94">
        <v>0</v>
      </c>
      <c r="V1025" s="94">
        <v>0</v>
      </c>
    </row>
    <row r="1026" spans="1:22" ht="20.100000000000001" customHeight="1">
      <c r="A1026" s="107" t="s">
        <v>1589</v>
      </c>
      <c r="B1026" s="107" t="s">
        <v>1558</v>
      </c>
      <c r="C1026" s="108" t="s">
        <v>1572</v>
      </c>
      <c r="D1026" s="109" t="s">
        <v>1623</v>
      </c>
      <c r="E1026" s="110" t="s">
        <v>832</v>
      </c>
      <c r="F1026" s="94">
        <v>4056</v>
      </c>
      <c r="G1026" s="94">
        <v>0</v>
      </c>
      <c r="H1026" s="94">
        <v>0</v>
      </c>
      <c r="I1026" s="94">
        <v>0</v>
      </c>
      <c r="J1026" s="94">
        <v>0</v>
      </c>
      <c r="K1026" s="94">
        <v>0</v>
      </c>
      <c r="L1026" s="94">
        <v>0</v>
      </c>
      <c r="M1026" s="94">
        <v>0</v>
      </c>
      <c r="N1026" s="94">
        <v>0</v>
      </c>
      <c r="O1026" s="94">
        <v>0</v>
      </c>
      <c r="P1026" s="94">
        <v>0</v>
      </c>
      <c r="Q1026" s="94">
        <v>0</v>
      </c>
      <c r="R1026" s="94">
        <v>0</v>
      </c>
      <c r="S1026" s="94">
        <v>0</v>
      </c>
      <c r="T1026" s="94">
        <v>0</v>
      </c>
      <c r="U1026" s="94">
        <v>0</v>
      </c>
      <c r="V1026" s="94">
        <v>3636</v>
      </c>
    </row>
    <row r="1027" spans="1:22" ht="20.100000000000001" customHeight="1">
      <c r="A1027" s="107"/>
      <c r="B1027" s="107"/>
      <c r="C1027" s="108"/>
      <c r="D1027" s="109" t="s">
        <v>2328</v>
      </c>
      <c r="E1027" s="110" t="s">
        <v>2329</v>
      </c>
      <c r="F1027" s="94">
        <v>140</v>
      </c>
      <c r="G1027" s="94">
        <v>0</v>
      </c>
      <c r="H1027" s="94">
        <v>0</v>
      </c>
      <c r="I1027" s="94">
        <v>0</v>
      </c>
      <c r="J1027" s="94">
        <v>0</v>
      </c>
      <c r="K1027" s="94">
        <v>0</v>
      </c>
      <c r="L1027" s="94">
        <v>0</v>
      </c>
      <c r="M1027" s="94">
        <v>0</v>
      </c>
      <c r="N1027" s="94">
        <v>0</v>
      </c>
      <c r="O1027" s="94">
        <v>60</v>
      </c>
      <c r="P1027" s="94">
        <v>0</v>
      </c>
      <c r="Q1027" s="94">
        <v>0</v>
      </c>
      <c r="R1027" s="94">
        <v>0</v>
      </c>
      <c r="S1027" s="94">
        <v>80</v>
      </c>
      <c r="T1027" s="94">
        <v>0</v>
      </c>
      <c r="U1027" s="94">
        <v>0</v>
      </c>
      <c r="V1027" s="94">
        <v>0</v>
      </c>
    </row>
    <row r="1028" spans="1:22" ht="20.100000000000001" customHeight="1">
      <c r="A1028" s="107" t="s">
        <v>1549</v>
      </c>
      <c r="B1028" s="107" t="s">
        <v>1554</v>
      </c>
      <c r="C1028" s="108" t="s">
        <v>1550</v>
      </c>
      <c r="D1028" s="109" t="s">
        <v>1623</v>
      </c>
      <c r="E1028" s="110" t="s">
        <v>251</v>
      </c>
      <c r="F1028" s="94">
        <v>140</v>
      </c>
      <c r="G1028" s="94">
        <v>0</v>
      </c>
      <c r="H1028" s="94">
        <v>0</v>
      </c>
      <c r="I1028" s="94">
        <v>0</v>
      </c>
      <c r="J1028" s="94">
        <v>0</v>
      </c>
      <c r="K1028" s="94">
        <v>0</v>
      </c>
      <c r="L1028" s="94">
        <v>0</v>
      </c>
      <c r="M1028" s="94">
        <v>0</v>
      </c>
      <c r="N1028" s="94">
        <v>0</v>
      </c>
      <c r="O1028" s="94">
        <v>60</v>
      </c>
      <c r="P1028" s="94">
        <v>0</v>
      </c>
      <c r="Q1028" s="94">
        <v>0</v>
      </c>
      <c r="R1028" s="94">
        <v>0</v>
      </c>
      <c r="S1028" s="94">
        <v>80</v>
      </c>
      <c r="T1028" s="94">
        <v>0</v>
      </c>
      <c r="U1028" s="94">
        <v>0</v>
      </c>
      <c r="V1028" s="94">
        <v>0</v>
      </c>
    </row>
    <row r="1029" spans="1:22" ht="20.100000000000001" customHeight="1">
      <c r="A1029" s="107"/>
      <c r="B1029" s="107"/>
      <c r="C1029" s="108"/>
      <c r="D1029" s="109" t="s">
        <v>2330</v>
      </c>
      <c r="E1029" s="110" t="s">
        <v>2331</v>
      </c>
      <c r="F1029" s="94">
        <v>322280</v>
      </c>
      <c r="G1029" s="94">
        <v>0</v>
      </c>
      <c r="H1029" s="94">
        <v>0</v>
      </c>
      <c r="I1029" s="94">
        <v>0</v>
      </c>
      <c r="J1029" s="94">
        <v>0</v>
      </c>
      <c r="K1029" s="94">
        <v>280800</v>
      </c>
      <c r="L1029" s="94">
        <v>0</v>
      </c>
      <c r="M1029" s="94">
        <v>0</v>
      </c>
      <c r="N1029" s="94">
        <v>0</v>
      </c>
      <c r="O1029" s="94">
        <v>0</v>
      </c>
      <c r="P1029" s="94">
        <v>0</v>
      </c>
      <c r="Q1029" s="94">
        <v>0</v>
      </c>
      <c r="R1029" s="94">
        <v>0</v>
      </c>
      <c r="S1029" s="94">
        <v>80</v>
      </c>
      <c r="T1029" s="94">
        <v>0</v>
      </c>
      <c r="U1029" s="94">
        <v>0</v>
      </c>
      <c r="V1029" s="94">
        <v>0</v>
      </c>
    </row>
    <row r="1030" spans="1:22" ht="20.100000000000001" customHeight="1">
      <c r="A1030" s="107" t="s">
        <v>1591</v>
      </c>
      <c r="B1030" s="107" t="s">
        <v>1580</v>
      </c>
      <c r="C1030" s="108" t="s">
        <v>1572</v>
      </c>
      <c r="D1030" s="109" t="s">
        <v>1623</v>
      </c>
      <c r="E1030" s="110" t="s">
        <v>957</v>
      </c>
      <c r="F1030" s="94">
        <v>322280</v>
      </c>
      <c r="G1030" s="94">
        <v>0</v>
      </c>
      <c r="H1030" s="94">
        <v>0</v>
      </c>
      <c r="I1030" s="94">
        <v>0</v>
      </c>
      <c r="J1030" s="94">
        <v>0</v>
      </c>
      <c r="K1030" s="94">
        <v>280800</v>
      </c>
      <c r="L1030" s="94">
        <v>0</v>
      </c>
      <c r="M1030" s="94">
        <v>0</v>
      </c>
      <c r="N1030" s="94">
        <v>0</v>
      </c>
      <c r="O1030" s="94">
        <v>0</v>
      </c>
      <c r="P1030" s="94">
        <v>0</v>
      </c>
      <c r="Q1030" s="94">
        <v>0</v>
      </c>
      <c r="R1030" s="94">
        <v>0</v>
      </c>
      <c r="S1030" s="94">
        <v>80</v>
      </c>
      <c r="T1030" s="94">
        <v>0</v>
      </c>
      <c r="U1030" s="94">
        <v>0</v>
      </c>
      <c r="V1030" s="94">
        <v>0</v>
      </c>
    </row>
    <row r="1031" spans="1:22" ht="20.100000000000001" customHeight="1">
      <c r="A1031" s="107"/>
      <c r="B1031" s="107"/>
      <c r="C1031" s="108"/>
      <c r="D1031" s="109" t="s">
        <v>2332</v>
      </c>
      <c r="E1031" s="110" t="s">
        <v>2333</v>
      </c>
      <c r="F1031" s="94">
        <v>20</v>
      </c>
      <c r="G1031" s="94">
        <v>0</v>
      </c>
      <c r="H1031" s="94">
        <v>0</v>
      </c>
      <c r="I1031" s="94">
        <v>0</v>
      </c>
      <c r="J1031" s="94">
        <v>0</v>
      </c>
      <c r="K1031" s="94">
        <v>0</v>
      </c>
      <c r="L1031" s="94">
        <v>0</v>
      </c>
      <c r="M1031" s="94">
        <v>0</v>
      </c>
      <c r="N1031" s="94">
        <v>0</v>
      </c>
      <c r="O1031" s="94">
        <v>0</v>
      </c>
      <c r="P1031" s="94">
        <v>0</v>
      </c>
      <c r="Q1031" s="94">
        <v>0</v>
      </c>
      <c r="R1031" s="94">
        <v>0</v>
      </c>
      <c r="S1031" s="94">
        <v>20</v>
      </c>
      <c r="T1031" s="94">
        <v>0</v>
      </c>
      <c r="U1031" s="94">
        <v>0</v>
      </c>
      <c r="V1031" s="94">
        <v>0</v>
      </c>
    </row>
    <row r="1032" spans="1:22" ht="20.100000000000001" customHeight="1">
      <c r="A1032" s="107" t="s">
        <v>1582</v>
      </c>
      <c r="B1032" s="107" t="s">
        <v>1555</v>
      </c>
      <c r="C1032" s="108" t="s">
        <v>1557</v>
      </c>
      <c r="D1032" s="109" t="s">
        <v>1623</v>
      </c>
      <c r="E1032" s="110" t="s">
        <v>777</v>
      </c>
      <c r="F1032" s="94">
        <v>20</v>
      </c>
      <c r="G1032" s="94">
        <v>0</v>
      </c>
      <c r="H1032" s="94">
        <v>0</v>
      </c>
      <c r="I1032" s="94">
        <v>0</v>
      </c>
      <c r="J1032" s="94">
        <v>0</v>
      </c>
      <c r="K1032" s="94">
        <v>0</v>
      </c>
      <c r="L1032" s="94">
        <v>0</v>
      </c>
      <c r="M1032" s="94">
        <v>0</v>
      </c>
      <c r="N1032" s="94">
        <v>0</v>
      </c>
      <c r="O1032" s="94">
        <v>0</v>
      </c>
      <c r="P1032" s="94">
        <v>0</v>
      </c>
      <c r="Q1032" s="94">
        <v>0</v>
      </c>
      <c r="R1032" s="94">
        <v>0</v>
      </c>
      <c r="S1032" s="94">
        <v>20</v>
      </c>
      <c r="T1032" s="94">
        <v>0</v>
      </c>
      <c r="U1032" s="94">
        <v>0</v>
      </c>
      <c r="V1032" s="94">
        <v>0</v>
      </c>
    </row>
    <row r="1033" spans="1:22" ht="20.100000000000001" customHeight="1">
      <c r="A1033" s="107"/>
      <c r="B1033" s="107"/>
      <c r="C1033" s="108"/>
      <c r="D1033" s="109" t="s">
        <v>2334</v>
      </c>
      <c r="E1033" s="110" t="s">
        <v>2335</v>
      </c>
      <c r="F1033" s="94">
        <v>111164</v>
      </c>
      <c r="G1033" s="94">
        <v>0</v>
      </c>
      <c r="H1033" s="94">
        <v>0</v>
      </c>
      <c r="I1033" s="94">
        <v>0</v>
      </c>
      <c r="J1033" s="94">
        <v>0</v>
      </c>
      <c r="K1033" s="94">
        <v>0</v>
      </c>
      <c r="L1033" s="94">
        <v>0</v>
      </c>
      <c r="M1033" s="94">
        <v>0</v>
      </c>
      <c r="N1033" s="94">
        <v>0</v>
      </c>
      <c r="O1033" s="94">
        <v>0</v>
      </c>
      <c r="P1033" s="94">
        <v>0</v>
      </c>
      <c r="Q1033" s="94">
        <v>0</v>
      </c>
      <c r="R1033" s="94">
        <v>0</v>
      </c>
      <c r="S1033" s="94">
        <v>60</v>
      </c>
      <c r="T1033" s="94">
        <v>0</v>
      </c>
      <c r="U1033" s="94">
        <v>105200</v>
      </c>
      <c r="V1033" s="94">
        <v>5904</v>
      </c>
    </row>
    <row r="1034" spans="1:22" ht="20.100000000000001" customHeight="1">
      <c r="A1034" s="107" t="s">
        <v>1589</v>
      </c>
      <c r="B1034" s="107" t="s">
        <v>1550</v>
      </c>
      <c r="C1034" s="108" t="s">
        <v>1585</v>
      </c>
      <c r="D1034" s="109" t="s">
        <v>1623</v>
      </c>
      <c r="E1034" s="110" t="s">
        <v>801</v>
      </c>
      <c r="F1034" s="94">
        <v>60</v>
      </c>
      <c r="G1034" s="94">
        <v>0</v>
      </c>
      <c r="H1034" s="94">
        <v>0</v>
      </c>
      <c r="I1034" s="94">
        <v>0</v>
      </c>
      <c r="J1034" s="94">
        <v>0</v>
      </c>
      <c r="K1034" s="94">
        <v>0</v>
      </c>
      <c r="L1034" s="94">
        <v>0</v>
      </c>
      <c r="M1034" s="94">
        <v>0</v>
      </c>
      <c r="N1034" s="94">
        <v>0</v>
      </c>
      <c r="O1034" s="94">
        <v>0</v>
      </c>
      <c r="P1034" s="94">
        <v>0</v>
      </c>
      <c r="Q1034" s="94">
        <v>0</v>
      </c>
      <c r="R1034" s="94">
        <v>0</v>
      </c>
      <c r="S1034" s="94">
        <v>60</v>
      </c>
      <c r="T1034" s="94">
        <v>0</v>
      </c>
      <c r="U1034" s="94">
        <v>0</v>
      </c>
      <c r="V1034" s="94">
        <v>0</v>
      </c>
    </row>
    <row r="1035" spans="1:22" ht="20.100000000000001" customHeight="1">
      <c r="A1035" s="107" t="s">
        <v>1589</v>
      </c>
      <c r="B1035" s="107" t="s">
        <v>1558</v>
      </c>
      <c r="C1035" s="108" t="s">
        <v>1572</v>
      </c>
      <c r="D1035" s="109" t="s">
        <v>1623</v>
      </c>
      <c r="E1035" s="110" t="s">
        <v>832</v>
      </c>
      <c r="F1035" s="94">
        <v>111104</v>
      </c>
      <c r="G1035" s="94">
        <v>0</v>
      </c>
      <c r="H1035" s="94">
        <v>0</v>
      </c>
      <c r="I1035" s="94">
        <v>0</v>
      </c>
      <c r="J1035" s="94">
        <v>0</v>
      </c>
      <c r="K1035" s="94">
        <v>0</v>
      </c>
      <c r="L1035" s="94">
        <v>0</v>
      </c>
      <c r="M1035" s="94">
        <v>0</v>
      </c>
      <c r="N1035" s="94">
        <v>0</v>
      </c>
      <c r="O1035" s="94">
        <v>0</v>
      </c>
      <c r="P1035" s="94">
        <v>0</v>
      </c>
      <c r="Q1035" s="94">
        <v>0</v>
      </c>
      <c r="R1035" s="94">
        <v>0</v>
      </c>
      <c r="S1035" s="94">
        <v>0</v>
      </c>
      <c r="T1035" s="94">
        <v>0</v>
      </c>
      <c r="U1035" s="94">
        <v>105200</v>
      </c>
      <c r="V1035" s="94">
        <v>5904</v>
      </c>
    </row>
    <row r="1036" spans="1:22" ht="20.100000000000001" customHeight="1">
      <c r="A1036" s="107"/>
      <c r="B1036" s="107"/>
      <c r="C1036" s="108"/>
      <c r="D1036" s="109" t="s">
        <v>2336</v>
      </c>
      <c r="E1036" s="110" t="s">
        <v>2337</v>
      </c>
      <c r="F1036" s="94">
        <v>1479640</v>
      </c>
      <c r="G1036" s="94">
        <v>0</v>
      </c>
      <c r="H1036" s="94">
        <v>0</v>
      </c>
      <c r="I1036" s="94">
        <v>0</v>
      </c>
      <c r="J1036" s="94">
        <v>0</v>
      </c>
      <c r="K1036" s="94">
        <v>1284000</v>
      </c>
      <c r="L1036" s="94">
        <v>0</v>
      </c>
      <c r="M1036" s="94">
        <v>0</v>
      </c>
      <c r="N1036" s="94">
        <v>0</v>
      </c>
      <c r="O1036" s="94">
        <v>0</v>
      </c>
      <c r="P1036" s="94">
        <v>0</v>
      </c>
      <c r="Q1036" s="94">
        <v>0</v>
      </c>
      <c r="R1036" s="94">
        <v>0</v>
      </c>
      <c r="S1036" s="94">
        <v>40</v>
      </c>
      <c r="T1036" s="94">
        <v>0</v>
      </c>
      <c r="U1036" s="94">
        <v>0</v>
      </c>
      <c r="V1036" s="94">
        <v>0</v>
      </c>
    </row>
    <row r="1037" spans="1:22" ht="20.100000000000001" customHeight="1">
      <c r="A1037" s="107" t="s">
        <v>1604</v>
      </c>
      <c r="B1037" s="107" t="s">
        <v>1550</v>
      </c>
      <c r="C1037" s="108" t="s">
        <v>1557</v>
      </c>
      <c r="D1037" s="109" t="s">
        <v>1623</v>
      </c>
      <c r="E1037" s="110" t="s">
        <v>260</v>
      </c>
      <c r="F1037" s="94">
        <v>40</v>
      </c>
      <c r="G1037" s="94">
        <v>0</v>
      </c>
      <c r="H1037" s="94">
        <v>0</v>
      </c>
      <c r="I1037" s="94">
        <v>0</v>
      </c>
      <c r="J1037" s="94">
        <v>0</v>
      </c>
      <c r="K1037" s="94">
        <v>0</v>
      </c>
      <c r="L1037" s="94">
        <v>0</v>
      </c>
      <c r="M1037" s="94">
        <v>0</v>
      </c>
      <c r="N1037" s="94">
        <v>0</v>
      </c>
      <c r="O1037" s="94">
        <v>0</v>
      </c>
      <c r="P1037" s="94">
        <v>0</v>
      </c>
      <c r="Q1037" s="94">
        <v>0</v>
      </c>
      <c r="R1037" s="94">
        <v>0</v>
      </c>
      <c r="S1037" s="94">
        <v>40</v>
      </c>
      <c r="T1037" s="94">
        <v>0</v>
      </c>
      <c r="U1037" s="94">
        <v>0</v>
      </c>
      <c r="V1037" s="94">
        <v>0</v>
      </c>
    </row>
    <row r="1038" spans="1:22" ht="20.100000000000001" customHeight="1">
      <c r="A1038" s="107" t="s">
        <v>1604</v>
      </c>
      <c r="B1038" s="107" t="s">
        <v>1580</v>
      </c>
      <c r="C1038" s="108" t="s">
        <v>1558</v>
      </c>
      <c r="D1038" s="109" t="s">
        <v>1623</v>
      </c>
      <c r="E1038" s="110" t="s">
        <v>1171</v>
      </c>
      <c r="F1038" s="94">
        <v>1479600</v>
      </c>
      <c r="G1038" s="94">
        <v>0</v>
      </c>
      <c r="H1038" s="94">
        <v>0</v>
      </c>
      <c r="I1038" s="94">
        <v>0</v>
      </c>
      <c r="J1038" s="94">
        <v>0</v>
      </c>
      <c r="K1038" s="94">
        <v>1284000</v>
      </c>
      <c r="L1038" s="94">
        <v>0</v>
      </c>
      <c r="M1038" s="94">
        <v>0</v>
      </c>
      <c r="N1038" s="94">
        <v>0</v>
      </c>
      <c r="O1038" s="94">
        <v>0</v>
      </c>
      <c r="P1038" s="94">
        <v>0</v>
      </c>
      <c r="Q1038" s="94">
        <v>0</v>
      </c>
      <c r="R1038" s="94">
        <v>0</v>
      </c>
      <c r="S1038" s="94">
        <v>0</v>
      </c>
      <c r="T1038" s="94">
        <v>0</v>
      </c>
      <c r="U1038" s="94">
        <v>0</v>
      </c>
      <c r="V1038" s="94">
        <v>0</v>
      </c>
    </row>
    <row r="1039" spans="1:22" ht="20.100000000000001" customHeight="1">
      <c r="A1039" s="107"/>
      <c r="B1039" s="107"/>
      <c r="C1039" s="108"/>
      <c r="D1039" s="109" t="s">
        <v>2338</v>
      </c>
      <c r="E1039" s="110" t="s">
        <v>2339</v>
      </c>
      <c r="F1039" s="94">
        <v>40</v>
      </c>
      <c r="G1039" s="94">
        <v>0</v>
      </c>
      <c r="H1039" s="94">
        <v>0</v>
      </c>
      <c r="I1039" s="94">
        <v>0</v>
      </c>
      <c r="J1039" s="94">
        <v>0</v>
      </c>
      <c r="K1039" s="94">
        <v>0</v>
      </c>
      <c r="L1039" s="94">
        <v>0</v>
      </c>
      <c r="M1039" s="94">
        <v>0</v>
      </c>
      <c r="N1039" s="94">
        <v>0</v>
      </c>
      <c r="O1039" s="94">
        <v>0</v>
      </c>
      <c r="P1039" s="94">
        <v>0</v>
      </c>
      <c r="Q1039" s="94">
        <v>0</v>
      </c>
      <c r="R1039" s="94">
        <v>0</v>
      </c>
      <c r="S1039" s="94">
        <v>40</v>
      </c>
      <c r="T1039" s="94">
        <v>0</v>
      </c>
      <c r="U1039" s="94">
        <v>0</v>
      </c>
      <c r="V1039" s="94">
        <v>0</v>
      </c>
    </row>
    <row r="1040" spans="1:22" ht="20.100000000000001" customHeight="1">
      <c r="A1040" s="107" t="s">
        <v>1549</v>
      </c>
      <c r="B1040" s="107" t="s">
        <v>1550</v>
      </c>
      <c r="C1040" s="108" t="s">
        <v>1550</v>
      </c>
      <c r="D1040" s="109" t="s">
        <v>1623</v>
      </c>
      <c r="E1040" s="110" t="s">
        <v>251</v>
      </c>
      <c r="F1040" s="94">
        <v>40</v>
      </c>
      <c r="G1040" s="94">
        <v>0</v>
      </c>
      <c r="H1040" s="94">
        <v>0</v>
      </c>
      <c r="I1040" s="94">
        <v>0</v>
      </c>
      <c r="J1040" s="94">
        <v>0</v>
      </c>
      <c r="K1040" s="94">
        <v>0</v>
      </c>
      <c r="L1040" s="94">
        <v>0</v>
      </c>
      <c r="M1040" s="94">
        <v>0</v>
      </c>
      <c r="N1040" s="94">
        <v>0</v>
      </c>
      <c r="O1040" s="94">
        <v>0</v>
      </c>
      <c r="P1040" s="94">
        <v>0</v>
      </c>
      <c r="Q1040" s="94">
        <v>0</v>
      </c>
      <c r="R1040" s="94">
        <v>0</v>
      </c>
      <c r="S1040" s="94">
        <v>40</v>
      </c>
      <c r="T1040" s="94">
        <v>0</v>
      </c>
      <c r="U1040" s="94">
        <v>0</v>
      </c>
      <c r="V1040" s="94">
        <v>0</v>
      </c>
    </row>
    <row r="1041" spans="1:22" ht="20.100000000000001" customHeight="1">
      <c r="A1041" s="107"/>
      <c r="B1041" s="107"/>
      <c r="C1041" s="108"/>
      <c r="D1041" s="109" t="s">
        <v>2340</v>
      </c>
      <c r="E1041" s="110" t="s">
        <v>2341</v>
      </c>
      <c r="F1041" s="94">
        <v>100</v>
      </c>
      <c r="G1041" s="94">
        <v>0</v>
      </c>
      <c r="H1041" s="94">
        <v>0</v>
      </c>
      <c r="I1041" s="94">
        <v>0</v>
      </c>
      <c r="J1041" s="94">
        <v>0</v>
      </c>
      <c r="K1041" s="94">
        <v>0</v>
      </c>
      <c r="L1041" s="94">
        <v>0</v>
      </c>
      <c r="M1041" s="94">
        <v>0</v>
      </c>
      <c r="N1041" s="94">
        <v>0</v>
      </c>
      <c r="O1041" s="94">
        <v>0</v>
      </c>
      <c r="P1041" s="94">
        <v>0</v>
      </c>
      <c r="Q1041" s="94">
        <v>0</v>
      </c>
      <c r="R1041" s="94">
        <v>0</v>
      </c>
      <c r="S1041" s="94">
        <v>100</v>
      </c>
      <c r="T1041" s="94">
        <v>0</v>
      </c>
      <c r="U1041" s="94">
        <v>0</v>
      </c>
      <c r="V1041" s="94">
        <v>0</v>
      </c>
    </row>
    <row r="1042" spans="1:22" ht="20.100000000000001" customHeight="1">
      <c r="A1042" s="107" t="s">
        <v>1549</v>
      </c>
      <c r="B1042" s="107" t="s">
        <v>1564</v>
      </c>
      <c r="C1042" s="108" t="s">
        <v>1550</v>
      </c>
      <c r="D1042" s="109" t="s">
        <v>1623</v>
      </c>
      <c r="E1042" s="110" t="s">
        <v>251</v>
      </c>
      <c r="F1042" s="94">
        <v>100</v>
      </c>
      <c r="G1042" s="94">
        <v>0</v>
      </c>
      <c r="H1042" s="94">
        <v>0</v>
      </c>
      <c r="I1042" s="94">
        <v>0</v>
      </c>
      <c r="J1042" s="94">
        <v>0</v>
      </c>
      <c r="K1042" s="94">
        <v>0</v>
      </c>
      <c r="L1042" s="94">
        <v>0</v>
      </c>
      <c r="M1042" s="94">
        <v>0</v>
      </c>
      <c r="N1042" s="94">
        <v>0</v>
      </c>
      <c r="O1042" s="94">
        <v>0</v>
      </c>
      <c r="P1042" s="94">
        <v>0</v>
      </c>
      <c r="Q1042" s="94">
        <v>0</v>
      </c>
      <c r="R1042" s="94">
        <v>0</v>
      </c>
      <c r="S1042" s="94">
        <v>100</v>
      </c>
      <c r="T1042" s="94">
        <v>0</v>
      </c>
      <c r="U1042" s="94">
        <v>0</v>
      </c>
      <c r="V1042" s="94">
        <v>0</v>
      </c>
    </row>
    <row r="1043" spans="1:22" ht="20.100000000000001" customHeight="1">
      <c r="A1043" s="107"/>
      <c r="B1043" s="107"/>
      <c r="C1043" s="108"/>
      <c r="D1043" s="109" t="s">
        <v>2342</v>
      </c>
      <c r="E1043" s="110" t="s">
        <v>2343</v>
      </c>
      <c r="F1043" s="94">
        <v>100</v>
      </c>
      <c r="G1043" s="94">
        <v>0</v>
      </c>
      <c r="H1043" s="94">
        <v>0</v>
      </c>
      <c r="I1043" s="94">
        <v>0</v>
      </c>
      <c r="J1043" s="94">
        <v>0</v>
      </c>
      <c r="K1043" s="94">
        <v>0</v>
      </c>
      <c r="L1043" s="94">
        <v>0</v>
      </c>
      <c r="M1043" s="94">
        <v>0</v>
      </c>
      <c r="N1043" s="94">
        <v>0</v>
      </c>
      <c r="O1043" s="94">
        <v>0</v>
      </c>
      <c r="P1043" s="94">
        <v>0</v>
      </c>
      <c r="Q1043" s="94">
        <v>0</v>
      </c>
      <c r="R1043" s="94">
        <v>0</v>
      </c>
      <c r="S1043" s="94">
        <v>100</v>
      </c>
      <c r="T1043" s="94">
        <v>0</v>
      </c>
      <c r="U1043" s="94">
        <v>0</v>
      </c>
      <c r="V1043" s="94">
        <v>0</v>
      </c>
    </row>
    <row r="1044" spans="1:22" ht="20.100000000000001" customHeight="1">
      <c r="A1044" s="107" t="s">
        <v>1604</v>
      </c>
      <c r="B1044" s="107" t="s">
        <v>1550</v>
      </c>
      <c r="C1044" s="108" t="s">
        <v>1572</v>
      </c>
      <c r="D1044" s="109" t="s">
        <v>1623</v>
      </c>
      <c r="E1044" s="110" t="s">
        <v>1097</v>
      </c>
      <c r="F1044" s="94">
        <v>100</v>
      </c>
      <c r="G1044" s="94">
        <v>0</v>
      </c>
      <c r="H1044" s="94">
        <v>0</v>
      </c>
      <c r="I1044" s="94">
        <v>0</v>
      </c>
      <c r="J1044" s="94">
        <v>0</v>
      </c>
      <c r="K1044" s="94">
        <v>0</v>
      </c>
      <c r="L1044" s="94">
        <v>0</v>
      </c>
      <c r="M1044" s="94">
        <v>0</v>
      </c>
      <c r="N1044" s="94">
        <v>0</v>
      </c>
      <c r="O1044" s="94">
        <v>0</v>
      </c>
      <c r="P1044" s="94">
        <v>0</v>
      </c>
      <c r="Q1044" s="94">
        <v>0</v>
      </c>
      <c r="R1044" s="94">
        <v>0</v>
      </c>
      <c r="S1044" s="94">
        <v>100</v>
      </c>
      <c r="T1044" s="94">
        <v>0</v>
      </c>
      <c r="U1044" s="94">
        <v>0</v>
      </c>
      <c r="V1044" s="94">
        <v>0</v>
      </c>
    </row>
    <row r="1045" spans="1:22" ht="20.100000000000001" customHeight="1">
      <c r="A1045" s="107"/>
      <c r="B1045" s="107"/>
      <c r="C1045" s="108"/>
      <c r="D1045" s="109" t="s">
        <v>2344</v>
      </c>
      <c r="E1045" s="110" t="s">
        <v>2345</v>
      </c>
      <c r="F1045" s="94">
        <v>1582476</v>
      </c>
      <c r="G1045" s="94">
        <v>0</v>
      </c>
      <c r="H1045" s="94">
        <v>0</v>
      </c>
      <c r="I1045" s="94">
        <v>0</v>
      </c>
      <c r="J1045" s="94">
        <v>0</v>
      </c>
      <c r="K1045" s="94">
        <v>1350000</v>
      </c>
      <c r="L1045" s="94">
        <v>0</v>
      </c>
      <c r="M1045" s="94">
        <v>0</v>
      </c>
      <c r="N1045" s="94">
        <v>0</v>
      </c>
      <c r="O1045" s="94">
        <v>0</v>
      </c>
      <c r="P1045" s="94">
        <v>0</v>
      </c>
      <c r="Q1045" s="94">
        <v>0</v>
      </c>
      <c r="R1045" s="94">
        <v>0</v>
      </c>
      <c r="S1045" s="94">
        <v>960</v>
      </c>
      <c r="T1045" s="94">
        <v>43260</v>
      </c>
      <c r="U1045" s="94">
        <v>0</v>
      </c>
      <c r="V1045" s="94">
        <v>1576</v>
      </c>
    </row>
    <row r="1046" spans="1:22" ht="20.100000000000001" customHeight="1">
      <c r="A1046" s="107"/>
      <c r="B1046" s="107"/>
      <c r="C1046" s="108"/>
      <c r="D1046" s="109" t="s">
        <v>2346</v>
      </c>
      <c r="E1046" s="110" t="s">
        <v>2347</v>
      </c>
      <c r="F1046" s="94">
        <v>45116</v>
      </c>
      <c r="G1046" s="94">
        <v>0</v>
      </c>
      <c r="H1046" s="94">
        <v>0</v>
      </c>
      <c r="I1046" s="94">
        <v>0</v>
      </c>
      <c r="J1046" s="94">
        <v>0</v>
      </c>
      <c r="K1046" s="94">
        <v>0</v>
      </c>
      <c r="L1046" s="94">
        <v>0</v>
      </c>
      <c r="M1046" s="94">
        <v>0</v>
      </c>
      <c r="N1046" s="94">
        <v>0</v>
      </c>
      <c r="O1046" s="94">
        <v>0</v>
      </c>
      <c r="P1046" s="94">
        <v>0</v>
      </c>
      <c r="Q1046" s="94">
        <v>0</v>
      </c>
      <c r="R1046" s="94">
        <v>0</v>
      </c>
      <c r="S1046" s="94">
        <v>280</v>
      </c>
      <c r="T1046" s="94">
        <v>43260</v>
      </c>
      <c r="U1046" s="94">
        <v>0</v>
      </c>
      <c r="V1046" s="94">
        <v>1576</v>
      </c>
    </row>
    <row r="1047" spans="1:22" ht="20.100000000000001" customHeight="1">
      <c r="A1047" s="107" t="s">
        <v>1549</v>
      </c>
      <c r="B1047" s="107" t="s">
        <v>1552</v>
      </c>
      <c r="C1047" s="108" t="s">
        <v>1550</v>
      </c>
      <c r="D1047" s="109" t="s">
        <v>1623</v>
      </c>
      <c r="E1047" s="110" t="s">
        <v>251</v>
      </c>
      <c r="F1047" s="94">
        <v>43540</v>
      </c>
      <c r="G1047" s="94">
        <v>0</v>
      </c>
      <c r="H1047" s="94">
        <v>0</v>
      </c>
      <c r="I1047" s="94">
        <v>0</v>
      </c>
      <c r="J1047" s="94">
        <v>0</v>
      </c>
      <c r="K1047" s="94">
        <v>0</v>
      </c>
      <c r="L1047" s="94">
        <v>0</v>
      </c>
      <c r="M1047" s="94">
        <v>0</v>
      </c>
      <c r="N1047" s="94">
        <v>0</v>
      </c>
      <c r="O1047" s="94">
        <v>0</v>
      </c>
      <c r="P1047" s="94">
        <v>0</v>
      </c>
      <c r="Q1047" s="94">
        <v>0</v>
      </c>
      <c r="R1047" s="94">
        <v>0</v>
      </c>
      <c r="S1047" s="94">
        <v>280</v>
      </c>
      <c r="T1047" s="94">
        <v>43260</v>
      </c>
      <c r="U1047" s="94">
        <v>0</v>
      </c>
      <c r="V1047" s="94">
        <v>0</v>
      </c>
    </row>
    <row r="1048" spans="1:22" ht="20.100000000000001" customHeight="1">
      <c r="A1048" s="107" t="s">
        <v>1589</v>
      </c>
      <c r="B1048" s="107" t="s">
        <v>1558</v>
      </c>
      <c r="C1048" s="108" t="s">
        <v>1572</v>
      </c>
      <c r="D1048" s="109" t="s">
        <v>1623</v>
      </c>
      <c r="E1048" s="110" t="s">
        <v>832</v>
      </c>
      <c r="F1048" s="94">
        <v>1576</v>
      </c>
      <c r="G1048" s="94">
        <v>0</v>
      </c>
      <c r="H1048" s="94">
        <v>0</v>
      </c>
      <c r="I1048" s="94">
        <v>0</v>
      </c>
      <c r="J1048" s="94">
        <v>0</v>
      </c>
      <c r="K1048" s="94">
        <v>0</v>
      </c>
      <c r="L1048" s="94">
        <v>0</v>
      </c>
      <c r="M1048" s="94">
        <v>0</v>
      </c>
      <c r="N1048" s="94">
        <v>0</v>
      </c>
      <c r="O1048" s="94">
        <v>0</v>
      </c>
      <c r="P1048" s="94">
        <v>0</v>
      </c>
      <c r="Q1048" s="94">
        <v>0</v>
      </c>
      <c r="R1048" s="94">
        <v>0</v>
      </c>
      <c r="S1048" s="94">
        <v>0</v>
      </c>
      <c r="T1048" s="94">
        <v>0</v>
      </c>
      <c r="U1048" s="94">
        <v>0</v>
      </c>
      <c r="V1048" s="94">
        <v>1576</v>
      </c>
    </row>
    <row r="1049" spans="1:22" ht="20.100000000000001" customHeight="1">
      <c r="A1049" s="107"/>
      <c r="B1049" s="107"/>
      <c r="C1049" s="108"/>
      <c r="D1049" s="109" t="s">
        <v>2348</v>
      </c>
      <c r="E1049" s="110" t="s">
        <v>2349</v>
      </c>
      <c r="F1049" s="94">
        <v>80</v>
      </c>
      <c r="G1049" s="94">
        <v>0</v>
      </c>
      <c r="H1049" s="94">
        <v>0</v>
      </c>
      <c r="I1049" s="94">
        <v>0</v>
      </c>
      <c r="J1049" s="94">
        <v>0</v>
      </c>
      <c r="K1049" s="94">
        <v>0</v>
      </c>
      <c r="L1049" s="94">
        <v>0</v>
      </c>
      <c r="M1049" s="94">
        <v>0</v>
      </c>
      <c r="N1049" s="94">
        <v>0</v>
      </c>
      <c r="O1049" s="94">
        <v>0</v>
      </c>
      <c r="P1049" s="94">
        <v>0</v>
      </c>
      <c r="Q1049" s="94">
        <v>0</v>
      </c>
      <c r="R1049" s="94">
        <v>0</v>
      </c>
      <c r="S1049" s="94">
        <v>80</v>
      </c>
      <c r="T1049" s="94">
        <v>0</v>
      </c>
      <c r="U1049" s="94">
        <v>0</v>
      </c>
      <c r="V1049" s="94">
        <v>0</v>
      </c>
    </row>
    <row r="1050" spans="1:22" ht="20.100000000000001" customHeight="1">
      <c r="A1050" s="107" t="s">
        <v>1549</v>
      </c>
      <c r="B1050" s="107" t="s">
        <v>1554</v>
      </c>
      <c r="C1050" s="108" t="s">
        <v>1550</v>
      </c>
      <c r="D1050" s="109" t="s">
        <v>1623</v>
      </c>
      <c r="E1050" s="110" t="s">
        <v>251</v>
      </c>
      <c r="F1050" s="94">
        <v>80</v>
      </c>
      <c r="G1050" s="94">
        <v>0</v>
      </c>
      <c r="H1050" s="94">
        <v>0</v>
      </c>
      <c r="I1050" s="94">
        <v>0</v>
      </c>
      <c r="J1050" s="94">
        <v>0</v>
      </c>
      <c r="K1050" s="94">
        <v>0</v>
      </c>
      <c r="L1050" s="94">
        <v>0</v>
      </c>
      <c r="M1050" s="94">
        <v>0</v>
      </c>
      <c r="N1050" s="94">
        <v>0</v>
      </c>
      <c r="O1050" s="94">
        <v>0</v>
      </c>
      <c r="P1050" s="94">
        <v>0</v>
      </c>
      <c r="Q1050" s="94">
        <v>0</v>
      </c>
      <c r="R1050" s="94">
        <v>0</v>
      </c>
      <c r="S1050" s="94">
        <v>80</v>
      </c>
      <c r="T1050" s="94">
        <v>0</v>
      </c>
      <c r="U1050" s="94">
        <v>0</v>
      </c>
      <c r="V1050" s="94">
        <v>0</v>
      </c>
    </row>
    <row r="1051" spans="1:22" ht="20.100000000000001" customHeight="1">
      <c r="A1051" s="107"/>
      <c r="B1051" s="107"/>
      <c r="C1051" s="108"/>
      <c r="D1051" s="109" t="s">
        <v>2350</v>
      </c>
      <c r="E1051" s="110" t="s">
        <v>2351</v>
      </c>
      <c r="F1051" s="94">
        <v>267200</v>
      </c>
      <c r="G1051" s="94">
        <v>0</v>
      </c>
      <c r="H1051" s="94">
        <v>0</v>
      </c>
      <c r="I1051" s="94">
        <v>0</v>
      </c>
      <c r="J1051" s="94">
        <v>0</v>
      </c>
      <c r="K1051" s="94">
        <v>238800</v>
      </c>
      <c r="L1051" s="94">
        <v>0</v>
      </c>
      <c r="M1051" s="94">
        <v>0</v>
      </c>
      <c r="N1051" s="94">
        <v>0</v>
      </c>
      <c r="O1051" s="94">
        <v>0</v>
      </c>
      <c r="P1051" s="94">
        <v>0</v>
      </c>
      <c r="Q1051" s="94">
        <v>0</v>
      </c>
      <c r="R1051" s="94">
        <v>0</v>
      </c>
      <c r="S1051" s="94">
        <v>120</v>
      </c>
      <c r="T1051" s="94">
        <v>0</v>
      </c>
      <c r="U1051" s="94">
        <v>0</v>
      </c>
      <c r="V1051" s="94">
        <v>0</v>
      </c>
    </row>
    <row r="1052" spans="1:22" ht="20.100000000000001" customHeight="1">
      <c r="A1052" s="107" t="s">
        <v>1591</v>
      </c>
      <c r="B1052" s="107" t="s">
        <v>1580</v>
      </c>
      <c r="C1052" s="108" t="s">
        <v>1572</v>
      </c>
      <c r="D1052" s="109" t="s">
        <v>1623</v>
      </c>
      <c r="E1052" s="110" t="s">
        <v>957</v>
      </c>
      <c r="F1052" s="94">
        <v>267200</v>
      </c>
      <c r="G1052" s="94">
        <v>0</v>
      </c>
      <c r="H1052" s="94">
        <v>0</v>
      </c>
      <c r="I1052" s="94">
        <v>0</v>
      </c>
      <c r="J1052" s="94">
        <v>0</v>
      </c>
      <c r="K1052" s="94">
        <v>238800</v>
      </c>
      <c r="L1052" s="94">
        <v>0</v>
      </c>
      <c r="M1052" s="94">
        <v>0</v>
      </c>
      <c r="N1052" s="94">
        <v>0</v>
      </c>
      <c r="O1052" s="94">
        <v>0</v>
      </c>
      <c r="P1052" s="94">
        <v>0</v>
      </c>
      <c r="Q1052" s="94">
        <v>0</v>
      </c>
      <c r="R1052" s="94">
        <v>0</v>
      </c>
      <c r="S1052" s="94">
        <v>120</v>
      </c>
      <c r="T1052" s="94">
        <v>0</v>
      </c>
      <c r="U1052" s="94">
        <v>0</v>
      </c>
      <c r="V1052" s="94">
        <v>0</v>
      </c>
    </row>
    <row r="1053" spans="1:22" ht="20.100000000000001" customHeight="1">
      <c r="A1053" s="107"/>
      <c r="B1053" s="107"/>
      <c r="C1053" s="108"/>
      <c r="D1053" s="109" t="s">
        <v>2352</v>
      </c>
      <c r="E1053" s="110" t="s">
        <v>2353</v>
      </c>
      <c r="F1053" s="94">
        <v>20</v>
      </c>
      <c r="G1053" s="94">
        <v>0</v>
      </c>
      <c r="H1053" s="94">
        <v>0</v>
      </c>
      <c r="I1053" s="94">
        <v>0</v>
      </c>
      <c r="J1053" s="94">
        <v>0</v>
      </c>
      <c r="K1053" s="94">
        <v>0</v>
      </c>
      <c r="L1053" s="94">
        <v>0</v>
      </c>
      <c r="M1053" s="94">
        <v>0</v>
      </c>
      <c r="N1053" s="94">
        <v>0</v>
      </c>
      <c r="O1053" s="94">
        <v>0</v>
      </c>
      <c r="P1053" s="94">
        <v>0</v>
      </c>
      <c r="Q1053" s="94">
        <v>0</v>
      </c>
      <c r="R1053" s="94">
        <v>0</v>
      </c>
      <c r="S1053" s="94">
        <v>20</v>
      </c>
      <c r="T1053" s="94">
        <v>0</v>
      </c>
      <c r="U1053" s="94">
        <v>0</v>
      </c>
      <c r="V1053" s="94">
        <v>0</v>
      </c>
    </row>
    <row r="1054" spans="1:22" ht="20.100000000000001" customHeight="1">
      <c r="A1054" s="107" t="s">
        <v>1582</v>
      </c>
      <c r="B1054" s="107" t="s">
        <v>1550</v>
      </c>
      <c r="C1054" s="108" t="s">
        <v>1585</v>
      </c>
      <c r="D1054" s="109" t="s">
        <v>1623</v>
      </c>
      <c r="E1054" s="110" t="s">
        <v>758</v>
      </c>
      <c r="F1054" s="94">
        <v>20</v>
      </c>
      <c r="G1054" s="94">
        <v>0</v>
      </c>
      <c r="H1054" s="94">
        <v>0</v>
      </c>
      <c r="I1054" s="94">
        <v>0</v>
      </c>
      <c r="J1054" s="94">
        <v>0</v>
      </c>
      <c r="K1054" s="94">
        <v>0</v>
      </c>
      <c r="L1054" s="94">
        <v>0</v>
      </c>
      <c r="M1054" s="94">
        <v>0</v>
      </c>
      <c r="N1054" s="94">
        <v>0</v>
      </c>
      <c r="O1054" s="94">
        <v>0</v>
      </c>
      <c r="P1054" s="94">
        <v>0</v>
      </c>
      <c r="Q1054" s="94">
        <v>0</v>
      </c>
      <c r="R1054" s="94">
        <v>0</v>
      </c>
      <c r="S1054" s="94">
        <v>20</v>
      </c>
      <c r="T1054" s="94">
        <v>0</v>
      </c>
      <c r="U1054" s="94">
        <v>0</v>
      </c>
      <c r="V1054" s="94">
        <v>0</v>
      </c>
    </row>
    <row r="1055" spans="1:22" ht="20.100000000000001" customHeight="1">
      <c r="A1055" s="107"/>
      <c r="B1055" s="107"/>
      <c r="C1055" s="108"/>
      <c r="D1055" s="109" t="s">
        <v>2354</v>
      </c>
      <c r="E1055" s="110" t="s">
        <v>2355</v>
      </c>
      <c r="F1055" s="94">
        <v>60</v>
      </c>
      <c r="G1055" s="94">
        <v>0</v>
      </c>
      <c r="H1055" s="94">
        <v>0</v>
      </c>
      <c r="I1055" s="94">
        <v>0</v>
      </c>
      <c r="J1055" s="94">
        <v>0</v>
      </c>
      <c r="K1055" s="94">
        <v>0</v>
      </c>
      <c r="L1055" s="94">
        <v>0</v>
      </c>
      <c r="M1055" s="94">
        <v>0</v>
      </c>
      <c r="N1055" s="94">
        <v>0</v>
      </c>
      <c r="O1055" s="94">
        <v>0</v>
      </c>
      <c r="P1055" s="94">
        <v>0</v>
      </c>
      <c r="Q1055" s="94">
        <v>0</v>
      </c>
      <c r="R1055" s="94">
        <v>0</v>
      </c>
      <c r="S1055" s="94">
        <v>60</v>
      </c>
      <c r="T1055" s="94">
        <v>0</v>
      </c>
      <c r="U1055" s="94">
        <v>0</v>
      </c>
      <c r="V1055" s="94">
        <v>0</v>
      </c>
    </row>
    <row r="1056" spans="1:22" ht="20.100000000000001" customHeight="1">
      <c r="A1056" s="107" t="s">
        <v>1589</v>
      </c>
      <c r="B1056" s="107" t="s">
        <v>1550</v>
      </c>
      <c r="C1056" s="108" t="s">
        <v>1585</v>
      </c>
      <c r="D1056" s="109" t="s">
        <v>1623</v>
      </c>
      <c r="E1056" s="110" t="s">
        <v>801</v>
      </c>
      <c r="F1056" s="94">
        <v>60</v>
      </c>
      <c r="G1056" s="94">
        <v>0</v>
      </c>
      <c r="H1056" s="94">
        <v>0</v>
      </c>
      <c r="I1056" s="94">
        <v>0</v>
      </c>
      <c r="J1056" s="94">
        <v>0</v>
      </c>
      <c r="K1056" s="94">
        <v>0</v>
      </c>
      <c r="L1056" s="94">
        <v>0</v>
      </c>
      <c r="M1056" s="94">
        <v>0</v>
      </c>
      <c r="N1056" s="94">
        <v>0</v>
      </c>
      <c r="O1056" s="94">
        <v>0</v>
      </c>
      <c r="P1056" s="94">
        <v>0</v>
      </c>
      <c r="Q1056" s="94">
        <v>0</v>
      </c>
      <c r="R1056" s="94">
        <v>0</v>
      </c>
      <c r="S1056" s="94">
        <v>60</v>
      </c>
      <c r="T1056" s="94">
        <v>0</v>
      </c>
      <c r="U1056" s="94">
        <v>0</v>
      </c>
      <c r="V1056" s="94">
        <v>0</v>
      </c>
    </row>
    <row r="1057" spans="1:22" ht="20.100000000000001" customHeight="1">
      <c r="A1057" s="107"/>
      <c r="B1057" s="107"/>
      <c r="C1057" s="108"/>
      <c r="D1057" s="109" t="s">
        <v>2356</v>
      </c>
      <c r="E1057" s="110" t="s">
        <v>2357</v>
      </c>
      <c r="F1057" s="94">
        <v>1269640</v>
      </c>
      <c r="G1057" s="94">
        <v>0</v>
      </c>
      <c r="H1057" s="94">
        <v>0</v>
      </c>
      <c r="I1057" s="94">
        <v>0</v>
      </c>
      <c r="J1057" s="94">
        <v>0</v>
      </c>
      <c r="K1057" s="94">
        <v>1111200</v>
      </c>
      <c r="L1057" s="94">
        <v>0</v>
      </c>
      <c r="M1057" s="94">
        <v>0</v>
      </c>
      <c r="N1057" s="94">
        <v>0</v>
      </c>
      <c r="O1057" s="94">
        <v>0</v>
      </c>
      <c r="P1057" s="94">
        <v>0</v>
      </c>
      <c r="Q1057" s="94">
        <v>0</v>
      </c>
      <c r="R1057" s="94">
        <v>0</v>
      </c>
      <c r="S1057" s="94">
        <v>40</v>
      </c>
      <c r="T1057" s="94">
        <v>0</v>
      </c>
      <c r="U1057" s="94">
        <v>0</v>
      </c>
      <c r="V1057" s="94">
        <v>0</v>
      </c>
    </row>
    <row r="1058" spans="1:22" ht="20.100000000000001" customHeight="1">
      <c r="A1058" s="107" t="s">
        <v>1604</v>
      </c>
      <c r="B1058" s="107" t="s">
        <v>1550</v>
      </c>
      <c r="C1058" s="108" t="s">
        <v>1557</v>
      </c>
      <c r="D1058" s="109" t="s">
        <v>1623</v>
      </c>
      <c r="E1058" s="110" t="s">
        <v>260</v>
      </c>
      <c r="F1058" s="94">
        <v>40</v>
      </c>
      <c r="G1058" s="94">
        <v>0</v>
      </c>
      <c r="H1058" s="94">
        <v>0</v>
      </c>
      <c r="I1058" s="94">
        <v>0</v>
      </c>
      <c r="J1058" s="94">
        <v>0</v>
      </c>
      <c r="K1058" s="94">
        <v>0</v>
      </c>
      <c r="L1058" s="94">
        <v>0</v>
      </c>
      <c r="M1058" s="94">
        <v>0</v>
      </c>
      <c r="N1058" s="94">
        <v>0</v>
      </c>
      <c r="O1058" s="94">
        <v>0</v>
      </c>
      <c r="P1058" s="94">
        <v>0</v>
      </c>
      <c r="Q1058" s="94">
        <v>0</v>
      </c>
      <c r="R1058" s="94">
        <v>0</v>
      </c>
      <c r="S1058" s="94">
        <v>40</v>
      </c>
      <c r="T1058" s="94">
        <v>0</v>
      </c>
      <c r="U1058" s="94">
        <v>0</v>
      </c>
      <c r="V1058" s="94">
        <v>0</v>
      </c>
    </row>
    <row r="1059" spans="1:22" ht="20.100000000000001" customHeight="1">
      <c r="A1059" s="107" t="s">
        <v>1604</v>
      </c>
      <c r="B1059" s="107" t="s">
        <v>1580</v>
      </c>
      <c r="C1059" s="108" t="s">
        <v>1558</v>
      </c>
      <c r="D1059" s="109" t="s">
        <v>1623</v>
      </c>
      <c r="E1059" s="110" t="s">
        <v>1171</v>
      </c>
      <c r="F1059" s="94">
        <v>1269600</v>
      </c>
      <c r="G1059" s="94">
        <v>0</v>
      </c>
      <c r="H1059" s="94">
        <v>0</v>
      </c>
      <c r="I1059" s="94">
        <v>0</v>
      </c>
      <c r="J1059" s="94">
        <v>0</v>
      </c>
      <c r="K1059" s="94">
        <v>1111200</v>
      </c>
      <c r="L1059" s="94">
        <v>0</v>
      </c>
      <c r="M1059" s="94">
        <v>0</v>
      </c>
      <c r="N1059" s="94">
        <v>0</v>
      </c>
      <c r="O1059" s="94">
        <v>0</v>
      </c>
      <c r="P1059" s="94">
        <v>0</v>
      </c>
      <c r="Q1059" s="94">
        <v>0</v>
      </c>
      <c r="R1059" s="94">
        <v>0</v>
      </c>
      <c r="S1059" s="94">
        <v>0</v>
      </c>
      <c r="T1059" s="94">
        <v>0</v>
      </c>
      <c r="U1059" s="94">
        <v>0</v>
      </c>
      <c r="V1059" s="94">
        <v>0</v>
      </c>
    </row>
    <row r="1060" spans="1:22" ht="20.100000000000001" customHeight="1">
      <c r="A1060" s="107"/>
      <c r="B1060" s="107"/>
      <c r="C1060" s="108"/>
      <c r="D1060" s="109" t="s">
        <v>2358</v>
      </c>
      <c r="E1060" s="110" t="s">
        <v>2359</v>
      </c>
      <c r="F1060" s="94">
        <v>60</v>
      </c>
      <c r="G1060" s="94">
        <v>0</v>
      </c>
      <c r="H1060" s="94">
        <v>0</v>
      </c>
      <c r="I1060" s="94">
        <v>0</v>
      </c>
      <c r="J1060" s="94">
        <v>0</v>
      </c>
      <c r="K1060" s="94">
        <v>0</v>
      </c>
      <c r="L1060" s="94">
        <v>0</v>
      </c>
      <c r="M1060" s="94">
        <v>0</v>
      </c>
      <c r="N1060" s="94">
        <v>0</v>
      </c>
      <c r="O1060" s="94">
        <v>0</v>
      </c>
      <c r="P1060" s="94">
        <v>0</v>
      </c>
      <c r="Q1060" s="94">
        <v>0</v>
      </c>
      <c r="R1060" s="94">
        <v>0</v>
      </c>
      <c r="S1060" s="94">
        <v>60</v>
      </c>
      <c r="T1060" s="94">
        <v>0</v>
      </c>
      <c r="U1060" s="94">
        <v>0</v>
      </c>
      <c r="V1060" s="94">
        <v>0</v>
      </c>
    </row>
    <row r="1061" spans="1:22" ht="20.100000000000001" customHeight="1">
      <c r="A1061" s="107" t="s">
        <v>1549</v>
      </c>
      <c r="B1061" s="107" t="s">
        <v>1550</v>
      </c>
      <c r="C1061" s="108" t="s">
        <v>1550</v>
      </c>
      <c r="D1061" s="109" t="s">
        <v>1623</v>
      </c>
      <c r="E1061" s="110" t="s">
        <v>251</v>
      </c>
      <c r="F1061" s="94">
        <v>60</v>
      </c>
      <c r="G1061" s="94">
        <v>0</v>
      </c>
      <c r="H1061" s="94">
        <v>0</v>
      </c>
      <c r="I1061" s="94">
        <v>0</v>
      </c>
      <c r="J1061" s="94">
        <v>0</v>
      </c>
      <c r="K1061" s="94">
        <v>0</v>
      </c>
      <c r="L1061" s="94">
        <v>0</v>
      </c>
      <c r="M1061" s="94">
        <v>0</v>
      </c>
      <c r="N1061" s="94">
        <v>0</v>
      </c>
      <c r="O1061" s="94">
        <v>0</v>
      </c>
      <c r="P1061" s="94">
        <v>0</v>
      </c>
      <c r="Q1061" s="94">
        <v>0</v>
      </c>
      <c r="R1061" s="94">
        <v>0</v>
      </c>
      <c r="S1061" s="94">
        <v>60</v>
      </c>
      <c r="T1061" s="94">
        <v>0</v>
      </c>
      <c r="U1061" s="94">
        <v>0</v>
      </c>
      <c r="V1061" s="94">
        <v>0</v>
      </c>
    </row>
    <row r="1062" spans="1:22" ht="20.100000000000001" customHeight="1">
      <c r="A1062" s="107"/>
      <c r="B1062" s="107"/>
      <c r="C1062" s="108"/>
      <c r="D1062" s="109" t="s">
        <v>2360</v>
      </c>
      <c r="E1062" s="110" t="s">
        <v>2361</v>
      </c>
      <c r="F1062" s="94">
        <v>140</v>
      </c>
      <c r="G1062" s="94">
        <v>0</v>
      </c>
      <c r="H1062" s="94">
        <v>0</v>
      </c>
      <c r="I1062" s="94">
        <v>0</v>
      </c>
      <c r="J1062" s="94">
        <v>0</v>
      </c>
      <c r="K1062" s="94">
        <v>0</v>
      </c>
      <c r="L1062" s="94">
        <v>0</v>
      </c>
      <c r="M1062" s="94">
        <v>0</v>
      </c>
      <c r="N1062" s="94">
        <v>0</v>
      </c>
      <c r="O1062" s="94">
        <v>0</v>
      </c>
      <c r="P1062" s="94">
        <v>0</v>
      </c>
      <c r="Q1062" s="94">
        <v>0</v>
      </c>
      <c r="R1062" s="94">
        <v>0</v>
      </c>
      <c r="S1062" s="94">
        <v>140</v>
      </c>
      <c r="T1062" s="94">
        <v>0</v>
      </c>
      <c r="U1062" s="94">
        <v>0</v>
      </c>
      <c r="V1062" s="94">
        <v>0</v>
      </c>
    </row>
    <row r="1063" spans="1:22" ht="20.100000000000001" customHeight="1">
      <c r="A1063" s="107" t="s">
        <v>1549</v>
      </c>
      <c r="B1063" s="107" t="s">
        <v>1564</v>
      </c>
      <c r="C1063" s="108" t="s">
        <v>1550</v>
      </c>
      <c r="D1063" s="109" t="s">
        <v>1623</v>
      </c>
      <c r="E1063" s="110" t="s">
        <v>251</v>
      </c>
      <c r="F1063" s="94">
        <v>140</v>
      </c>
      <c r="G1063" s="94">
        <v>0</v>
      </c>
      <c r="H1063" s="94">
        <v>0</v>
      </c>
      <c r="I1063" s="94">
        <v>0</v>
      </c>
      <c r="J1063" s="94">
        <v>0</v>
      </c>
      <c r="K1063" s="94">
        <v>0</v>
      </c>
      <c r="L1063" s="94">
        <v>0</v>
      </c>
      <c r="M1063" s="94">
        <v>0</v>
      </c>
      <c r="N1063" s="94">
        <v>0</v>
      </c>
      <c r="O1063" s="94">
        <v>0</v>
      </c>
      <c r="P1063" s="94">
        <v>0</v>
      </c>
      <c r="Q1063" s="94">
        <v>0</v>
      </c>
      <c r="R1063" s="94">
        <v>0</v>
      </c>
      <c r="S1063" s="94">
        <v>140</v>
      </c>
      <c r="T1063" s="94">
        <v>0</v>
      </c>
      <c r="U1063" s="94">
        <v>0</v>
      </c>
      <c r="V1063" s="94">
        <v>0</v>
      </c>
    </row>
    <row r="1064" spans="1:22" ht="20.100000000000001" customHeight="1">
      <c r="A1064" s="107"/>
      <c r="B1064" s="107"/>
      <c r="C1064" s="108"/>
      <c r="D1064" s="109" t="s">
        <v>2362</v>
      </c>
      <c r="E1064" s="110" t="s">
        <v>2363</v>
      </c>
      <c r="F1064" s="94">
        <v>20</v>
      </c>
      <c r="G1064" s="94">
        <v>0</v>
      </c>
      <c r="H1064" s="94">
        <v>0</v>
      </c>
      <c r="I1064" s="94">
        <v>0</v>
      </c>
      <c r="J1064" s="94">
        <v>0</v>
      </c>
      <c r="K1064" s="94">
        <v>0</v>
      </c>
      <c r="L1064" s="94">
        <v>0</v>
      </c>
      <c r="M1064" s="94">
        <v>0</v>
      </c>
      <c r="N1064" s="94">
        <v>0</v>
      </c>
      <c r="O1064" s="94">
        <v>0</v>
      </c>
      <c r="P1064" s="94">
        <v>0</v>
      </c>
      <c r="Q1064" s="94">
        <v>0</v>
      </c>
      <c r="R1064" s="94">
        <v>0</v>
      </c>
      <c r="S1064" s="94">
        <v>20</v>
      </c>
      <c r="T1064" s="94">
        <v>0</v>
      </c>
      <c r="U1064" s="94">
        <v>0</v>
      </c>
      <c r="V1064" s="94">
        <v>0</v>
      </c>
    </row>
    <row r="1065" spans="1:22" ht="20.100000000000001" customHeight="1">
      <c r="A1065" s="107" t="s">
        <v>1549</v>
      </c>
      <c r="B1065" s="107" t="s">
        <v>1563</v>
      </c>
      <c r="C1065" s="108" t="s">
        <v>1550</v>
      </c>
      <c r="D1065" s="109" t="s">
        <v>1623</v>
      </c>
      <c r="E1065" s="110" t="s">
        <v>251</v>
      </c>
      <c r="F1065" s="94">
        <v>20</v>
      </c>
      <c r="G1065" s="94">
        <v>0</v>
      </c>
      <c r="H1065" s="94">
        <v>0</v>
      </c>
      <c r="I1065" s="94">
        <v>0</v>
      </c>
      <c r="J1065" s="94">
        <v>0</v>
      </c>
      <c r="K1065" s="94">
        <v>0</v>
      </c>
      <c r="L1065" s="94">
        <v>0</v>
      </c>
      <c r="M1065" s="94">
        <v>0</v>
      </c>
      <c r="N1065" s="94">
        <v>0</v>
      </c>
      <c r="O1065" s="94">
        <v>0</v>
      </c>
      <c r="P1065" s="94">
        <v>0</v>
      </c>
      <c r="Q1065" s="94">
        <v>0</v>
      </c>
      <c r="R1065" s="94">
        <v>0</v>
      </c>
      <c r="S1065" s="94">
        <v>20</v>
      </c>
      <c r="T1065" s="94">
        <v>0</v>
      </c>
      <c r="U1065" s="94">
        <v>0</v>
      </c>
      <c r="V1065" s="94">
        <v>0</v>
      </c>
    </row>
    <row r="1066" spans="1:22" ht="20.100000000000001" customHeight="1">
      <c r="A1066" s="107"/>
      <c r="B1066" s="107"/>
      <c r="C1066" s="108"/>
      <c r="D1066" s="109" t="s">
        <v>2364</v>
      </c>
      <c r="E1066" s="110" t="s">
        <v>2365</v>
      </c>
      <c r="F1066" s="94">
        <v>140</v>
      </c>
      <c r="G1066" s="94">
        <v>0</v>
      </c>
      <c r="H1066" s="94">
        <v>0</v>
      </c>
      <c r="I1066" s="94">
        <v>0</v>
      </c>
      <c r="J1066" s="94">
        <v>0</v>
      </c>
      <c r="K1066" s="94">
        <v>0</v>
      </c>
      <c r="L1066" s="94">
        <v>0</v>
      </c>
      <c r="M1066" s="94">
        <v>0</v>
      </c>
      <c r="N1066" s="94">
        <v>0</v>
      </c>
      <c r="O1066" s="94">
        <v>0</v>
      </c>
      <c r="P1066" s="94">
        <v>0</v>
      </c>
      <c r="Q1066" s="94">
        <v>0</v>
      </c>
      <c r="R1066" s="94">
        <v>0</v>
      </c>
      <c r="S1066" s="94">
        <v>140</v>
      </c>
      <c r="T1066" s="94">
        <v>0</v>
      </c>
      <c r="U1066" s="94">
        <v>0</v>
      </c>
      <c r="V1066" s="94">
        <v>0</v>
      </c>
    </row>
    <row r="1067" spans="1:22" ht="20.100000000000001" customHeight="1">
      <c r="A1067" s="107" t="s">
        <v>1604</v>
      </c>
      <c r="B1067" s="107" t="s">
        <v>1550</v>
      </c>
      <c r="C1067" s="108" t="s">
        <v>1572</v>
      </c>
      <c r="D1067" s="109" t="s">
        <v>1623</v>
      </c>
      <c r="E1067" s="110" t="s">
        <v>1097</v>
      </c>
      <c r="F1067" s="94">
        <v>140</v>
      </c>
      <c r="G1067" s="94">
        <v>0</v>
      </c>
      <c r="H1067" s="94">
        <v>0</v>
      </c>
      <c r="I1067" s="94">
        <v>0</v>
      </c>
      <c r="J1067" s="94">
        <v>0</v>
      </c>
      <c r="K1067" s="94">
        <v>0</v>
      </c>
      <c r="L1067" s="94">
        <v>0</v>
      </c>
      <c r="M1067" s="94">
        <v>0</v>
      </c>
      <c r="N1067" s="94">
        <v>0</v>
      </c>
      <c r="O1067" s="94">
        <v>0</v>
      </c>
      <c r="P1067" s="94">
        <v>0</v>
      </c>
      <c r="Q1067" s="94">
        <v>0</v>
      </c>
      <c r="R1067" s="94">
        <v>0</v>
      </c>
      <c r="S1067" s="94">
        <v>140</v>
      </c>
      <c r="T1067" s="94">
        <v>0</v>
      </c>
      <c r="U1067" s="94">
        <v>0</v>
      </c>
      <c r="V1067" s="94">
        <v>0</v>
      </c>
    </row>
    <row r="1068" spans="1:22" ht="20.100000000000001" customHeight="1">
      <c r="A1068" s="107"/>
      <c r="B1068" s="107"/>
      <c r="C1068" s="108"/>
      <c r="D1068" s="109" t="s">
        <v>2366</v>
      </c>
      <c r="E1068" s="110" t="s">
        <v>2367</v>
      </c>
      <c r="F1068" s="94">
        <v>2147760</v>
      </c>
      <c r="G1068" s="94">
        <v>0</v>
      </c>
      <c r="H1068" s="94">
        <v>0</v>
      </c>
      <c r="I1068" s="94">
        <v>0</v>
      </c>
      <c r="J1068" s="94">
        <v>0</v>
      </c>
      <c r="K1068" s="94">
        <v>1737600</v>
      </c>
      <c r="L1068" s="94">
        <v>0</v>
      </c>
      <c r="M1068" s="94">
        <v>0</v>
      </c>
      <c r="N1068" s="94">
        <v>0</v>
      </c>
      <c r="O1068" s="94">
        <v>240</v>
      </c>
      <c r="P1068" s="94">
        <v>0</v>
      </c>
      <c r="Q1068" s="94">
        <v>0</v>
      </c>
      <c r="R1068" s="94">
        <v>0</v>
      </c>
      <c r="S1068" s="94">
        <v>1100</v>
      </c>
      <c r="T1068" s="94">
        <v>67980</v>
      </c>
      <c r="U1068" s="94">
        <v>0</v>
      </c>
      <c r="V1068" s="94">
        <v>84280</v>
      </c>
    </row>
    <row r="1069" spans="1:22" ht="20.100000000000001" customHeight="1">
      <c r="A1069" s="107"/>
      <c r="B1069" s="107"/>
      <c r="C1069" s="108"/>
      <c r="D1069" s="109" t="s">
        <v>2368</v>
      </c>
      <c r="E1069" s="110" t="s">
        <v>2369</v>
      </c>
      <c r="F1069" s="94">
        <v>49800</v>
      </c>
      <c r="G1069" s="94">
        <v>0</v>
      </c>
      <c r="H1069" s="94">
        <v>0</v>
      </c>
      <c r="I1069" s="94">
        <v>0</v>
      </c>
      <c r="J1069" s="94">
        <v>0</v>
      </c>
      <c r="K1069" s="94">
        <v>0</v>
      </c>
      <c r="L1069" s="94">
        <v>0</v>
      </c>
      <c r="M1069" s="94">
        <v>0</v>
      </c>
      <c r="N1069" s="94">
        <v>0</v>
      </c>
      <c r="O1069" s="94">
        <v>0</v>
      </c>
      <c r="P1069" s="94">
        <v>0</v>
      </c>
      <c r="Q1069" s="94">
        <v>0</v>
      </c>
      <c r="R1069" s="94">
        <v>0</v>
      </c>
      <c r="S1069" s="94">
        <v>360</v>
      </c>
      <c r="T1069" s="94">
        <v>49440</v>
      </c>
      <c r="U1069" s="94">
        <v>0</v>
      </c>
      <c r="V1069" s="94">
        <v>0</v>
      </c>
    </row>
    <row r="1070" spans="1:22" ht="20.100000000000001" customHeight="1">
      <c r="A1070" s="107" t="s">
        <v>1549</v>
      </c>
      <c r="B1070" s="107" t="s">
        <v>1552</v>
      </c>
      <c r="C1070" s="108" t="s">
        <v>1550</v>
      </c>
      <c r="D1070" s="109" t="s">
        <v>1623</v>
      </c>
      <c r="E1070" s="110" t="s">
        <v>251</v>
      </c>
      <c r="F1070" s="94">
        <v>49800</v>
      </c>
      <c r="G1070" s="94">
        <v>0</v>
      </c>
      <c r="H1070" s="94">
        <v>0</v>
      </c>
      <c r="I1070" s="94">
        <v>0</v>
      </c>
      <c r="J1070" s="94">
        <v>0</v>
      </c>
      <c r="K1070" s="94">
        <v>0</v>
      </c>
      <c r="L1070" s="94">
        <v>0</v>
      </c>
      <c r="M1070" s="94">
        <v>0</v>
      </c>
      <c r="N1070" s="94">
        <v>0</v>
      </c>
      <c r="O1070" s="94">
        <v>0</v>
      </c>
      <c r="P1070" s="94">
        <v>0</v>
      </c>
      <c r="Q1070" s="94">
        <v>0</v>
      </c>
      <c r="R1070" s="94">
        <v>0</v>
      </c>
      <c r="S1070" s="94">
        <v>360</v>
      </c>
      <c r="T1070" s="94">
        <v>49440</v>
      </c>
      <c r="U1070" s="94">
        <v>0</v>
      </c>
      <c r="V1070" s="94">
        <v>0</v>
      </c>
    </row>
    <row r="1071" spans="1:22" ht="20.100000000000001" customHeight="1">
      <c r="A1071" s="107"/>
      <c r="B1071" s="107"/>
      <c r="C1071" s="108"/>
      <c r="D1071" s="109" t="s">
        <v>2370</v>
      </c>
      <c r="E1071" s="110" t="s">
        <v>2371</v>
      </c>
      <c r="F1071" s="94">
        <v>18620</v>
      </c>
      <c r="G1071" s="94">
        <v>0</v>
      </c>
      <c r="H1071" s="94">
        <v>0</v>
      </c>
      <c r="I1071" s="94">
        <v>0</v>
      </c>
      <c r="J1071" s="94">
        <v>0</v>
      </c>
      <c r="K1071" s="94">
        <v>0</v>
      </c>
      <c r="L1071" s="94">
        <v>0</v>
      </c>
      <c r="M1071" s="94">
        <v>0</v>
      </c>
      <c r="N1071" s="94">
        <v>0</v>
      </c>
      <c r="O1071" s="94">
        <v>0</v>
      </c>
      <c r="P1071" s="94">
        <v>0</v>
      </c>
      <c r="Q1071" s="94">
        <v>0</v>
      </c>
      <c r="R1071" s="94">
        <v>0</v>
      </c>
      <c r="S1071" s="94">
        <v>80</v>
      </c>
      <c r="T1071" s="94">
        <v>18540</v>
      </c>
      <c r="U1071" s="94">
        <v>0</v>
      </c>
      <c r="V1071" s="94">
        <v>0</v>
      </c>
    </row>
    <row r="1072" spans="1:22" ht="20.100000000000001" customHeight="1">
      <c r="A1072" s="107" t="s">
        <v>1549</v>
      </c>
      <c r="B1072" s="107" t="s">
        <v>1554</v>
      </c>
      <c r="C1072" s="108" t="s">
        <v>1550</v>
      </c>
      <c r="D1072" s="109" t="s">
        <v>1623</v>
      </c>
      <c r="E1072" s="110" t="s">
        <v>251</v>
      </c>
      <c r="F1072" s="94">
        <v>18620</v>
      </c>
      <c r="G1072" s="94">
        <v>0</v>
      </c>
      <c r="H1072" s="94">
        <v>0</v>
      </c>
      <c r="I1072" s="94">
        <v>0</v>
      </c>
      <c r="J1072" s="94">
        <v>0</v>
      </c>
      <c r="K1072" s="94">
        <v>0</v>
      </c>
      <c r="L1072" s="94">
        <v>0</v>
      </c>
      <c r="M1072" s="94">
        <v>0</v>
      </c>
      <c r="N1072" s="94">
        <v>0</v>
      </c>
      <c r="O1072" s="94">
        <v>0</v>
      </c>
      <c r="P1072" s="94">
        <v>0</v>
      </c>
      <c r="Q1072" s="94">
        <v>0</v>
      </c>
      <c r="R1072" s="94">
        <v>0</v>
      </c>
      <c r="S1072" s="94">
        <v>80</v>
      </c>
      <c r="T1072" s="94">
        <v>18540</v>
      </c>
      <c r="U1072" s="94">
        <v>0</v>
      </c>
      <c r="V1072" s="94">
        <v>0</v>
      </c>
    </row>
    <row r="1073" spans="1:22" ht="20.100000000000001" customHeight="1">
      <c r="A1073" s="107"/>
      <c r="B1073" s="107"/>
      <c r="C1073" s="108"/>
      <c r="D1073" s="109" t="s">
        <v>2372</v>
      </c>
      <c r="E1073" s="110" t="s">
        <v>2373</v>
      </c>
      <c r="F1073" s="94">
        <v>308320</v>
      </c>
      <c r="G1073" s="94">
        <v>0</v>
      </c>
      <c r="H1073" s="94">
        <v>0</v>
      </c>
      <c r="I1073" s="94">
        <v>0</v>
      </c>
      <c r="J1073" s="94">
        <v>0</v>
      </c>
      <c r="K1073" s="94">
        <v>280800</v>
      </c>
      <c r="L1073" s="94">
        <v>0</v>
      </c>
      <c r="M1073" s="94">
        <v>0</v>
      </c>
      <c r="N1073" s="94">
        <v>0</v>
      </c>
      <c r="O1073" s="94">
        <v>0</v>
      </c>
      <c r="P1073" s="94">
        <v>0</v>
      </c>
      <c r="Q1073" s="94">
        <v>0</v>
      </c>
      <c r="R1073" s="94">
        <v>0</v>
      </c>
      <c r="S1073" s="94">
        <v>160</v>
      </c>
      <c r="T1073" s="94">
        <v>0</v>
      </c>
      <c r="U1073" s="94">
        <v>0</v>
      </c>
      <c r="V1073" s="94">
        <v>0</v>
      </c>
    </row>
    <row r="1074" spans="1:22" ht="20.100000000000001" customHeight="1">
      <c r="A1074" s="107" t="s">
        <v>1591</v>
      </c>
      <c r="B1074" s="107" t="s">
        <v>1580</v>
      </c>
      <c r="C1074" s="108" t="s">
        <v>1572</v>
      </c>
      <c r="D1074" s="109" t="s">
        <v>1623</v>
      </c>
      <c r="E1074" s="110" t="s">
        <v>957</v>
      </c>
      <c r="F1074" s="94">
        <v>308320</v>
      </c>
      <c r="G1074" s="94">
        <v>0</v>
      </c>
      <c r="H1074" s="94">
        <v>0</v>
      </c>
      <c r="I1074" s="94">
        <v>0</v>
      </c>
      <c r="J1074" s="94">
        <v>0</v>
      </c>
      <c r="K1074" s="94">
        <v>280800</v>
      </c>
      <c r="L1074" s="94">
        <v>0</v>
      </c>
      <c r="M1074" s="94">
        <v>0</v>
      </c>
      <c r="N1074" s="94">
        <v>0</v>
      </c>
      <c r="O1074" s="94">
        <v>0</v>
      </c>
      <c r="P1074" s="94">
        <v>0</v>
      </c>
      <c r="Q1074" s="94">
        <v>0</v>
      </c>
      <c r="R1074" s="94">
        <v>0</v>
      </c>
      <c r="S1074" s="94">
        <v>160</v>
      </c>
      <c r="T1074" s="94">
        <v>0</v>
      </c>
      <c r="U1074" s="94">
        <v>0</v>
      </c>
      <c r="V1074" s="94">
        <v>0</v>
      </c>
    </row>
    <row r="1075" spans="1:22" ht="20.100000000000001" customHeight="1">
      <c r="A1075" s="107"/>
      <c r="B1075" s="107"/>
      <c r="C1075" s="108"/>
      <c r="D1075" s="109" t="s">
        <v>2374</v>
      </c>
      <c r="E1075" s="110" t="s">
        <v>2375</v>
      </c>
      <c r="F1075" s="94">
        <v>160</v>
      </c>
      <c r="G1075" s="94">
        <v>0</v>
      </c>
      <c r="H1075" s="94">
        <v>0</v>
      </c>
      <c r="I1075" s="94">
        <v>0</v>
      </c>
      <c r="J1075" s="94">
        <v>0</v>
      </c>
      <c r="K1075" s="94">
        <v>0</v>
      </c>
      <c r="L1075" s="94">
        <v>0</v>
      </c>
      <c r="M1075" s="94">
        <v>0</v>
      </c>
      <c r="N1075" s="94">
        <v>0</v>
      </c>
      <c r="O1075" s="94">
        <v>120</v>
      </c>
      <c r="P1075" s="94">
        <v>0</v>
      </c>
      <c r="Q1075" s="94">
        <v>0</v>
      </c>
      <c r="R1075" s="94">
        <v>0</v>
      </c>
      <c r="S1075" s="94">
        <v>40</v>
      </c>
      <c r="T1075" s="94">
        <v>0</v>
      </c>
      <c r="U1075" s="94">
        <v>0</v>
      </c>
      <c r="V1075" s="94">
        <v>0</v>
      </c>
    </row>
    <row r="1076" spans="1:22" ht="20.100000000000001" customHeight="1">
      <c r="A1076" s="107" t="s">
        <v>1582</v>
      </c>
      <c r="B1076" s="107" t="s">
        <v>1550</v>
      </c>
      <c r="C1076" s="108" t="s">
        <v>1585</v>
      </c>
      <c r="D1076" s="109" t="s">
        <v>1623</v>
      </c>
      <c r="E1076" s="110" t="s">
        <v>758</v>
      </c>
      <c r="F1076" s="94">
        <v>160</v>
      </c>
      <c r="G1076" s="94">
        <v>0</v>
      </c>
      <c r="H1076" s="94">
        <v>0</v>
      </c>
      <c r="I1076" s="94">
        <v>0</v>
      </c>
      <c r="J1076" s="94">
        <v>0</v>
      </c>
      <c r="K1076" s="94">
        <v>0</v>
      </c>
      <c r="L1076" s="94">
        <v>0</v>
      </c>
      <c r="M1076" s="94">
        <v>0</v>
      </c>
      <c r="N1076" s="94">
        <v>0</v>
      </c>
      <c r="O1076" s="94">
        <v>120</v>
      </c>
      <c r="P1076" s="94">
        <v>0</v>
      </c>
      <c r="Q1076" s="94">
        <v>0</v>
      </c>
      <c r="R1076" s="94">
        <v>0</v>
      </c>
      <c r="S1076" s="94">
        <v>40</v>
      </c>
      <c r="T1076" s="94">
        <v>0</v>
      </c>
      <c r="U1076" s="94">
        <v>0</v>
      </c>
      <c r="V1076" s="94">
        <v>0</v>
      </c>
    </row>
    <row r="1077" spans="1:22" ht="20.100000000000001" customHeight="1">
      <c r="A1077" s="107"/>
      <c r="B1077" s="107"/>
      <c r="C1077" s="108"/>
      <c r="D1077" s="109" t="s">
        <v>2376</v>
      </c>
      <c r="E1077" s="110" t="s">
        <v>2377</v>
      </c>
      <c r="F1077" s="94">
        <v>84340</v>
      </c>
      <c r="G1077" s="94">
        <v>0</v>
      </c>
      <c r="H1077" s="94">
        <v>0</v>
      </c>
      <c r="I1077" s="94">
        <v>0</v>
      </c>
      <c r="J1077" s="94">
        <v>0</v>
      </c>
      <c r="K1077" s="94">
        <v>0</v>
      </c>
      <c r="L1077" s="94">
        <v>0</v>
      </c>
      <c r="M1077" s="94">
        <v>0</v>
      </c>
      <c r="N1077" s="94">
        <v>0</v>
      </c>
      <c r="O1077" s="94">
        <v>0</v>
      </c>
      <c r="P1077" s="94">
        <v>0</v>
      </c>
      <c r="Q1077" s="94">
        <v>0</v>
      </c>
      <c r="R1077" s="94">
        <v>0</v>
      </c>
      <c r="S1077" s="94">
        <v>60</v>
      </c>
      <c r="T1077" s="94">
        <v>0</v>
      </c>
      <c r="U1077" s="94">
        <v>0</v>
      </c>
      <c r="V1077" s="94">
        <v>84280</v>
      </c>
    </row>
    <row r="1078" spans="1:22" ht="20.100000000000001" customHeight="1">
      <c r="A1078" s="107" t="s">
        <v>1589</v>
      </c>
      <c r="B1078" s="107" t="s">
        <v>1550</v>
      </c>
      <c r="C1078" s="108" t="s">
        <v>1585</v>
      </c>
      <c r="D1078" s="109" t="s">
        <v>1623</v>
      </c>
      <c r="E1078" s="110" t="s">
        <v>801</v>
      </c>
      <c r="F1078" s="94">
        <v>60</v>
      </c>
      <c r="G1078" s="94">
        <v>0</v>
      </c>
      <c r="H1078" s="94">
        <v>0</v>
      </c>
      <c r="I1078" s="94">
        <v>0</v>
      </c>
      <c r="J1078" s="94">
        <v>0</v>
      </c>
      <c r="K1078" s="94">
        <v>0</v>
      </c>
      <c r="L1078" s="94">
        <v>0</v>
      </c>
      <c r="M1078" s="94">
        <v>0</v>
      </c>
      <c r="N1078" s="94">
        <v>0</v>
      </c>
      <c r="O1078" s="94">
        <v>0</v>
      </c>
      <c r="P1078" s="94">
        <v>0</v>
      </c>
      <c r="Q1078" s="94">
        <v>0</v>
      </c>
      <c r="R1078" s="94">
        <v>0</v>
      </c>
      <c r="S1078" s="94">
        <v>60</v>
      </c>
      <c r="T1078" s="94">
        <v>0</v>
      </c>
      <c r="U1078" s="94">
        <v>0</v>
      </c>
      <c r="V1078" s="94">
        <v>0</v>
      </c>
    </row>
    <row r="1079" spans="1:22" ht="20.100000000000001" customHeight="1">
      <c r="A1079" s="107" t="s">
        <v>1589</v>
      </c>
      <c r="B1079" s="107" t="s">
        <v>1558</v>
      </c>
      <c r="C1079" s="108" t="s">
        <v>1572</v>
      </c>
      <c r="D1079" s="109" t="s">
        <v>1623</v>
      </c>
      <c r="E1079" s="110" t="s">
        <v>832</v>
      </c>
      <c r="F1079" s="94">
        <v>84280</v>
      </c>
      <c r="G1079" s="94">
        <v>0</v>
      </c>
      <c r="H1079" s="94">
        <v>0</v>
      </c>
      <c r="I1079" s="94">
        <v>0</v>
      </c>
      <c r="J1079" s="94">
        <v>0</v>
      </c>
      <c r="K1079" s="94">
        <v>0</v>
      </c>
      <c r="L1079" s="94">
        <v>0</v>
      </c>
      <c r="M1079" s="94">
        <v>0</v>
      </c>
      <c r="N1079" s="94">
        <v>0</v>
      </c>
      <c r="O1079" s="94">
        <v>0</v>
      </c>
      <c r="P1079" s="94">
        <v>0</v>
      </c>
      <c r="Q1079" s="94">
        <v>0</v>
      </c>
      <c r="R1079" s="94">
        <v>0</v>
      </c>
      <c r="S1079" s="94">
        <v>0</v>
      </c>
      <c r="T1079" s="94">
        <v>0</v>
      </c>
      <c r="U1079" s="94">
        <v>0</v>
      </c>
      <c r="V1079" s="94">
        <v>84280</v>
      </c>
    </row>
    <row r="1080" spans="1:22" ht="20.100000000000001" customHeight="1">
      <c r="A1080" s="107"/>
      <c r="B1080" s="107"/>
      <c r="C1080" s="108"/>
      <c r="D1080" s="109" t="s">
        <v>2378</v>
      </c>
      <c r="E1080" s="110" t="s">
        <v>2379</v>
      </c>
      <c r="F1080" s="94">
        <v>1686040</v>
      </c>
      <c r="G1080" s="94">
        <v>0</v>
      </c>
      <c r="H1080" s="94">
        <v>0</v>
      </c>
      <c r="I1080" s="94">
        <v>0</v>
      </c>
      <c r="J1080" s="94">
        <v>0</v>
      </c>
      <c r="K1080" s="94">
        <v>1456800</v>
      </c>
      <c r="L1080" s="94">
        <v>0</v>
      </c>
      <c r="M1080" s="94">
        <v>0</v>
      </c>
      <c r="N1080" s="94">
        <v>0</v>
      </c>
      <c r="O1080" s="94">
        <v>0</v>
      </c>
      <c r="P1080" s="94">
        <v>0</v>
      </c>
      <c r="Q1080" s="94">
        <v>0</v>
      </c>
      <c r="R1080" s="94">
        <v>0</v>
      </c>
      <c r="S1080" s="94">
        <v>40</v>
      </c>
      <c r="T1080" s="94">
        <v>0</v>
      </c>
      <c r="U1080" s="94">
        <v>0</v>
      </c>
      <c r="V1080" s="94">
        <v>0</v>
      </c>
    </row>
    <row r="1081" spans="1:22" ht="20.100000000000001" customHeight="1">
      <c r="A1081" s="107" t="s">
        <v>1604</v>
      </c>
      <c r="B1081" s="107" t="s">
        <v>1550</v>
      </c>
      <c r="C1081" s="108" t="s">
        <v>1557</v>
      </c>
      <c r="D1081" s="109" t="s">
        <v>1623</v>
      </c>
      <c r="E1081" s="110" t="s">
        <v>260</v>
      </c>
      <c r="F1081" s="94">
        <v>40</v>
      </c>
      <c r="G1081" s="94">
        <v>0</v>
      </c>
      <c r="H1081" s="94">
        <v>0</v>
      </c>
      <c r="I1081" s="94">
        <v>0</v>
      </c>
      <c r="J1081" s="94">
        <v>0</v>
      </c>
      <c r="K1081" s="94">
        <v>0</v>
      </c>
      <c r="L1081" s="94">
        <v>0</v>
      </c>
      <c r="M1081" s="94">
        <v>0</v>
      </c>
      <c r="N1081" s="94">
        <v>0</v>
      </c>
      <c r="O1081" s="94">
        <v>0</v>
      </c>
      <c r="P1081" s="94">
        <v>0</v>
      </c>
      <c r="Q1081" s="94">
        <v>0</v>
      </c>
      <c r="R1081" s="94">
        <v>0</v>
      </c>
      <c r="S1081" s="94">
        <v>40</v>
      </c>
      <c r="T1081" s="94">
        <v>0</v>
      </c>
      <c r="U1081" s="94">
        <v>0</v>
      </c>
      <c r="V1081" s="94">
        <v>0</v>
      </c>
    </row>
    <row r="1082" spans="1:22" ht="20.100000000000001" customHeight="1">
      <c r="A1082" s="107" t="s">
        <v>1604</v>
      </c>
      <c r="B1082" s="107" t="s">
        <v>1580</v>
      </c>
      <c r="C1082" s="108" t="s">
        <v>1558</v>
      </c>
      <c r="D1082" s="109" t="s">
        <v>1623</v>
      </c>
      <c r="E1082" s="110" t="s">
        <v>1171</v>
      </c>
      <c r="F1082" s="94">
        <v>1686000</v>
      </c>
      <c r="G1082" s="94">
        <v>0</v>
      </c>
      <c r="H1082" s="94">
        <v>0</v>
      </c>
      <c r="I1082" s="94">
        <v>0</v>
      </c>
      <c r="J1082" s="94">
        <v>0</v>
      </c>
      <c r="K1082" s="94">
        <v>1456800</v>
      </c>
      <c r="L1082" s="94">
        <v>0</v>
      </c>
      <c r="M1082" s="94">
        <v>0</v>
      </c>
      <c r="N1082" s="94">
        <v>0</v>
      </c>
      <c r="O1082" s="94">
        <v>0</v>
      </c>
      <c r="P1082" s="94">
        <v>0</v>
      </c>
      <c r="Q1082" s="94">
        <v>0</v>
      </c>
      <c r="R1082" s="94">
        <v>0</v>
      </c>
      <c r="S1082" s="94">
        <v>0</v>
      </c>
      <c r="T1082" s="94">
        <v>0</v>
      </c>
      <c r="U1082" s="94">
        <v>0</v>
      </c>
      <c r="V1082" s="94">
        <v>0</v>
      </c>
    </row>
    <row r="1083" spans="1:22" ht="20.100000000000001" customHeight="1">
      <c r="A1083" s="107"/>
      <c r="B1083" s="107"/>
      <c r="C1083" s="108"/>
      <c r="D1083" s="109" t="s">
        <v>2380</v>
      </c>
      <c r="E1083" s="110" t="s">
        <v>2381</v>
      </c>
      <c r="F1083" s="94">
        <v>100</v>
      </c>
      <c r="G1083" s="94">
        <v>0</v>
      </c>
      <c r="H1083" s="94">
        <v>0</v>
      </c>
      <c r="I1083" s="94">
        <v>0</v>
      </c>
      <c r="J1083" s="94">
        <v>0</v>
      </c>
      <c r="K1083" s="94">
        <v>0</v>
      </c>
      <c r="L1083" s="94">
        <v>0</v>
      </c>
      <c r="M1083" s="94">
        <v>0</v>
      </c>
      <c r="N1083" s="94">
        <v>0</v>
      </c>
      <c r="O1083" s="94">
        <v>60</v>
      </c>
      <c r="P1083" s="94">
        <v>0</v>
      </c>
      <c r="Q1083" s="94">
        <v>0</v>
      </c>
      <c r="R1083" s="94">
        <v>0</v>
      </c>
      <c r="S1083" s="94">
        <v>40</v>
      </c>
      <c r="T1083" s="94">
        <v>0</v>
      </c>
      <c r="U1083" s="94">
        <v>0</v>
      </c>
      <c r="V1083" s="94">
        <v>0</v>
      </c>
    </row>
    <row r="1084" spans="1:22" ht="20.100000000000001" customHeight="1">
      <c r="A1084" s="107" t="s">
        <v>1549</v>
      </c>
      <c r="B1084" s="107" t="s">
        <v>1550</v>
      </c>
      <c r="C1084" s="108" t="s">
        <v>1550</v>
      </c>
      <c r="D1084" s="109" t="s">
        <v>1623</v>
      </c>
      <c r="E1084" s="110" t="s">
        <v>251</v>
      </c>
      <c r="F1084" s="94">
        <v>100</v>
      </c>
      <c r="G1084" s="94">
        <v>0</v>
      </c>
      <c r="H1084" s="94">
        <v>0</v>
      </c>
      <c r="I1084" s="94">
        <v>0</v>
      </c>
      <c r="J1084" s="94">
        <v>0</v>
      </c>
      <c r="K1084" s="94">
        <v>0</v>
      </c>
      <c r="L1084" s="94">
        <v>0</v>
      </c>
      <c r="M1084" s="94">
        <v>0</v>
      </c>
      <c r="N1084" s="94">
        <v>0</v>
      </c>
      <c r="O1084" s="94">
        <v>60</v>
      </c>
      <c r="P1084" s="94">
        <v>0</v>
      </c>
      <c r="Q1084" s="94">
        <v>0</v>
      </c>
      <c r="R1084" s="94">
        <v>0</v>
      </c>
      <c r="S1084" s="94">
        <v>40</v>
      </c>
      <c r="T1084" s="94">
        <v>0</v>
      </c>
      <c r="U1084" s="94">
        <v>0</v>
      </c>
      <c r="V1084" s="94">
        <v>0</v>
      </c>
    </row>
    <row r="1085" spans="1:22" ht="20.100000000000001" customHeight="1">
      <c r="A1085" s="107"/>
      <c r="B1085" s="107"/>
      <c r="C1085" s="108"/>
      <c r="D1085" s="109" t="s">
        <v>2382</v>
      </c>
      <c r="E1085" s="110" t="s">
        <v>2383</v>
      </c>
      <c r="F1085" s="94">
        <v>180</v>
      </c>
      <c r="G1085" s="94">
        <v>0</v>
      </c>
      <c r="H1085" s="94">
        <v>0</v>
      </c>
      <c r="I1085" s="94">
        <v>0</v>
      </c>
      <c r="J1085" s="94">
        <v>0</v>
      </c>
      <c r="K1085" s="94">
        <v>0</v>
      </c>
      <c r="L1085" s="94">
        <v>0</v>
      </c>
      <c r="M1085" s="94">
        <v>0</v>
      </c>
      <c r="N1085" s="94">
        <v>0</v>
      </c>
      <c r="O1085" s="94">
        <v>60</v>
      </c>
      <c r="P1085" s="94">
        <v>0</v>
      </c>
      <c r="Q1085" s="94">
        <v>0</v>
      </c>
      <c r="R1085" s="94">
        <v>0</v>
      </c>
      <c r="S1085" s="94">
        <v>120</v>
      </c>
      <c r="T1085" s="94">
        <v>0</v>
      </c>
      <c r="U1085" s="94">
        <v>0</v>
      </c>
      <c r="V1085" s="94">
        <v>0</v>
      </c>
    </row>
    <row r="1086" spans="1:22" ht="20.100000000000001" customHeight="1">
      <c r="A1086" s="107" t="s">
        <v>1549</v>
      </c>
      <c r="B1086" s="107" t="s">
        <v>1564</v>
      </c>
      <c r="C1086" s="108" t="s">
        <v>1550</v>
      </c>
      <c r="D1086" s="109" t="s">
        <v>1623</v>
      </c>
      <c r="E1086" s="110" t="s">
        <v>251</v>
      </c>
      <c r="F1086" s="94">
        <v>180</v>
      </c>
      <c r="G1086" s="94">
        <v>0</v>
      </c>
      <c r="H1086" s="94">
        <v>0</v>
      </c>
      <c r="I1086" s="94">
        <v>0</v>
      </c>
      <c r="J1086" s="94">
        <v>0</v>
      </c>
      <c r="K1086" s="94">
        <v>0</v>
      </c>
      <c r="L1086" s="94">
        <v>0</v>
      </c>
      <c r="M1086" s="94">
        <v>0</v>
      </c>
      <c r="N1086" s="94">
        <v>0</v>
      </c>
      <c r="O1086" s="94">
        <v>60</v>
      </c>
      <c r="P1086" s="94">
        <v>0</v>
      </c>
      <c r="Q1086" s="94">
        <v>0</v>
      </c>
      <c r="R1086" s="94">
        <v>0</v>
      </c>
      <c r="S1086" s="94">
        <v>120</v>
      </c>
      <c r="T1086" s="94">
        <v>0</v>
      </c>
      <c r="U1086" s="94">
        <v>0</v>
      </c>
      <c r="V1086" s="94">
        <v>0</v>
      </c>
    </row>
    <row r="1087" spans="1:22" ht="20.100000000000001" customHeight="1">
      <c r="A1087" s="107"/>
      <c r="B1087" s="107"/>
      <c r="C1087" s="108"/>
      <c r="D1087" s="109" t="s">
        <v>2384</v>
      </c>
      <c r="E1087" s="110" t="s">
        <v>2385</v>
      </c>
      <c r="F1087" s="94">
        <v>20</v>
      </c>
      <c r="G1087" s="94">
        <v>0</v>
      </c>
      <c r="H1087" s="94">
        <v>0</v>
      </c>
      <c r="I1087" s="94">
        <v>0</v>
      </c>
      <c r="J1087" s="94">
        <v>0</v>
      </c>
      <c r="K1087" s="94">
        <v>0</v>
      </c>
      <c r="L1087" s="94">
        <v>0</v>
      </c>
      <c r="M1087" s="94">
        <v>0</v>
      </c>
      <c r="N1087" s="94">
        <v>0</v>
      </c>
      <c r="O1087" s="94">
        <v>0</v>
      </c>
      <c r="P1087" s="94">
        <v>0</v>
      </c>
      <c r="Q1087" s="94">
        <v>0</v>
      </c>
      <c r="R1087" s="94">
        <v>0</v>
      </c>
      <c r="S1087" s="94">
        <v>20</v>
      </c>
      <c r="T1087" s="94">
        <v>0</v>
      </c>
      <c r="U1087" s="94">
        <v>0</v>
      </c>
      <c r="V1087" s="94">
        <v>0</v>
      </c>
    </row>
    <row r="1088" spans="1:22" ht="20.100000000000001" customHeight="1">
      <c r="A1088" s="107" t="s">
        <v>1549</v>
      </c>
      <c r="B1088" s="107" t="s">
        <v>1563</v>
      </c>
      <c r="C1088" s="108" t="s">
        <v>1550</v>
      </c>
      <c r="D1088" s="109" t="s">
        <v>1623</v>
      </c>
      <c r="E1088" s="110" t="s">
        <v>251</v>
      </c>
      <c r="F1088" s="94">
        <v>20</v>
      </c>
      <c r="G1088" s="94">
        <v>0</v>
      </c>
      <c r="H1088" s="94">
        <v>0</v>
      </c>
      <c r="I1088" s="94">
        <v>0</v>
      </c>
      <c r="J1088" s="94">
        <v>0</v>
      </c>
      <c r="K1088" s="94">
        <v>0</v>
      </c>
      <c r="L1088" s="94">
        <v>0</v>
      </c>
      <c r="M1088" s="94">
        <v>0</v>
      </c>
      <c r="N1088" s="94">
        <v>0</v>
      </c>
      <c r="O1088" s="94">
        <v>0</v>
      </c>
      <c r="P1088" s="94">
        <v>0</v>
      </c>
      <c r="Q1088" s="94">
        <v>0</v>
      </c>
      <c r="R1088" s="94">
        <v>0</v>
      </c>
      <c r="S1088" s="94">
        <v>20</v>
      </c>
      <c r="T1088" s="94">
        <v>0</v>
      </c>
      <c r="U1088" s="94">
        <v>0</v>
      </c>
      <c r="V1088" s="94">
        <v>0</v>
      </c>
    </row>
    <row r="1089" spans="1:22" ht="20.100000000000001" customHeight="1">
      <c r="A1089" s="107"/>
      <c r="B1089" s="107"/>
      <c r="C1089" s="108"/>
      <c r="D1089" s="109" t="s">
        <v>2386</v>
      </c>
      <c r="E1089" s="110" t="s">
        <v>2387</v>
      </c>
      <c r="F1089" s="94">
        <v>180</v>
      </c>
      <c r="G1089" s="94">
        <v>0</v>
      </c>
      <c r="H1089" s="94">
        <v>0</v>
      </c>
      <c r="I1089" s="94">
        <v>0</v>
      </c>
      <c r="J1089" s="94">
        <v>0</v>
      </c>
      <c r="K1089" s="94">
        <v>0</v>
      </c>
      <c r="L1089" s="94">
        <v>0</v>
      </c>
      <c r="M1089" s="94">
        <v>0</v>
      </c>
      <c r="N1089" s="94">
        <v>0</v>
      </c>
      <c r="O1089" s="94">
        <v>0</v>
      </c>
      <c r="P1089" s="94">
        <v>0</v>
      </c>
      <c r="Q1089" s="94">
        <v>0</v>
      </c>
      <c r="R1089" s="94">
        <v>0</v>
      </c>
      <c r="S1089" s="94">
        <v>180</v>
      </c>
      <c r="T1089" s="94">
        <v>0</v>
      </c>
      <c r="U1089" s="94">
        <v>0</v>
      </c>
      <c r="V1089" s="94">
        <v>0</v>
      </c>
    </row>
    <row r="1090" spans="1:22" ht="20.100000000000001" customHeight="1">
      <c r="A1090" s="107" t="s">
        <v>1604</v>
      </c>
      <c r="B1090" s="107" t="s">
        <v>1550</v>
      </c>
      <c r="C1090" s="108" t="s">
        <v>1572</v>
      </c>
      <c r="D1090" s="109" t="s">
        <v>1623</v>
      </c>
      <c r="E1090" s="110" t="s">
        <v>1097</v>
      </c>
      <c r="F1090" s="94">
        <v>180</v>
      </c>
      <c r="G1090" s="94">
        <v>0</v>
      </c>
      <c r="H1090" s="94">
        <v>0</v>
      </c>
      <c r="I1090" s="94">
        <v>0</v>
      </c>
      <c r="J1090" s="94">
        <v>0</v>
      </c>
      <c r="K1090" s="94">
        <v>0</v>
      </c>
      <c r="L1090" s="94">
        <v>0</v>
      </c>
      <c r="M1090" s="94">
        <v>0</v>
      </c>
      <c r="N1090" s="94">
        <v>0</v>
      </c>
      <c r="O1090" s="94">
        <v>0</v>
      </c>
      <c r="P1090" s="94">
        <v>0</v>
      </c>
      <c r="Q1090" s="94">
        <v>0</v>
      </c>
      <c r="R1090" s="94">
        <v>0</v>
      </c>
      <c r="S1090" s="94">
        <v>180</v>
      </c>
      <c r="T1090" s="94">
        <v>0</v>
      </c>
      <c r="U1090" s="94">
        <v>0</v>
      </c>
      <c r="V1090" s="94">
        <v>0</v>
      </c>
    </row>
    <row r="1091" spans="1:22" ht="20.100000000000001" customHeight="1">
      <c r="A1091" s="107"/>
      <c r="B1091" s="107"/>
      <c r="C1091" s="108"/>
      <c r="D1091" s="109" t="s">
        <v>2388</v>
      </c>
      <c r="E1091" s="110" t="s">
        <v>2389</v>
      </c>
      <c r="F1091" s="94">
        <v>1394568</v>
      </c>
      <c r="G1091" s="94">
        <v>0</v>
      </c>
      <c r="H1091" s="94">
        <v>0</v>
      </c>
      <c r="I1091" s="94">
        <v>0</v>
      </c>
      <c r="J1091" s="94">
        <v>0</v>
      </c>
      <c r="K1091" s="94">
        <v>1077600</v>
      </c>
      <c r="L1091" s="94">
        <v>0</v>
      </c>
      <c r="M1091" s="94">
        <v>0</v>
      </c>
      <c r="N1091" s="94">
        <v>0</v>
      </c>
      <c r="O1091" s="94">
        <v>0</v>
      </c>
      <c r="P1091" s="94">
        <v>0</v>
      </c>
      <c r="Q1091" s="94">
        <v>0</v>
      </c>
      <c r="R1091" s="94">
        <v>0</v>
      </c>
      <c r="S1091" s="94">
        <v>900</v>
      </c>
      <c r="T1091" s="94">
        <v>21288</v>
      </c>
      <c r="U1091" s="94">
        <v>0</v>
      </c>
      <c r="V1091" s="94">
        <v>90300</v>
      </c>
    </row>
    <row r="1092" spans="1:22" ht="20.100000000000001" customHeight="1">
      <c r="A1092" s="107"/>
      <c r="B1092" s="107"/>
      <c r="C1092" s="108"/>
      <c r="D1092" s="109" t="s">
        <v>2390</v>
      </c>
      <c r="E1092" s="110" t="s">
        <v>2391</v>
      </c>
      <c r="F1092" s="94">
        <v>15768</v>
      </c>
      <c r="G1092" s="94">
        <v>0</v>
      </c>
      <c r="H1092" s="94">
        <v>0</v>
      </c>
      <c r="I1092" s="94">
        <v>0</v>
      </c>
      <c r="J1092" s="94">
        <v>0</v>
      </c>
      <c r="K1092" s="94">
        <v>0</v>
      </c>
      <c r="L1092" s="94">
        <v>0</v>
      </c>
      <c r="M1092" s="94">
        <v>0</v>
      </c>
      <c r="N1092" s="94">
        <v>0</v>
      </c>
      <c r="O1092" s="94">
        <v>0</v>
      </c>
      <c r="P1092" s="94">
        <v>0</v>
      </c>
      <c r="Q1092" s="94">
        <v>0</v>
      </c>
      <c r="R1092" s="94">
        <v>0</v>
      </c>
      <c r="S1092" s="94">
        <v>360</v>
      </c>
      <c r="T1092" s="94">
        <v>15108</v>
      </c>
      <c r="U1092" s="94">
        <v>0</v>
      </c>
      <c r="V1092" s="94">
        <v>300</v>
      </c>
    </row>
    <row r="1093" spans="1:22" ht="20.100000000000001" customHeight="1">
      <c r="A1093" s="107" t="s">
        <v>1549</v>
      </c>
      <c r="B1093" s="107" t="s">
        <v>1552</v>
      </c>
      <c r="C1093" s="108" t="s">
        <v>1550</v>
      </c>
      <c r="D1093" s="109" t="s">
        <v>1623</v>
      </c>
      <c r="E1093" s="110" t="s">
        <v>251</v>
      </c>
      <c r="F1093" s="94">
        <v>15468</v>
      </c>
      <c r="G1093" s="94">
        <v>0</v>
      </c>
      <c r="H1093" s="94">
        <v>0</v>
      </c>
      <c r="I1093" s="94">
        <v>0</v>
      </c>
      <c r="J1093" s="94">
        <v>0</v>
      </c>
      <c r="K1093" s="94">
        <v>0</v>
      </c>
      <c r="L1093" s="94">
        <v>0</v>
      </c>
      <c r="M1093" s="94">
        <v>0</v>
      </c>
      <c r="N1093" s="94">
        <v>0</v>
      </c>
      <c r="O1093" s="94">
        <v>0</v>
      </c>
      <c r="P1093" s="94">
        <v>0</v>
      </c>
      <c r="Q1093" s="94">
        <v>0</v>
      </c>
      <c r="R1093" s="94">
        <v>0</v>
      </c>
      <c r="S1093" s="94">
        <v>360</v>
      </c>
      <c r="T1093" s="94">
        <v>15108</v>
      </c>
      <c r="U1093" s="94">
        <v>0</v>
      </c>
      <c r="V1093" s="94">
        <v>0</v>
      </c>
    </row>
    <row r="1094" spans="1:22" ht="20.100000000000001" customHeight="1">
      <c r="A1094" s="107" t="s">
        <v>1589</v>
      </c>
      <c r="B1094" s="107" t="s">
        <v>1558</v>
      </c>
      <c r="C1094" s="108" t="s">
        <v>1572</v>
      </c>
      <c r="D1094" s="109" t="s">
        <v>1623</v>
      </c>
      <c r="E1094" s="110" t="s">
        <v>832</v>
      </c>
      <c r="F1094" s="94">
        <v>300</v>
      </c>
      <c r="G1094" s="94">
        <v>0</v>
      </c>
      <c r="H1094" s="94">
        <v>0</v>
      </c>
      <c r="I1094" s="94">
        <v>0</v>
      </c>
      <c r="J1094" s="94">
        <v>0</v>
      </c>
      <c r="K1094" s="94">
        <v>0</v>
      </c>
      <c r="L1094" s="94">
        <v>0</v>
      </c>
      <c r="M1094" s="94">
        <v>0</v>
      </c>
      <c r="N1094" s="94">
        <v>0</v>
      </c>
      <c r="O1094" s="94">
        <v>0</v>
      </c>
      <c r="P1094" s="94">
        <v>0</v>
      </c>
      <c r="Q1094" s="94">
        <v>0</v>
      </c>
      <c r="R1094" s="94">
        <v>0</v>
      </c>
      <c r="S1094" s="94">
        <v>0</v>
      </c>
      <c r="T1094" s="94">
        <v>0</v>
      </c>
      <c r="U1094" s="94">
        <v>0</v>
      </c>
      <c r="V1094" s="94">
        <v>300</v>
      </c>
    </row>
    <row r="1095" spans="1:22" ht="20.100000000000001" customHeight="1">
      <c r="A1095" s="107"/>
      <c r="B1095" s="107"/>
      <c r="C1095" s="108"/>
      <c r="D1095" s="109" t="s">
        <v>2392</v>
      </c>
      <c r="E1095" s="110" t="s">
        <v>2393</v>
      </c>
      <c r="F1095" s="94">
        <v>60</v>
      </c>
      <c r="G1095" s="94">
        <v>0</v>
      </c>
      <c r="H1095" s="94">
        <v>0</v>
      </c>
      <c r="I1095" s="94">
        <v>0</v>
      </c>
      <c r="J1095" s="94">
        <v>0</v>
      </c>
      <c r="K1095" s="94">
        <v>0</v>
      </c>
      <c r="L1095" s="94">
        <v>0</v>
      </c>
      <c r="M1095" s="94">
        <v>0</v>
      </c>
      <c r="N1095" s="94">
        <v>0</v>
      </c>
      <c r="O1095" s="94">
        <v>0</v>
      </c>
      <c r="P1095" s="94">
        <v>0</v>
      </c>
      <c r="Q1095" s="94">
        <v>0</v>
      </c>
      <c r="R1095" s="94">
        <v>0</v>
      </c>
      <c r="S1095" s="94">
        <v>60</v>
      </c>
      <c r="T1095" s="94">
        <v>0</v>
      </c>
      <c r="U1095" s="94">
        <v>0</v>
      </c>
      <c r="V1095" s="94">
        <v>0</v>
      </c>
    </row>
    <row r="1096" spans="1:22" ht="20.100000000000001" customHeight="1">
      <c r="A1096" s="107" t="s">
        <v>1549</v>
      </c>
      <c r="B1096" s="107" t="s">
        <v>1554</v>
      </c>
      <c r="C1096" s="108" t="s">
        <v>1550</v>
      </c>
      <c r="D1096" s="109" t="s">
        <v>1623</v>
      </c>
      <c r="E1096" s="110" t="s">
        <v>251</v>
      </c>
      <c r="F1096" s="94">
        <v>60</v>
      </c>
      <c r="G1096" s="94">
        <v>0</v>
      </c>
      <c r="H1096" s="94">
        <v>0</v>
      </c>
      <c r="I1096" s="94">
        <v>0</v>
      </c>
      <c r="J1096" s="94">
        <v>0</v>
      </c>
      <c r="K1096" s="94">
        <v>0</v>
      </c>
      <c r="L1096" s="94">
        <v>0</v>
      </c>
      <c r="M1096" s="94">
        <v>0</v>
      </c>
      <c r="N1096" s="94">
        <v>0</v>
      </c>
      <c r="O1096" s="94">
        <v>0</v>
      </c>
      <c r="P1096" s="94">
        <v>0</v>
      </c>
      <c r="Q1096" s="94">
        <v>0</v>
      </c>
      <c r="R1096" s="94">
        <v>0</v>
      </c>
      <c r="S1096" s="94">
        <v>60</v>
      </c>
      <c r="T1096" s="94">
        <v>0</v>
      </c>
      <c r="U1096" s="94">
        <v>0</v>
      </c>
      <c r="V1096" s="94">
        <v>0</v>
      </c>
    </row>
    <row r="1097" spans="1:22" ht="20.100000000000001" customHeight="1">
      <c r="A1097" s="107"/>
      <c r="B1097" s="107"/>
      <c r="C1097" s="108"/>
      <c r="D1097" s="109" t="s">
        <v>2394</v>
      </c>
      <c r="E1097" s="110" t="s">
        <v>2395</v>
      </c>
      <c r="F1097" s="94">
        <v>190180</v>
      </c>
      <c r="G1097" s="94">
        <v>0</v>
      </c>
      <c r="H1097" s="94">
        <v>0</v>
      </c>
      <c r="I1097" s="94">
        <v>0</v>
      </c>
      <c r="J1097" s="94">
        <v>0</v>
      </c>
      <c r="K1097" s="94">
        <v>172800</v>
      </c>
      <c r="L1097" s="94">
        <v>0</v>
      </c>
      <c r="M1097" s="94">
        <v>0</v>
      </c>
      <c r="N1097" s="94">
        <v>0</v>
      </c>
      <c r="O1097" s="94">
        <v>0</v>
      </c>
      <c r="P1097" s="94">
        <v>0</v>
      </c>
      <c r="Q1097" s="94">
        <v>0</v>
      </c>
      <c r="R1097" s="94">
        <v>0</v>
      </c>
      <c r="S1097" s="94">
        <v>100</v>
      </c>
      <c r="T1097" s="94">
        <v>0</v>
      </c>
      <c r="U1097" s="94">
        <v>0</v>
      </c>
      <c r="V1097" s="94">
        <v>0</v>
      </c>
    </row>
    <row r="1098" spans="1:22" ht="20.100000000000001" customHeight="1">
      <c r="A1098" s="107" t="s">
        <v>1591</v>
      </c>
      <c r="B1098" s="107" t="s">
        <v>1580</v>
      </c>
      <c r="C1098" s="108" t="s">
        <v>1572</v>
      </c>
      <c r="D1098" s="109" t="s">
        <v>1623</v>
      </c>
      <c r="E1098" s="110" t="s">
        <v>957</v>
      </c>
      <c r="F1098" s="94">
        <v>190180</v>
      </c>
      <c r="G1098" s="94">
        <v>0</v>
      </c>
      <c r="H1098" s="94">
        <v>0</v>
      </c>
      <c r="I1098" s="94">
        <v>0</v>
      </c>
      <c r="J1098" s="94">
        <v>0</v>
      </c>
      <c r="K1098" s="94">
        <v>172800</v>
      </c>
      <c r="L1098" s="94">
        <v>0</v>
      </c>
      <c r="M1098" s="94">
        <v>0</v>
      </c>
      <c r="N1098" s="94">
        <v>0</v>
      </c>
      <c r="O1098" s="94">
        <v>0</v>
      </c>
      <c r="P1098" s="94">
        <v>0</v>
      </c>
      <c r="Q1098" s="94">
        <v>0</v>
      </c>
      <c r="R1098" s="94">
        <v>0</v>
      </c>
      <c r="S1098" s="94">
        <v>100</v>
      </c>
      <c r="T1098" s="94">
        <v>0</v>
      </c>
      <c r="U1098" s="94">
        <v>0</v>
      </c>
      <c r="V1098" s="94">
        <v>0</v>
      </c>
    </row>
    <row r="1099" spans="1:22" ht="20.100000000000001" customHeight="1">
      <c r="A1099" s="107"/>
      <c r="B1099" s="107"/>
      <c r="C1099" s="108"/>
      <c r="D1099" s="109" t="s">
        <v>2396</v>
      </c>
      <c r="E1099" s="110" t="s">
        <v>2397</v>
      </c>
      <c r="F1099" s="94">
        <v>20</v>
      </c>
      <c r="G1099" s="94">
        <v>0</v>
      </c>
      <c r="H1099" s="94">
        <v>0</v>
      </c>
      <c r="I1099" s="94">
        <v>0</v>
      </c>
      <c r="J1099" s="94">
        <v>0</v>
      </c>
      <c r="K1099" s="94">
        <v>0</v>
      </c>
      <c r="L1099" s="94">
        <v>0</v>
      </c>
      <c r="M1099" s="94">
        <v>0</v>
      </c>
      <c r="N1099" s="94">
        <v>0</v>
      </c>
      <c r="O1099" s="94">
        <v>0</v>
      </c>
      <c r="P1099" s="94">
        <v>0</v>
      </c>
      <c r="Q1099" s="94">
        <v>0</v>
      </c>
      <c r="R1099" s="94">
        <v>0</v>
      </c>
      <c r="S1099" s="94">
        <v>20</v>
      </c>
      <c r="T1099" s="94">
        <v>0</v>
      </c>
      <c r="U1099" s="94">
        <v>0</v>
      </c>
      <c r="V1099" s="94">
        <v>0</v>
      </c>
    </row>
    <row r="1100" spans="1:22" ht="20.100000000000001" customHeight="1">
      <c r="A1100" s="107" t="s">
        <v>1582</v>
      </c>
      <c r="B1100" s="107" t="s">
        <v>1550</v>
      </c>
      <c r="C1100" s="108" t="s">
        <v>1585</v>
      </c>
      <c r="D1100" s="109" t="s">
        <v>1623</v>
      </c>
      <c r="E1100" s="110" t="s">
        <v>758</v>
      </c>
      <c r="F1100" s="94">
        <v>20</v>
      </c>
      <c r="G1100" s="94">
        <v>0</v>
      </c>
      <c r="H1100" s="94">
        <v>0</v>
      </c>
      <c r="I1100" s="94">
        <v>0</v>
      </c>
      <c r="J1100" s="94">
        <v>0</v>
      </c>
      <c r="K1100" s="94">
        <v>0</v>
      </c>
      <c r="L1100" s="94">
        <v>0</v>
      </c>
      <c r="M1100" s="94">
        <v>0</v>
      </c>
      <c r="N1100" s="94">
        <v>0</v>
      </c>
      <c r="O1100" s="94">
        <v>0</v>
      </c>
      <c r="P1100" s="94">
        <v>0</v>
      </c>
      <c r="Q1100" s="94">
        <v>0</v>
      </c>
      <c r="R1100" s="94">
        <v>0</v>
      </c>
      <c r="S1100" s="94">
        <v>20</v>
      </c>
      <c r="T1100" s="94">
        <v>0</v>
      </c>
      <c r="U1100" s="94">
        <v>0</v>
      </c>
      <c r="V1100" s="94">
        <v>0</v>
      </c>
    </row>
    <row r="1101" spans="1:22" ht="20.100000000000001" customHeight="1">
      <c r="A1101" s="107"/>
      <c r="B1101" s="107"/>
      <c r="C1101" s="108"/>
      <c r="D1101" s="109" t="s">
        <v>2498</v>
      </c>
      <c r="E1101" s="110" t="s">
        <v>2499</v>
      </c>
      <c r="F1101" s="94">
        <v>90000</v>
      </c>
      <c r="G1101" s="94">
        <v>0</v>
      </c>
      <c r="H1101" s="94">
        <v>0</v>
      </c>
      <c r="I1101" s="94">
        <v>0</v>
      </c>
      <c r="J1101" s="94">
        <v>0</v>
      </c>
      <c r="K1101" s="94">
        <v>0</v>
      </c>
      <c r="L1101" s="94">
        <v>0</v>
      </c>
      <c r="M1101" s="94">
        <v>0</v>
      </c>
      <c r="N1101" s="94">
        <v>0</v>
      </c>
      <c r="O1101" s="94">
        <v>0</v>
      </c>
      <c r="P1101" s="94">
        <v>0</v>
      </c>
      <c r="Q1101" s="94">
        <v>0</v>
      </c>
      <c r="R1101" s="94">
        <v>0</v>
      </c>
      <c r="S1101" s="94">
        <v>0</v>
      </c>
      <c r="T1101" s="94">
        <v>0</v>
      </c>
      <c r="U1101" s="94">
        <v>0</v>
      </c>
      <c r="V1101" s="94">
        <v>90000</v>
      </c>
    </row>
    <row r="1102" spans="1:22" ht="20.100000000000001" customHeight="1">
      <c r="A1102" s="107" t="s">
        <v>1589</v>
      </c>
      <c r="B1102" s="107" t="s">
        <v>1558</v>
      </c>
      <c r="C1102" s="108" t="s">
        <v>1572</v>
      </c>
      <c r="D1102" s="109" t="s">
        <v>1623</v>
      </c>
      <c r="E1102" s="110" t="s">
        <v>832</v>
      </c>
      <c r="F1102" s="94">
        <v>90000</v>
      </c>
      <c r="G1102" s="94">
        <v>0</v>
      </c>
      <c r="H1102" s="94">
        <v>0</v>
      </c>
      <c r="I1102" s="94">
        <v>0</v>
      </c>
      <c r="J1102" s="94">
        <v>0</v>
      </c>
      <c r="K1102" s="94">
        <v>0</v>
      </c>
      <c r="L1102" s="94">
        <v>0</v>
      </c>
      <c r="M1102" s="94">
        <v>0</v>
      </c>
      <c r="N1102" s="94">
        <v>0</v>
      </c>
      <c r="O1102" s="94">
        <v>0</v>
      </c>
      <c r="P1102" s="94">
        <v>0</v>
      </c>
      <c r="Q1102" s="94">
        <v>0</v>
      </c>
      <c r="R1102" s="94">
        <v>0</v>
      </c>
      <c r="S1102" s="94">
        <v>0</v>
      </c>
      <c r="T1102" s="94">
        <v>0</v>
      </c>
      <c r="U1102" s="94">
        <v>0</v>
      </c>
      <c r="V1102" s="94">
        <v>90000</v>
      </c>
    </row>
    <row r="1103" spans="1:22" ht="20.100000000000001" customHeight="1">
      <c r="A1103" s="107"/>
      <c r="B1103" s="107"/>
      <c r="C1103" s="108"/>
      <c r="D1103" s="109" t="s">
        <v>2398</v>
      </c>
      <c r="E1103" s="110" t="s">
        <v>2399</v>
      </c>
      <c r="F1103" s="94">
        <v>1098200</v>
      </c>
      <c r="G1103" s="94">
        <v>0</v>
      </c>
      <c r="H1103" s="94">
        <v>0</v>
      </c>
      <c r="I1103" s="94">
        <v>0</v>
      </c>
      <c r="J1103" s="94">
        <v>0</v>
      </c>
      <c r="K1103" s="94">
        <v>904800</v>
      </c>
      <c r="L1103" s="94">
        <v>0</v>
      </c>
      <c r="M1103" s="94">
        <v>0</v>
      </c>
      <c r="N1103" s="94">
        <v>0</v>
      </c>
      <c r="O1103" s="94">
        <v>0</v>
      </c>
      <c r="P1103" s="94">
        <v>0</v>
      </c>
      <c r="Q1103" s="94">
        <v>0</v>
      </c>
      <c r="R1103" s="94">
        <v>0</v>
      </c>
      <c r="S1103" s="94">
        <v>20</v>
      </c>
      <c r="T1103" s="94">
        <v>6180</v>
      </c>
      <c r="U1103" s="94">
        <v>0</v>
      </c>
      <c r="V1103" s="94">
        <v>0</v>
      </c>
    </row>
    <row r="1104" spans="1:22" ht="20.100000000000001" customHeight="1">
      <c r="A1104" s="107" t="s">
        <v>1604</v>
      </c>
      <c r="B1104" s="107" t="s">
        <v>1550</v>
      </c>
      <c r="C1104" s="108" t="s">
        <v>1557</v>
      </c>
      <c r="D1104" s="109" t="s">
        <v>1623</v>
      </c>
      <c r="E1104" s="110" t="s">
        <v>260</v>
      </c>
      <c r="F1104" s="94">
        <v>6200</v>
      </c>
      <c r="G1104" s="94">
        <v>0</v>
      </c>
      <c r="H1104" s="94">
        <v>0</v>
      </c>
      <c r="I1104" s="94">
        <v>0</v>
      </c>
      <c r="J1104" s="94">
        <v>0</v>
      </c>
      <c r="K1104" s="94">
        <v>0</v>
      </c>
      <c r="L1104" s="94">
        <v>0</v>
      </c>
      <c r="M1104" s="94">
        <v>0</v>
      </c>
      <c r="N1104" s="94">
        <v>0</v>
      </c>
      <c r="O1104" s="94">
        <v>0</v>
      </c>
      <c r="P1104" s="94">
        <v>0</v>
      </c>
      <c r="Q1104" s="94">
        <v>0</v>
      </c>
      <c r="R1104" s="94">
        <v>0</v>
      </c>
      <c r="S1104" s="94">
        <v>20</v>
      </c>
      <c r="T1104" s="94">
        <v>6180</v>
      </c>
      <c r="U1104" s="94">
        <v>0</v>
      </c>
      <c r="V1104" s="94">
        <v>0</v>
      </c>
    </row>
    <row r="1105" spans="1:22" ht="20.100000000000001" customHeight="1">
      <c r="A1105" s="107" t="s">
        <v>1604</v>
      </c>
      <c r="B1105" s="107" t="s">
        <v>1580</v>
      </c>
      <c r="C1105" s="108" t="s">
        <v>1558</v>
      </c>
      <c r="D1105" s="109" t="s">
        <v>1623</v>
      </c>
      <c r="E1105" s="110" t="s">
        <v>1171</v>
      </c>
      <c r="F1105" s="94">
        <v>1092000</v>
      </c>
      <c r="G1105" s="94">
        <v>0</v>
      </c>
      <c r="H1105" s="94">
        <v>0</v>
      </c>
      <c r="I1105" s="94">
        <v>0</v>
      </c>
      <c r="J1105" s="94">
        <v>0</v>
      </c>
      <c r="K1105" s="94">
        <v>904800</v>
      </c>
      <c r="L1105" s="94">
        <v>0</v>
      </c>
      <c r="M1105" s="94">
        <v>0</v>
      </c>
      <c r="N1105" s="94">
        <v>0</v>
      </c>
      <c r="O1105" s="94">
        <v>0</v>
      </c>
      <c r="P1105" s="94">
        <v>0</v>
      </c>
      <c r="Q1105" s="94">
        <v>0</v>
      </c>
      <c r="R1105" s="94">
        <v>0</v>
      </c>
      <c r="S1105" s="94">
        <v>0</v>
      </c>
      <c r="T1105" s="94">
        <v>0</v>
      </c>
      <c r="U1105" s="94">
        <v>0</v>
      </c>
      <c r="V1105" s="94">
        <v>0</v>
      </c>
    </row>
    <row r="1106" spans="1:22" ht="20.100000000000001" customHeight="1">
      <c r="A1106" s="107"/>
      <c r="B1106" s="107"/>
      <c r="C1106" s="108"/>
      <c r="D1106" s="109" t="s">
        <v>2400</v>
      </c>
      <c r="E1106" s="110" t="s">
        <v>2401</v>
      </c>
      <c r="F1106" s="94">
        <v>40</v>
      </c>
      <c r="G1106" s="94">
        <v>0</v>
      </c>
      <c r="H1106" s="94">
        <v>0</v>
      </c>
      <c r="I1106" s="94">
        <v>0</v>
      </c>
      <c r="J1106" s="94">
        <v>0</v>
      </c>
      <c r="K1106" s="94">
        <v>0</v>
      </c>
      <c r="L1106" s="94">
        <v>0</v>
      </c>
      <c r="M1106" s="94">
        <v>0</v>
      </c>
      <c r="N1106" s="94">
        <v>0</v>
      </c>
      <c r="O1106" s="94">
        <v>0</v>
      </c>
      <c r="P1106" s="94">
        <v>0</v>
      </c>
      <c r="Q1106" s="94">
        <v>0</v>
      </c>
      <c r="R1106" s="94">
        <v>0</v>
      </c>
      <c r="S1106" s="94">
        <v>40</v>
      </c>
      <c r="T1106" s="94">
        <v>0</v>
      </c>
      <c r="U1106" s="94">
        <v>0</v>
      </c>
      <c r="V1106" s="94">
        <v>0</v>
      </c>
    </row>
    <row r="1107" spans="1:22" ht="20.100000000000001" customHeight="1">
      <c r="A1107" s="107" t="s">
        <v>1549</v>
      </c>
      <c r="B1107" s="107" t="s">
        <v>1550</v>
      </c>
      <c r="C1107" s="108" t="s">
        <v>1550</v>
      </c>
      <c r="D1107" s="109" t="s">
        <v>1623</v>
      </c>
      <c r="E1107" s="110" t="s">
        <v>251</v>
      </c>
      <c r="F1107" s="94">
        <v>40</v>
      </c>
      <c r="G1107" s="94">
        <v>0</v>
      </c>
      <c r="H1107" s="94">
        <v>0</v>
      </c>
      <c r="I1107" s="94">
        <v>0</v>
      </c>
      <c r="J1107" s="94">
        <v>0</v>
      </c>
      <c r="K1107" s="94">
        <v>0</v>
      </c>
      <c r="L1107" s="94">
        <v>0</v>
      </c>
      <c r="M1107" s="94">
        <v>0</v>
      </c>
      <c r="N1107" s="94">
        <v>0</v>
      </c>
      <c r="O1107" s="94">
        <v>0</v>
      </c>
      <c r="P1107" s="94">
        <v>0</v>
      </c>
      <c r="Q1107" s="94">
        <v>0</v>
      </c>
      <c r="R1107" s="94">
        <v>0</v>
      </c>
      <c r="S1107" s="94">
        <v>40</v>
      </c>
      <c r="T1107" s="94">
        <v>0</v>
      </c>
      <c r="U1107" s="94">
        <v>0</v>
      </c>
      <c r="V1107" s="94">
        <v>0</v>
      </c>
    </row>
    <row r="1108" spans="1:22" ht="20.100000000000001" customHeight="1">
      <c r="A1108" s="107"/>
      <c r="B1108" s="107"/>
      <c r="C1108" s="108"/>
      <c r="D1108" s="109" t="s">
        <v>2402</v>
      </c>
      <c r="E1108" s="110" t="s">
        <v>2403</v>
      </c>
      <c r="F1108" s="94">
        <v>120</v>
      </c>
      <c r="G1108" s="94">
        <v>0</v>
      </c>
      <c r="H1108" s="94">
        <v>0</v>
      </c>
      <c r="I1108" s="94">
        <v>0</v>
      </c>
      <c r="J1108" s="94">
        <v>0</v>
      </c>
      <c r="K1108" s="94">
        <v>0</v>
      </c>
      <c r="L1108" s="94">
        <v>0</v>
      </c>
      <c r="M1108" s="94">
        <v>0</v>
      </c>
      <c r="N1108" s="94">
        <v>0</v>
      </c>
      <c r="O1108" s="94">
        <v>0</v>
      </c>
      <c r="P1108" s="94">
        <v>0</v>
      </c>
      <c r="Q1108" s="94">
        <v>0</v>
      </c>
      <c r="R1108" s="94">
        <v>0</v>
      </c>
      <c r="S1108" s="94">
        <v>120</v>
      </c>
      <c r="T1108" s="94">
        <v>0</v>
      </c>
      <c r="U1108" s="94">
        <v>0</v>
      </c>
      <c r="V1108" s="94">
        <v>0</v>
      </c>
    </row>
    <row r="1109" spans="1:22" ht="20.100000000000001" customHeight="1">
      <c r="A1109" s="107" t="s">
        <v>1549</v>
      </c>
      <c r="B1109" s="107" t="s">
        <v>1564</v>
      </c>
      <c r="C1109" s="108" t="s">
        <v>1550</v>
      </c>
      <c r="D1109" s="109" t="s">
        <v>1623</v>
      </c>
      <c r="E1109" s="110" t="s">
        <v>251</v>
      </c>
      <c r="F1109" s="94">
        <v>120</v>
      </c>
      <c r="G1109" s="94">
        <v>0</v>
      </c>
      <c r="H1109" s="94">
        <v>0</v>
      </c>
      <c r="I1109" s="94">
        <v>0</v>
      </c>
      <c r="J1109" s="94">
        <v>0</v>
      </c>
      <c r="K1109" s="94">
        <v>0</v>
      </c>
      <c r="L1109" s="94">
        <v>0</v>
      </c>
      <c r="M1109" s="94">
        <v>0</v>
      </c>
      <c r="N1109" s="94">
        <v>0</v>
      </c>
      <c r="O1109" s="94">
        <v>0</v>
      </c>
      <c r="P1109" s="94">
        <v>0</v>
      </c>
      <c r="Q1109" s="94">
        <v>0</v>
      </c>
      <c r="R1109" s="94">
        <v>0</v>
      </c>
      <c r="S1109" s="94">
        <v>120</v>
      </c>
      <c r="T1109" s="94">
        <v>0</v>
      </c>
      <c r="U1109" s="94">
        <v>0</v>
      </c>
      <c r="V1109" s="94">
        <v>0</v>
      </c>
    </row>
    <row r="1110" spans="1:22" ht="20.100000000000001" customHeight="1">
      <c r="A1110" s="107"/>
      <c r="B1110" s="107"/>
      <c r="C1110" s="108"/>
      <c r="D1110" s="109" t="s">
        <v>2404</v>
      </c>
      <c r="E1110" s="110" t="s">
        <v>2405</v>
      </c>
      <c r="F1110" s="94">
        <v>180</v>
      </c>
      <c r="G1110" s="94">
        <v>0</v>
      </c>
      <c r="H1110" s="94">
        <v>0</v>
      </c>
      <c r="I1110" s="94">
        <v>0</v>
      </c>
      <c r="J1110" s="94">
        <v>0</v>
      </c>
      <c r="K1110" s="94">
        <v>0</v>
      </c>
      <c r="L1110" s="94">
        <v>0</v>
      </c>
      <c r="M1110" s="94">
        <v>0</v>
      </c>
      <c r="N1110" s="94">
        <v>0</v>
      </c>
      <c r="O1110" s="94">
        <v>0</v>
      </c>
      <c r="P1110" s="94">
        <v>0</v>
      </c>
      <c r="Q1110" s="94">
        <v>0</v>
      </c>
      <c r="R1110" s="94">
        <v>0</v>
      </c>
      <c r="S1110" s="94">
        <v>180</v>
      </c>
      <c r="T1110" s="94">
        <v>0</v>
      </c>
      <c r="U1110" s="94">
        <v>0</v>
      </c>
      <c r="V1110" s="94">
        <v>0</v>
      </c>
    </row>
    <row r="1111" spans="1:22" ht="20.100000000000001" customHeight="1">
      <c r="A1111" s="107" t="s">
        <v>1604</v>
      </c>
      <c r="B1111" s="107" t="s">
        <v>1550</v>
      </c>
      <c r="C1111" s="108" t="s">
        <v>1572</v>
      </c>
      <c r="D1111" s="109" t="s">
        <v>1623</v>
      </c>
      <c r="E1111" s="110" t="s">
        <v>1097</v>
      </c>
      <c r="F1111" s="94">
        <v>180</v>
      </c>
      <c r="G1111" s="94">
        <v>0</v>
      </c>
      <c r="H1111" s="94">
        <v>0</v>
      </c>
      <c r="I1111" s="94">
        <v>0</v>
      </c>
      <c r="J1111" s="94">
        <v>0</v>
      </c>
      <c r="K1111" s="94">
        <v>0</v>
      </c>
      <c r="L1111" s="94">
        <v>0</v>
      </c>
      <c r="M1111" s="94">
        <v>0</v>
      </c>
      <c r="N1111" s="94">
        <v>0</v>
      </c>
      <c r="O1111" s="94">
        <v>0</v>
      </c>
      <c r="P1111" s="94">
        <v>0</v>
      </c>
      <c r="Q1111" s="94">
        <v>0</v>
      </c>
      <c r="R1111" s="94">
        <v>0</v>
      </c>
      <c r="S1111" s="94">
        <v>180</v>
      </c>
      <c r="T1111" s="94">
        <v>0</v>
      </c>
      <c r="U1111" s="94">
        <v>0</v>
      </c>
      <c r="V1111" s="94">
        <v>0</v>
      </c>
    </row>
    <row r="1112" spans="1:22" ht="20.100000000000001" customHeight="1">
      <c r="A1112" s="107"/>
      <c r="B1112" s="107"/>
      <c r="C1112" s="108"/>
      <c r="D1112" s="109" t="s">
        <v>2406</v>
      </c>
      <c r="E1112" s="110" t="s">
        <v>2407</v>
      </c>
      <c r="F1112" s="94">
        <v>1679960</v>
      </c>
      <c r="G1112" s="94">
        <v>0</v>
      </c>
      <c r="H1112" s="94">
        <v>0</v>
      </c>
      <c r="I1112" s="94">
        <v>0</v>
      </c>
      <c r="J1112" s="94">
        <v>0</v>
      </c>
      <c r="K1112" s="94">
        <v>1386000</v>
      </c>
      <c r="L1112" s="94">
        <v>0</v>
      </c>
      <c r="M1112" s="94">
        <v>0</v>
      </c>
      <c r="N1112" s="94">
        <v>0</v>
      </c>
      <c r="O1112" s="94">
        <v>240</v>
      </c>
      <c r="P1112" s="94">
        <v>0</v>
      </c>
      <c r="Q1112" s="94">
        <v>0</v>
      </c>
      <c r="R1112" s="94">
        <v>0</v>
      </c>
      <c r="S1112" s="94">
        <v>960</v>
      </c>
      <c r="T1112" s="94">
        <v>26760</v>
      </c>
      <c r="U1112" s="94">
        <v>0</v>
      </c>
      <c r="V1112" s="94">
        <v>96320</v>
      </c>
    </row>
    <row r="1113" spans="1:22" ht="20.100000000000001" customHeight="1">
      <c r="A1113" s="107"/>
      <c r="B1113" s="107"/>
      <c r="C1113" s="108"/>
      <c r="D1113" s="109" t="s">
        <v>2408</v>
      </c>
      <c r="E1113" s="110" t="s">
        <v>2409</v>
      </c>
      <c r="F1113" s="94">
        <v>27260</v>
      </c>
      <c r="G1113" s="94">
        <v>0</v>
      </c>
      <c r="H1113" s="94">
        <v>0</v>
      </c>
      <c r="I1113" s="94">
        <v>0</v>
      </c>
      <c r="J1113" s="94">
        <v>0</v>
      </c>
      <c r="K1113" s="94">
        <v>0</v>
      </c>
      <c r="L1113" s="94">
        <v>0</v>
      </c>
      <c r="M1113" s="94">
        <v>0</v>
      </c>
      <c r="N1113" s="94">
        <v>0</v>
      </c>
      <c r="O1113" s="94">
        <v>180</v>
      </c>
      <c r="P1113" s="94">
        <v>0</v>
      </c>
      <c r="Q1113" s="94">
        <v>0</v>
      </c>
      <c r="R1113" s="94">
        <v>0</v>
      </c>
      <c r="S1113" s="94">
        <v>320</v>
      </c>
      <c r="T1113" s="94">
        <v>26760</v>
      </c>
      <c r="U1113" s="94">
        <v>0</v>
      </c>
      <c r="V1113" s="94">
        <v>0</v>
      </c>
    </row>
    <row r="1114" spans="1:22" ht="20.100000000000001" customHeight="1">
      <c r="A1114" s="107" t="s">
        <v>1549</v>
      </c>
      <c r="B1114" s="107" t="s">
        <v>1552</v>
      </c>
      <c r="C1114" s="108" t="s">
        <v>1550</v>
      </c>
      <c r="D1114" s="109" t="s">
        <v>1623</v>
      </c>
      <c r="E1114" s="110" t="s">
        <v>251</v>
      </c>
      <c r="F1114" s="94">
        <v>27260</v>
      </c>
      <c r="G1114" s="94">
        <v>0</v>
      </c>
      <c r="H1114" s="94">
        <v>0</v>
      </c>
      <c r="I1114" s="94">
        <v>0</v>
      </c>
      <c r="J1114" s="94">
        <v>0</v>
      </c>
      <c r="K1114" s="94">
        <v>0</v>
      </c>
      <c r="L1114" s="94">
        <v>0</v>
      </c>
      <c r="M1114" s="94">
        <v>0</v>
      </c>
      <c r="N1114" s="94">
        <v>0</v>
      </c>
      <c r="O1114" s="94">
        <v>180</v>
      </c>
      <c r="P1114" s="94">
        <v>0</v>
      </c>
      <c r="Q1114" s="94">
        <v>0</v>
      </c>
      <c r="R1114" s="94">
        <v>0</v>
      </c>
      <c r="S1114" s="94">
        <v>320</v>
      </c>
      <c r="T1114" s="94">
        <v>26760</v>
      </c>
      <c r="U1114" s="94">
        <v>0</v>
      </c>
      <c r="V1114" s="94">
        <v>0</v>
      </c>
    </row>
    <row r="1115" spans="1:22" ht="20.100000000000001" customHeight="1">
      <c r="A1115" s="107"/>
      <c r="B1115" s="107"/>
      <c r="C1115" s="108"/>
      <c r="D1115" s="109" t="s">
        <v>2410</v>
      </c>
      <c r="E1115" s="110" t="s">
        <v>2411</v>
      </c>
      <c r="F1115" s="94">
        <v>140</v>
      </c>
      <c r="G1115" s="94">
        <v>0</v>
      </c>
      <c r="H1115" s="94">
        <v>0</v>
      </c>
      <c r="I1115" s="94">
        <v>0</v>
      </c>
      <c r="J1115" s="94">
        <v>0</v>
      </c>
      <c r="K1115" s="94">
        <v>0</v>
      </c>
      <c r="L1115" s="94">
        <v>0</v>
      </c>
      <c r="M1115" s="94">
        <v>0</v>
      </c>
      <c r="N1115" s="94">
        <v>0</v>
      </c>
      <c r="O1115" s="94">
        <v>60</v>
      </c>
      <c r="P1115" s="94">
        <v>0</v>
      </c>
      <c r="Q1115" s="94">
        <v>0</v>
      </c>
      <c r="R1115" s="94">
        <v>0</v>
      </c>
      <c r="S1115" s="94">
        <v>80</v>
      </c>
      <c r="T1115" s="94">
        <v>0</v>
      </c>
      <c r="U1115" s="94">
        <v>0</v>
      </c>
      <c r="V1115" s="94">
        <v>0</v>
      </c>
    </row>
    <row r="1116" spans="1:22" ht="20.100000000000001" customHeight="1">
      <c r="A1116" s="107" t="s">
        <v>1549</v>
      </c>
      <c r="B1116" s="107" t="s">
        <v>1554</v>
      </c>
      <c r="C1116" s="108" t="s">
        <v>1550</v>
      </c>
      <c r="D1116" s="109" t="s">
        <v>1623</v>
      </c>
      <c r="E1116" s="110" t="s">
        <v>251</v>
      </c>
      <c r="F1116" s="94">
        <v>140</v>
      </c>
      <c r="G1116" s="94">
        <v>0</v>
      </c>
      <c r="H1116" s="94">
        <v>0</v>
      </c>
      <c r="I1116" s="94">
        <v>0</v>
      </c>
      <c r="J1116" s="94">
        <v>0</v>
      </c>
      <c r="K1116" s="94">
        <v>0</v>
      </c>
      <c r="L1116" s="94">
        <v>0</v>
      </c>
      <c r="M1116" s="94">
        <v>0</v>
      </c>
      <c r="N1116" s="94">
        <v>0</v>
      </c>
      <c r="O1116" s="94">
        <v>60</v>
      </c>
      <c r="P1116" s="94">
        <v>0</v>
      </c>
      <c r="Q1116" s="94">
        <v>0</v>
      </c>
      <c r="R1116" s="94">
        <v>0</v>
      </c>
      <c r="S1116" s="94">
        <v>80</v>
      </c>
      <c r="T1116" s="94">
        <v>0</v>
      </c>
      <c r="U1116" s="94">
        <v>0</v>
      </c>
      <c r="V1116" s="94">
        <v>0</v>
      </c>
    </row>
    <row r="1117" spans="1:22" ht="20.100000000000001" customHeight="1">
      <c r="A1117" s="107"/>
      <c r="B1117" s="107"/>
      <c r="C1117" s="108"/>
      <c r="D1117" s="109" t="s">
        <v>2412</v>
      </c>
      <c r="E1117" s="110" t="s">
        <v>2413</v>
      </c>
      <c r="F1117" s="94">
        <v>254980</v>
      </c>
      <c r="G1117" s="94">
        <v>0</v>
      </c>
      <c r="H1117" s="94">
        <v>0</v>
      </c>
      <c r="I1117" s="94">
        <v>0</v>
      </c>
      <c r="J1117" s="94">
        <v>0</v>
      </c>
      <c r="K1117" s="94">
        <v>237600</v>
      </c>
      <c r="L1117" s="94">
        <v>0</v>
      </c>
      <c r="M1117" s="94">
        <v>0</v>
      </c>
      <c r="N1117" s="94">
        <v>0</v>
      </c>
      <c r="O1117" s="94">
        <v>0</v>
      </c>
      <c r="P1117" s="94">
        <v>0</v>
      </c>
      <c r="Q1117" s="94">
        <v>0</v>
      </c>
      <c r="R1117" s="94">
        <v>0</v>
      </c>
      <c r="S1117" s="94">
        <v>100</v>
      </c>
      <c r="T1117" s="94">
        <v>0</v>
      </c>
      <c r="U1117" s="94">
        <v>0</v>
      </c>
      <c r="V1117" s="94">
        <v>0</v>
      </c>
    </row>
    <row r="1118" spans="1:22" ht="20.100000000000001" customHeight="1">
      <c r="A1118" s="107" t="s">
        <v>1591</v>
      </c>
      <c r="B1118" s="107" t="s">
        <v>1580</v>
      </c>
      <c r="C1118" s="108" t="s">
        <v>1572</v>
      </c>
      <c r="D1118" s="109" t="s">
        <v>1623</v>
      </c>
      <c r="E1118" s="110" t="s">
        <v>957</v>
      </c>
      <c r="F1118" s="94">
        <v>254980</v>
      </c>
      <c r="G1118" s="94">
        <v>0</v>
      </c>
      <c r="H1118" s="94">
        <v>0</v>
      </c>
      <c r="I1118" s="94">
        <v>0</v>
      </c>
      <c r="J1118" s="94">
        <v>0</v>
      </c>
      <c r="K1118" s="94">
        <v>237600</v>
      </c>
      <c r="L1118" s="94">
        <v>0</v>
      </c>
      <c r="M1118" s="94">
        <v>0</v>
      </c>
      <c r="N1118" s="94">
        <v>0</v>
      </c>
      <c r="O1118" s="94">
        <v>0</v>
      </c>
      <c r="P1118" s="94">
        <v>0</v>
      </c>
      <c r="Q1118" s="94">
        <v>0</v>
      </c>
      <c r="R1118" s="94">
        <v>0</v>
      </c>
      <c r="S1118" s="94">
        <v>100</v>
      </c>
      <c r="T1118" s="94">
        <v>0</v>
      </c>
      <c r="U1118" s="94">
        <v>0</v>
      </c>
      <c r="V1118" s="94">
        <v>0</v>
      </c>
    </row>
    <row r="1119" spans="1:22" ht="20.100000000000001" customHeight="1">
      <c r="A1119" s="107"/>
      <c r="B1119" s="107"/>
      <c r="C1119" s="108"/>
      <c r="D1119" s="109" t="s">
        <v>2414</v>
      </c>
      <c r="E1119" s="110" t="s">
        <v>2415</v>
      </c>
      <c r="F1119" s="94">
        <v>20</v>
      </c>
      <c r="G1119" s="94">
        <v>0</v>
      </c>
      <c r="H1119" s="94">
        <v>0</v>
      </c>
      <c r="I1119" s="94">
        <v>0</v>
      </c>
      <c r="J1119" s="94">
        <v>0</v>
      </c>
      <c r="K1119" s="94">
        <v>0</v>
      </c>
      <c r="L1119" s="94">
        <v>0</v>
      </c>
      <c r="M1119" s="94">
        <v>0</v>
      </c>
      <c r="N1119" s="94">
        <v>0</v>
      </c>
      <c r="O1119" s="94">
        <v>0</v>
      </c>
      <c r="P1119" s="94">
        <v>0</v>
      </c>
      <c r="Q1119" s="94">
        <v>0</v>
      </c>
      <c r="R1119" s="94">
        <v>0</v>
      </c>
      <c r="S1119" s="94">
        <v>20</v>
      </c>
      <c r="T1119" s="94">
        <v>0</v>
      </c>
      <c r="U1119" s="94">
        <v>0</v>
      </c>
      <c r="V1119" s="94">
        <v>0</v>
      </c>
    </row>
    <row r="1120" spans="1:22" ht="20.100000000000001" customHeight="1">
      <c r="A1120" s="107" t="s">
        <v>1582</v>
      </c>
      <c r="B1120" s="107" t="s">
        <v>1550</v>
      </c>
      <c r="C1120" s="108" t="s">
        <v>1585</v>
      </c>
      <c r="D1120" s="109" t="s">
        <v>1623</v>
      </c>
      <c r="E1120" s="110" t="s">
        <v>758</v>
      </c>
      <c r="F1120" s="94">
        <v>20</v>
      </c>
      <c r="G1120" s="94">
        <v>0</v>
      </c>
      <c r="H1120" s="94">
        <v>0</v>
      </c>
      <c r="I1120" s="94">
        <v>0</v>
      </c>
      <c r="J1120" s="94">
        <v>0</v>
      </c>
      <c r="K1120" s="94">
        <v>0</v>
      </c>
      <c r="L1120" s="94">
        <v>0</v>
      </c>
      <c r="M1120" s="94">
        <v>0</v>
      </c>
      <c r="N1120" s="94">
        <v>0</v>
      </c>
      <c r="O1120" s="94">
        <v>0</v>
      </c>
      <c r="P1120" s="94">
        <v>0</v>
      </c>
      <c r="Q1120" s="94">
        <v>0</v>
      </c>
      <c r="R1120" s="94">
        <v>0</v>
      </c>
      <c r="S1120" s="94">
        <v>20</v>
      </c>
      <c r="T1120" s="94">
        <v>0</v>
      </c>
      <c r="U1120" s="94">
        <v>0</v>
      </c>
      <c r="V1120" s="94">
        <v>0</v>
      </c>
    </row>
    <row r="1121" spans="1:22" ht="20.100000000000001" customHeight="1">
      <c r="A1121" s="107"/>
      <c r="B1121" s="107"/>
      <c r="C1121" s="108"/>
      <c r="D1121" s="109" t="s">
        <v>2416</v>
      </c>
      <c r="E1121" s="110" t="s">
        <v>2417</v>
      </c>
      <c r="F1121" s="94">
        <v>96360</v>
      </c>
      <c r="G1121" s="94">
        <v>0</v>
      </c>
      <c r="H1121" s="94">
        <v>0</v>
      </c>
      <c r="I1121" s="94">
        <v>0</v>
      </c>
      <c r="J1121" s="94">
        <v>0</v>
      </c>
      <c r="K1121" s="94">
        <v>0</v>
      </c>
      <c r="L1121" s="94">
        <v>0</v>
      </c>
      <c r="M1121" s="94">
        <v>0</v>
      </c>
      <c r="N1121" s="94">
        <v>0</v>
      </c>
      <c r="O1121" s="94">
        <v>0</v>
      </c>
      <c r="P1121" s="94">
        <v>0</v>
      </c>
      <c r="Q1121" s="94">
        <v>0</v>
      </c>
      <c r="R1121" s="94">
        <v>0</v>
      </c>
      <c r="S1121" s="94">
        <v>40</v>
      </c>
      <c r="T1121" s="94">
        <v>0</v>
      </c>
      <c r="U1121" s="94">
        <v>0</v>
      </c>
      <c r="V1121" s="94">
        <v>96320</v>
      </c>
    </row>
    <row r="1122" spans="1:22" ht="20.100000000000001" customHeight="1">
      <c r="A1122" s="107" t="s">
        <v>1589</v>
      </c>
      <c r="B1122" s="107" t="s">
        <v>1550</v>
      </c>
      <c r="C1122" s="108" t="s">
        <v>1585</v>
      </c>
      <c r="D1122" s="109" t="s">
        <v>1623</v>
      </c>
      <c r="E1122" s="110" t="s">
        <v>801</v>
      </c>
      <c r="F1122" s="94">
        <v>96360</v>
      </c>
      <c r="G1122" s="94">
        <v>0</v>
      </c>
      <c r="H1122" s="94">
        <v>0</v>
      </c>
      <c r="I1122" s="94">
        <v>0</v>
      </c>
      <c r="J1122" s="94">
        <v>0</v>
      </c>
      <c r="K1122" s="94">
        <v>0</v>
      </c>
      <c r="L1122" s="94">
        <v>0</v>
      </c>
      <c r="M1122" s="94">
        <v>0</v>
      </c>
      <c r="N1122" s="94">
        <v>0</v>
      </c>
      <c r="O1122" s="94">
        <v>0</v>
      </c>
      <c r="P1122" s="94">
        <v>0</v>
      </c>
      <c r="Q1122" s="94">
        <v>0</v>
      </c>
      <c r="R1122" s="94">
        <v>0</v>
      </c>
      <c r="S1122" s="94">
        <v>40</v>
      </c>
      <c r="T1122" s="94">
        <v>0</v>
      </c>
      <c r="U1122" s="94">
        <v>0</v>
      </c>
      <c r="V1122" s="94">
        <v>96320</v>
      </c>
    </row>
    <row r="1123" spans="1:22" ht="20.100000000000001" customHeight="1">
      <c r="A1123" s="107"/>
      <c r="B1123" s="107"/>
      <c r="C1123" s="108"/>
      <c r="D1123" s="109" t="s">
        <v>2418</v>
      </c>
      <c r="E1123" s="110" t="s">
        <v>2419</v>
      </c>
      <c r="F1123" s="94">
        <v>1300820</v>
      </c>
      <c r="G1123" s="94">
        <v>0</v>
      </c>
      <c r="H1123" s="94">
        <v>0</v>
      </c>
      <c r="I1123" s="94">
        <v>0</v>
      </c>
      <c r="J1123" s="94">
        <v>0</v>
      </c>
      <c r="K1123" s="94">
        <v>1148400</v>
      </c>
      <c r="L1123" s="94">
        <v>0</v>
      </c>
      <c r="M1123" s="94">
        <v>0</v>
      </c>
      <c r="N1123" s="94">
        <v>0</v>
      </c>
      <c r="O1123" s="94">
        <v>0</v>
      </c>
      <c r="P1123" s="94">
        <v>0</v>
      </c>
      <c r="Q1123" s="94">
        <v>0</v>
      </c>
      <c r="R1123" s="94">
        <v>0</v>
      </c>
      <c r="S1123" s="94">
        <v>20</v>
      </c>
      <c r="T1123" s="94">
        <v>0</v>
      </c>
      <c r="U1123" s="94">
        <v>0</v>
      </c>
      <c r="V1123" s="94">
        <v>0</v>
      </c>
    </row>
    <row r="1124" spans="1:22" ht="20.100000000000001" customHeight="1">
      <c r="A1124" s="107" t="s">
        <v>1604</v>
      </c>
      <c r="B1124" s="107" t="s">
        <v>1550</v>
      </c>
      <c r="C1124" s="108" t="s">
        <v>1557</v>
      </c>
      <c r="D1124" s="109" t="s">
        <v>1623</v>
      </c>
      <c r="E1124" s="110" t="s">
        <v>260</v>
      </c>
      <c r="F1124" s="94">
        <v>20</v>
      </c>
      <c r="G1124" s="94">
        <v>0</v>
      </c>
      <c r="H1124" s="94">
        <v>0</v>
      </c>
      <c r="I1124" s="94">
        <v>0</v>
      </c>
      <c r="J1124" s="94">
        <v>0</v>
      </c>
      <c r="K1124" s="94">
        <v>0</v>
      </c>
      <c r="L1124" s="94">
        <v>0</v>
      </c>
      <c r="M1124" s="94">
        <v>0</v>
      </c>
      <c r="N1124" s="94">
        <v>0</v>
      </c>
      <c r="O1124" s="94">
        <v>0</v>
      </c>
      <c r="P1124" s="94">
        <v>0</v>
      </c>
      <c r="Q1124" s="94">
        <v>0</v>
      </c>
      <c r="R1124" s="94">
        <v>0</v>
      </c>
      <c r="S1124" s="94">
        <v>20</v>
      </c>
      <c r="T1124" s="94">
        <v>0</v>
      </c>
      <c r="U1124" s="94">
        <v>0</v>
      </c>
      <c r="V1124" s="94">
        <v>0</v>
      </c>
    </row>
    <row r="1125" spans="1:22" ht="20.100000000000001" customHeight="1">
      <c r="A1125" s="107" t="s">
        <v>1604</v>
      </c>
      <c r="B1125" s="107" t="s">
        <v>1580</v>
      </c>
      <c r="C1125" s="108" t="s">
        <v>1558</v>
      </c>
      <c r="D1125" s="109" t="s">
        <v>1623</v>
      </c>
      <c r="E1125" s="110" t="s">
        <v>1171</v>
      </c>
      <c r="F1125" s="94">
        <v>1300800</v>
      </c>
      <c r="G1125" s="94">
        <v>0</v>
      </c>
      <c r="H1125" s="94">
        <v>0</v>
      </c>
      <c r="I1125" s="94">
        <v>0</v>
      </c>
      <c r="J1125" s="94">
        <v>0</v>
      </c>
      <c r="K1125" s="94">
        <v>1148400</v>
      </c>
      <c r="L1125" s="94">
        <v>0</v>
      </c>
      <c r="M1125" s="94">
        <v>0</v>
      </c>
      <c r="N1125" s="94">
        <v>0</v>
      </c>
      <c r="O1125" s="94">
        <v>0</v>
      </c>
      <c r="P1125" s="94">
        <v>0</v>
      </c>
      <c r="Q1125" s="94">
        <v>0</v>
      </c>
      <c r="R1125" s="94">
        <v>0</v>
      </c>
      <c r="S1125" s="94">
        <v>0</v>
      </c>
      <c r="T1125" s="94">
        <v>0</v>
      </c>
      <c r="U1125" s="94">
        <v>0</v>
      </c>
      <c r="V1125" s="94">
        <v>0</v>
      </c>
    </row>
    <row r="1126" spans="1:22" ht="20.100000000000001" customHeight="1">
      <c r="A1126" s="107"/>
      <c r="B1126" s="107"/>
      <c r="C1126" s="108"/>
      <c r="D1126" s="109" t="s">
        <v>2420</v>
      </c>
      <c r="E1126" s="110" t="s">
        <v>2421</v>
      </c>
      <c r="F1126" s="94">
        <v>40</v>
      </c>
      <c r="G1126" s="94">
        <v>0</v>
      </c>
      <c r="H1126" s="94">
        <v>0</v>
      </c>
      <c r="I1126" s="94">
        <v>0</v>
      </c>
      <c r="J1126" s="94">
        <v>0</v>
      </c>
      <c r="K1126" s="94">
        <v>0</v>
      </c>
      <c r="L1126" s="94">
        <v>0</v>
      </c>
      <c r="M1126" s="94">
        <v>0</v>
      </c>
      <c r="N1126" s="94">
        <v>0</v>
      </c>
      <c r="O1126" s="94">
        <v>0</v>
      </c>
      <c r="P1126" s="94">
        <v>0</v>
      </c>
      <c r="Q1126" s="94">
        <v>0</v>
      </c>
      <c r="R1126" s="94">
        <v>0</v>
      </c>
      <c r="S1126" s="94">
        <v>40</v>
      </c>
      <c r="T1126" s="94">
        <v>0</v>
      </c>
      <c r="U1126" s="94">
        <v>0</v>
      </c>
      <c r="V1126" s="94">
        <v>0</v>
      </c>
    </row>
    <row r="1127" spans="1:22" ht="20.100000000000001" customHeight="1">
      <c r="A1127" s="107" t="s">
        <v>1549</v>
      </c>
      <c r="B1127" s="107" t="s">
        <v>1550</v>
      </c>
      <c r="C1127" s="108" t="s">
        <v>1550</v>
      </c>
      <c r="D1127" s="109" t="s">
        <v>1623</v>
      </c>
      <c r="E1127" s="110" t="s">
        <v>251</v>
      </c>
      <c r="F1127" s="94">
        <v>40</v>
      </c>
      <c r="G1127" s="94">
        <v>0</v>
      </c>
      <c r="H1127" s="94">
        <v>0</v>
      </c>
      <c r="I1127" s="94">
        <v>0</v>
      </c>
      <c r="J1127" s="94">
        <v>0</v>
      </c>
      <c r="K1127" s="94">
        <v>0</v>
      </c>
      <c r="L1127" s="94">
        <v>0</v>
      </c>
      <c r="M1127" s="94">
        <v>0</v>
      </c>
      <c r="N1127" s="94">
        <v>0</v>
      </c>
      <c r="O1127" s="94">
        <v>0</v>
      </c>
      <c r="P1127" s="94">
        <v>0</v>
      </c>
      <c r="Q1127" s="94">
        <v>0</v>
      </c>
      <c r="R1127" s="94">
        <v>0</v>
      </c>
      <c r="S1127" s="94">
        <v>40</v>
      </c>
      <c r="T1127" s="94">
        <v>0</v>
      </c>
      <c r="U1127" s="94">
        <v>0</v>
      </c>
      <c r="V1127" s="94">
        <v>0</v>
      </c>
    </row>
    <row r="1128" spans="1:22" ht="20.100000000000001" customHeight="1">
      <c r="A1128" s="107"/>
      <c r="B1128" s="107"/>
      <c r="C1128" s="108"/>
      <c r="D1128" s="109" t="s">
        <v>2422</v>
      </c>
      <c r="E1128" s="110" t="s">
        <v>2423</v>
      </c>
      <c r="F1128" s="94">
        <v>140</v>
      </c>
      <c r="G1128" s="94">
        <v>0</v>
      </c>
      <c r="H1128" s="94">
        <v>0</v>
      </c>
      <c r="I1128" s="94">
        <v>0</v>
      </c>
      <c r="J1128" s="94">
        <v>0</v>
      </c>
      <c r="K1128" s="94">
        <v>0</v>
      </c>
      <c r="L1128" s="94">
        <v>0</v>
      </c>
      <c r="M1128" s="94">
        <v>0</v>
      </c>
      <c r="N1128" s="94">
        <v>0</v>
      </c>
      <c r="O1128" s="94">
        <v>0</v>
      </c>
      <c r="P1128" s="94">
        <v>0</v>
      </c>
      <c r="Q1128" s="94">
        <v>0</v>
      </c>
      <c r="R1128" s="94">
        <v>0</v>
      </c>
      <c r="S1128" s="94">
        <v>140</v>
      </c>
      <c r="T1128" s="94">
        <v>0</v>
      </c>
      <c r="U1128" s="94">
        <v>0</v>
      </c>
      <c r="V1128" s="94">
        <v>0</v>
      </c>
    </row>
    <row r="1129" spans="1:22" ht="20.100000000000001" customHeight="1">
      <c r="A1129" s="107" t="s">
        <v>1549</v>
      </c>
      <c r="B1129" s="107" t="s">
        <v>1564</v>
      </c>
      <c r="C1129" s="108" t="s">
        <v>1550</v>
      </c>
      <c r="D1129" s="109" t="s">
        <v>1623</v>
      </c>
      <c r="E1129" s="110" t="s">
        <v>251</v>
      </c>
      <c r="F1129" s="94">
        <v>140</v>
      </c>
      <c r="G1129" s="94">
        <v>0</v>
      </c>
      <c r="H1129" s="94">
        <v>0</v>
      </c>
      <c r="I1129" s="94">
        <v>0</v>
      </c>
      <c r="J1129" s="94">
        <v>0</v>
      </c>
      <c r="K1129" s="94">
        <v>0</v>
      </c>
      <c r="L1129" s="94">
        <v>0</v>
      </c>
      <c r="M1129" s="94">
        <v>0</v>
      </c>
      <c r="N1129" s="94">
        <v>0</v>
      </c>
      <c r="O1129" s="94">
        <v>0</v>
      </c>
      <c r="P1129" s="94">
        <v>0</v>
      </c>
      <c r="Q1129" s="94">
        <v>0</v>
      </c>
      <c r="R1129" s="94">
        <v>0</v>
      </c>
      <c r="S1129" s="94">
        <v>140</v>
      </c>
      <c r="T1129" s="94">
        <v>0</v>
      </c>
      <c r="U1129" s="94">
        <v>0</v>
      </c>
      <c r="V1129" s="94">
        <v>0</v>
      </c>
    </row>
    <row r="1130" spans="1:22" ht="20.100000000000001" customHeight="1">
      <c r="A1130" s="107"/>
      <c r="B1130" s="107"/>
      <c r="C1130" s="108"/>
      <c r="D1130" s="109" t="s">
        <v>2424</v>
      </c>
      <c r="E1130" s="110" t="s">
        <v>2425</v>
      </c>
      <c r="F1130" s="94">
        <v>200</v>
      </c>
      <c r="G1130" s="94">
        <v>0</v>
      </c>
      <c r="H1130" s="94">
        <v>0</v>
      </c>
      <c r="I1130" s="94">
        <v>0</v>
      </c>
      <c r="J1130" s="94">
        <v>0</v>
      </c>
      <c r="K1130" s="94">
        <v>0</v>
      </c>
      <c r="L1130" s="94">
        <v>0</v>
      </c>
      <c r="M1130" s="94">
        <v>0</v>
      </c>
      <c r="N1130" s="94">
        <v>0</v>
      </c>
      <c r="O1130" s="94">
        <v>0</v>
      </c>
      <c r="P1130" s="94">
        <v>0</v>
      </c>
      <c r="Q1130" s="94">
        <v>0</v>
      </c>
      <c r="R1130" s="94">
        <v>0</v>
      </c>
      <c r="S1130" s="94">
        <v>200</v>
      </c>
      <c r="T1130" s="94">
        <v>0</v>
      </c>
      <c r="U1130" s="94">
        <v>0</v>
      </c>
      <c r="V1130" s="94">
        <v>0</v>
      </c>
    </row>
    <row r="1131" spans="1:22" ht="20.100000000000001" customHeight="1">
      <c r="A1131" s="107" t="s">
        <v>1604</v>
      </c>
      <c r="B1131" s="107" t="s">
        <v>1550</v>
      </c>
      <c r="C1131" s="108" t="s">
        <v>1572</v>
      </c>
      <c r="D1131" s="109" t="s">
        <v>1623</v>
      </c>
      <c r="E1131" s="110" t="s">
        <v>1097</v>
      </c>
      <c r="F1131" s="94">
        <v>200</v>
      </c>
      <c r="G1131" s="94">
        <v>0</v>
      </c>
      <c r="H1131" s="94">
        <v>0</v>
      </c>
      <c r="I1131" s="94">
        <v>0</v>
      </c>
      <c r="J1131" s="94">
        <v>0</v>
      </c>
      <c r="K1131" s="94">
        <v>0</v>
      </c>
      <c r="L1131" s="94">
        <v>0</v>
      </c>
      <c r="M1131" s="94">
        <v>0</v>
      </c>
      <c r="N1131" s="94">
        <v>0</v>
      </c>
      <c r="O1131" s="94">
        <v>0</v>
      </c>
      <c r="P1131" s="94">
        <v>0</v>
      </c>
      <c r="Q1131" s="94">
        <v>0</v>
      </c>
      <c r="R1131" s="94">
        <v>0</v>
      </c>
      <c r="S1131" s="94">
        <v>200</v>
      </c>
      <c r="T1131" s="94">
        <v>0</v>
      </c>
      <c r="U1131" s="94">
        <v>0</v>
      </c>
      <c r="V1131" s="94">
        <v>0</v>
      </c>
    </row>
    <row r="1132" spans="1:22" ht="20.100000000000001" customHeight="1">
      <c r="A1132" s="107"/>
      <c r="B1132" s="107"/>
      <c r="C1132" s="108"/>
      <c r="D1132" s="109" t="s">
        <v>2426</v>
      </c>
      <c r="E1132" s="110" t="s">
        <v>2427</v>
      </c>
      <c r="F1132" s="94">
        <v>1263280</v>
      </c>
      <c r="G1132" s="94">
        <v>0</v>
      </c>
      <c r="H1132" s="94">
        <v>0</v>
      </c>
      <c r="I1132" s="94">
        <v>0</v>
      </c>
      <c r="J1132" s="94">
        <v>0</v>
      </c>
      <c r="K1132" s="94">
        <v>829200</v>
      </c>
      <c r="L1132" s="94">
        <v>0</v>
      </c>
      <c r="M1132" s="94">
        <v>0</v>
      </c>
      <c r="N1132" s="94">
        <v>0</v>
      </c>
      <c r="O1132" s="94">
        <v>120</v>
      </c>
      <c r="P1132" s="94">
        <v>0</v>
      </c>
      <c r="Q1132" s="94">
        <v>0</v>
      </c>
      <c r="R1132" s="94">
        <v>0</v>
      </c>
      <c r="S1132" s="94">
        <v>900</v>
      </c>
      <c r="T1132" s="94">
        <v>30900</v>
      </c>
      <c r="U1132" s="94">
        <v>0</v>
      </c>
      <c r="V1132" s="94">
        <v>216760</v>
      </c>
    </row>
    <row r="1133" spans="1:22" ht="20.100000000000001" customHeight="1">
      <c r="A1133" s="107"/>
      <c r="B1133" s="107"/>
      <c r="C1133" s="108"/>
      <c r="D1133" s="109" t="s">
        <v>2428</v>
      </c>
      <c r="E1133" s="110" t="s">
        <v>2429</v>
      </c>
      <c r="F1133" s="94">
        <v>13040</v>
      </c>
      <c r="G1133" s="94">
        <v>0</v>
      </c>
      <c r="H1133" s="94">
        <v>0</v>
      </c>
      <c r="I1133" s="94">
        <v>0</v>
      </c>
      <c r="J1133" s="94">
        <v>0</v>
      </c>
      <c r="K1133" s="94">
        <v>0</v>
      </c>
      <c r="L1133" s="94">
        <v>0</v>
      </c>
      <c r="M1133" s="94">
        <v>0</v>
      </c>
      <c r="N1133" s="94">
        <v>0</v>
      </c>
      <c r="O1133" s="94">
        <v>60</v>
      </c>
      <c r="P1133" s="94">
        <v>0</v>
      </c>
      <c r="Q1133" s="94">
        <v>0</v>
      </c>
      <c r="R1133" s="94">
        <v>0</v>
      </c>
      <c r="S1133" s="94">
        <v>340</v>
      </c>
      <c r="T1133" s="94">
        <v>12360</v>
      </c>
      <c r="U1133" s="94">
        <v>0</v>
      </c>
      <c r="V1133" s="94">
        <v>280</v>
      </c>
    </row>
    <row r="1134" spans="1:22" ht="20.100000000000001" customHeight="1">
      <c r="A1134" s="107" t="s">
        <v>1549</v>
      </c>
      <c r="B1134" s="107" t="s">
        <v>1552</v>
      </c>
      <c r="C1134" s="108" t="s">
        <v>1550</v>
      </c>
      <c r="D1134" s="109" t="s">
        <v>1623</v>
      </c>
      <c r="E1134" s="110" t="s">
        <v>251</v>
      </c>
      <c r="F1134" s="94">
        <v>12760</v>
      </c>
      <c r="G1134" s="94">
        <v>0</v>
      </c>
      <c r="H1134" s="94">
        <v>0</v>
      </c>
      <c r="I1134" s="94">
        <v>0</v>
      </c>
      <c r="J1134" s="94">
        <v>0</v>
      </c>
      <c r="K1134" s="94">
        <v>0</v>
      </c>
      <c r="L1134" s="94">
        <v>0</v>
      </c>
      <c r="M1134" s="94">
        <v>0</v>
      </c>
      <c r="N1134" s="94">
        <v>0</v>
      </c>
      <c r="O1134" s="94">
        <v>60</v>
      </c>
      <c r="P1134" s="94">
        <v>0</v>
      </c>
      <c r="Q1134" s="94">
        <v>0</v>
      </c>
      <c r="R1134" s="94">
        <v>0</v>
      </c>
      <c r="S1134" s="94">
        <v>340</v>
      </c>
      <c r="T1134" s="94">
        <v>12360</v>
      </c>
      <c r="U1134" s="94">
        <v>0</v>
      </c>
      <c r="V1134" s="94">
        <v>0</v>
      </c>
    </row>
    <row r="1135" spans="1:22" ht="20.100000000000001" customHeight="1">
      <c r="A1135" s="107" t="s">
        <v>1589</v>
      </c>
      <c r="B1135" s="107" t="s">
        <v>1558</v>
      </c>
      <c r="C1135" s="108" t="s">
        <v>1572</v>
      </c>
      <c r="D1135" s="109" t="s">
        <v>1623</v>
      </c>
      <c r="E1135" s="110" t="s">
        <v>832</v>
      </c>
      <c r="F1135" s="94">
        <v>280</v>
      </c>
      <c r="G1135" s="94">
        <v>0</v>
      </c>
      <c r="H1135" s="94">
        <v>0</v>
      </c>
      <c r="I1135" s="94">
        <v>0</v>
      </c>
      <c r="J1135" s="94">
        <v>0</v>
      </c>
      <c r="K1135" s="94">
        <v>0</v>
      </c>
      <c r="L1135" s="94">
        <v>0</v>
      </c>
      <c r="M1135" s="94">
        <v>0</v>
      </c>
      <c r="N1135" s="94">
        <v>0</v>
      </c>
      <c r="O1135" s="94">
        <v>0</v>
      </c>
      <c r="P1135" s="94">
        <v>0</v>
      </c>
      <c r="Q1135" s="94">
        <v>0</v>
      </c>
      <c r="R1135" s="94">
        <v>0</v>
      </c>
      <c r="S1135" s="94">
        <v>0</v>
      </c>
      <c r="T1135" s="94">
        <v>0</v>
      </c>
      <c r="U1135" s="94">
        <v>0</v>
      </c>
      <c r="V1135" s="94">
        <v>280</v>
      </c>
    </row>
    <row r="1136" spans="1:22" ht="20.100000000000001" customHeight="1">
      <c r="A1136" s="107"/>
      <c r="B1136" s="107"/>
      <c r="C1136" s="108"/>
      <c r="D1136" s="109" t="s">
        <v>2430</v>
      </c>
      <c r="E1136" s="110" t="s">
        <v>2431</v>
      </c>
      <c r="F1136" s="94">
        <v>60</v>
      </c>
      <c r="G1136" s="94">
        <v>0</v>
      </c>
      <c r="H1136" s="94">
        <v>0</v>
      </c>
      <c r="I1136" s="94">
        <v>0</v>
      </c>
      <c r="J1136" s="94">
        <v>0</v>
      </c>
      <c r="K1136" s="94">
        <v>0</v>
      </c>
      <c r="L1136" s="94">
        <v>0</v>
      </c>
      <c r="M1136" s="94">
        <v>0</v>
      </c>
      <c r="N1136" s="94">
        <v>0</v>
      </c>
      <c r="O1136" s="94">
        <v>0</v>
      </c>
      <c r="P1136" s="94">
        <v>0</v>
      </c>
      <c r="Q1136" s="94">
        <v>0</v>
      </c>
      <c r="R1136" s="94">
        <v>0</v>
      </c>
      <c r="S1136" s="94">
        <v>60</v>
      </c>
      <c r="T1136" s="94">
        <v>0</v>
      </c>
      <c r="U1136" s="94">
        <v>0</v>
      </c>
      <c r="V1136" s="94">
        <v>0</v>
      </c>
    </row>
    <row r="1137" spans="1:22" ht="20.100000000000001" customHeight="1">
      <c r="A1137" s="107" t="s">
        <v>1549</v>
      </c>
      <c r="B1137" s="107" t="s">
        <v>1554</v>
      </c>
      <c r="C1137" s="108" t="s">
        <v>1550</v>
      </c>
      <c r="D1137" s="109" t="s">
        <v>1623</v>
      </c>
      <c r="E1137" s="110" t="s">
        <v>251</v>
      </c>
      <c r="F1137" s="94">
        <v>60</v>
      </c>
      <c r="G1137" s="94">
        <v>0</v>
      </c>
      <c r="H1137" s="94">
        <v>0</v>
      </c>
      <c r="I1137" s="94">
        <v>0</v>
      </c>
      <c r="J1137" s="94">
        <v>0</v>
      </c>
      <c r="K1137" s="94">
        <v>0</v>
      </c>
      <c r="L1137" s="94">
        <v>0</v>
      </c>
      <c r="M1137" s="94">
        <v>0</v>
      </c>
      <c r="N1137" s="94">
        <v>0</v>
      </c>
      <c r="O1137" s="94">
        <v>0</v>
      </c>
      <c r="P1137" s="94">
        <v>0</v>
      </c>
      <c r="Q1137" s="94">
        <v>0</v>
      </c>
      <c r="R1137" s="94">
        <v>0</v>
      </c>
      <c r="S1137" s="94">
        <v>60</v>
      </c>
      <c r="T1137" s="94">
        <v>0</v>
      </c>
      <c r="U1137" s="94">
        <v>0</v>
      </c>
      <c r="V1137" s="94">
        <v>0</v>
      </c>
    </row>
    <row r="1138" spans="1:22" ht="20.100000000000001" customHeight="1">
      <c r="A1138" s="107"/>
      <c r="B1138" s="107"/>
      <c r="C1138" s="108"/>
      <c r="D1138" s="109" t="s">
        <v>2432</v>
      </c>
      <c r="E1138" s="110" t="s">
        <v>2433</v>
      </c>
      <c r="F1138" s="94">
        <v>185540</v>
      </c>
      <c r="G1138" s="94">
        <v>0</v>
      </c>
      <c r="H1138" s="94">
        <v>0</v>
      </c>
      <c r="I1138" s="94">
        <v>0</v>
      </c>
      <c r="J1138" s="94">
        <v>0</v>
      </c>
      <c r="K1138" s="94">
        <v>0</v>
      </c>
      <c r="L1138" s="94">
        <v>0</v>
      </c>
      <c r="M1138" s="94">
        <v>0</v>
      </c>
      <c r="N1138" s="94">
        <v>0</v>
      </c>
      <c r="O1138" s="94">
        <v>60</v>
      </c>
      <c r="P1138" s="94">
        <v>0</v>
      </c>
      <c r="Q1138" s="94">
        <v>0</v>
      </c>
      <c r="R1138" s="94">
        <v>0</v>
      </c>
      <c r="S1138" s="94">
        <v>80</v>
      </c>
      <c r="T1138" s="94">
        <v>0</v>
      </c>
      <c r="U1138" s="94">
        <v>0</v>
      </c>
      <c r="V1138" s="94">
        <v>0</v>
      </c>
    </row>
    <row r="1139" spans="1:22" ht="20.100000000000001" customHeight="1">
      <c r="A1139" s="107" t="s">
        <v>1591</v>
      </c>
      <c r="B1139" s="107" t="s">
        <v>1580</v>
      </c>
      <c r="C1139" s="108" t="s">
        <v>1572</v>
      </c>
      <c r="D1139" s="109" t="s">
        <v>1623</v>
      </c>
      <c r="E1139" s="110" t="s">
        <v>957</v>
      </c>
      <c r="F1139" s="94">
        <v>185540</v>
      </c>
      <c r="G1139" s="94">
        <v>0</v>
      </c>
      <c r="H1139" s="94">
        <v>0</v>
      </c>
      <c r="I1139" s="94">
        <v>0</v>
      </c>
      <c r="J1139" s="94">
        <v>0</v>
      </c>
      <c r="K1139" s="94">
        <v>0</v>
      </c>
      <c r="L1139" s="94">
        <v>0</v>
      </c>
      <c r="M1139" s="94">
        <v>0</v>
      </c>
      <c r="N1139" s="94">
        <v>0</v>
      </c>
      <c r="O1139" s="94">
        <v>60</v>
      </c>
      <c r="P1139" s="94">
        <v>0</v>
      </c>
      <c r="Q1139" s="94">
        <v>0</v>
      </c>
      <c r="R1139" s="94">
        <v>0</v>
      </c>
      <c r="S1139" s="94">
        <v>80</v>
      </c>
      <c r="T1139" s="94">
        <v>0</v>
      </c>
      <c r="U1139" s="94">
        <v>0</v>
      </c>
      <c r="V1139" s="94">
        <v>0</v>
      </c>
    </row>
    <row r="1140" spans="1:22" ht="20.100000000000001" customHeight="1">
      <c r="A1140" s="107"/>
      <c r="B1140" s="107"/>
      <c r="C1140" s="108"/>
      <c r="D1140" s="109" t="s">
        <v>2434</v>
      </c>
      <c r="E1140" s="110" t="s">
        <v>2435</v>
      </c>
      <c r="F1140" s="94">
        <v>6200</v>
      </c>
      <c r="G1140" s="94">
        <v>0</v>
      </c>
      <c r="H1140" s="94">
        <v>0</v>
      </c>
      <c r="I1140" s="94">
        <v>0</v>
      </c>
      <c r="J1140" s="94">
        <v>0</v>
      </c>
      <c r="K1140" s="94">
        <v>0</v>
      </c>
      <c r="L1140" s="94">
        <v>0</v>
      </c>
      <c r="M1140" s="94">
        <v>0</v>
      </c>
      <c r="N1140" s="94">
        <v>0</v>
      </c>
      <c r="O1140" s="94">
        <v>0</v>
      </c>
      <c r="P1140" s="94">
        <v>0</v>
      </c>
      <c r="Q1140" s="94">
        <v>0</v>
      </c>
      <c r="R1140" s="94">
        <v>0</v>
      </c>
      <c r="S1140" s="94">
        <v>20</v>
      </c>
      <c r="T1140" s="94">
        <v>6180</v>
      </c>
      <c r="U1140" s="94">
        <v>0</v>
      </c>
      <c r="V1140" s="94">
        <v>0</v>
      </c>
    </row>
    <row r="1141" spans="1:22" ht="20.100000000000001" customHeight="1">
      <c r="A1141" s="107" t="s">
        <v>1582</v>
      </c>
      <c r="B1141" s="107" t="s">
        <v>1555</v>
      </c>
      <c r="C1141" s="108" t="s">
        <v>1557</v>
      </c>
      <c r="D1141" s="109" t="s">
        <v>1623</v>
      </c>
      <c r="E1141" s="110" t="s">
        <v>777</v>
      </c>
      <c r="F1141" s="94">
        <v>6200</v>
      </c>
      <c r="G1141" s="94">
        <v>0</v>
      </c>
      <c r="H1141" s="94">
        <v>0</v>
      </c>
      <c r="I1141" s="94">
        <v>0</v>
      </c>
      <c r="J1141" s="94">
        <v>0</v>
      </c>
      <c r="K1141" s="94">
        <v>0</v>
      </c>
      <c r="L1141" s="94">
        <v>0</v>
      </c>
      <c r="M1141" s="94">
        <v>0</v>
      </c>
      <c r="N1141" s="94">
        <v>0</v>
      </c>
      <c r="O1141" s="94">
        <v>0</v>
      </c>
      <c r="P1141" s="94">
        <v>0</v>
      </c>
      <c r="Q1141" s="94">
        <v>0</v>
      </c>
      <c r="R1141" s="94">
        <v>0</v>
      </c>
      <c r="S1141" s="94">
        <v>20</v>
      </c>
      <c r="T1141" s="94">
        <v>6180</v>
      </c>
      <c r="U1141" s="94">
        <v>0</v>
      </c>
      <c r="V1141" s="94">
        <v>0</v>
      </c>
    </row>
    <row r="1142" spans="1:22" ht="20.100000000000001" customHeight="1">
      <c r="A1142" s="107"/>
      <c r="B1142" s="107"/>
      <c r="C1142" s="108"/>
      <c r="D1142" s="109" t="s">
        <v>2436</v>
      </c>
      <c r="E1142" s="110" t="s">
        <v>2437</v>
      </c>
      <c r="F1142" s="94">
        <v>110940</v>
      </c>
      <c r="G1142" s="94">
        <v>0</v>
      </c>
      <c r="H1142" s="94">
        <v>0</v>
      </c>
      <c r="I1142" s="94">
        <v>0</v>
      </c>
      <c r="J1142" s="94">
        <v>0</v>
      </c>
      <c r="K1142" s="94">
        <v>0</v>
      </c>
      <c r="L1142" s="94">
        <v>0</v>
      </c>
      <c r="M1142" s="94">
        <v>0</v>
      </c>
      <c r="N1142" s="94">
        <v>0</v>
      </c>
      <c r="O1142" s="94">
        <v>0</v>
      </c>
      <c r="P1142" s="94">
        <v>0</v>
      </c>
      <c r="Q1142" s="94">
        <v>0</v>
      </c>
      <c r="R1142" s="94">
        <v>0</v>
      </c>
      <c r="S1142" s="94">
        <v>60</v>
      </c>
      <c r="T1142" s="94">
        <v>0</v>
      </c>
      <c r="U1142" s="94">
        <v>0</v>
      </c>
      <c r="V1142" s="94">
        <v>110880</v>
      </c>
    </row>
    <row r="1143" spans="1:22" ht="20.100000000000001" customHeight="1">
      <c r="A1143" s="107" t="s">
        <v>1589</v>
      </c>
      <c r="B1143" s="107" t="s">
        <v>1550</v>
      </c>
      <c r="C1143" s="108" t="s">
        <v>1585</v>
      </c>
      <c r="D1143" s="109" t="s">
        <v>1623</v>
      </c>
      <c r="E1143" s="110" t="s">
        <v>801</v>
      </c>
      <c r="F1143" s="94">
        <v>60</v>
      </c>
      <c r="G1143" s="94">
        <v>0</v>
      </c>
      <c r="H1143" s="94">
        <v>0</v>
      </c>
      <c r="I1143" s="94">
        <v>0</v>
      </c>
      <c r="J1143" s="94">
        <v>0</v>
      </c>
      <c r="K1143" s="94">
        <v>0</v>
      </c>
      <c r="L1143" s="94">
        <v>0</v>
      </c>
      <c r="M1143" s="94">
        <v>0</v>
      </c>
      <c r="N1143" s="94">
        <v>0</v>
      </c>
      <c r="O1143" s="94">
        <v>0</v>
      </c>
      <c r="P1143" s="94">
        <v>0</v>
      </c>
      <c r="Q1143" s="94">
        <v>0</v>
      </c>
      <c r="R1143" s="94">
        <v>0</v>
      </c>
      <c r="S1143" s="94">
        <v>60</v>
      </c>
      <c r="T1143" s="94">
        <v>0</v>
      </c>
      <c r="U1143" s="94">
        <v>0</v>
      </c>
      <c r="V1143" s="94">
        <v>0</v>
      </c>
    </row>
    <row r="1144" spans="1:22" ht="20.100000000000001" customHeight="1">
      <c r="A1144" s="107" t="s">
        <v>1589</v>
      </c>
      <c r="B1144" s="107" t="s">
        <v>1558</v>
      </c>
      <c r="C1144" s="108" t="s">
        <v>1572</v>
      </c>
      <c r="D1144" s="109" t="s">
        <v>1623</v>
      </c>
      <c r="E1144" s="110" t="s">
        <v>832</v>
      </c>
      <c r="F1144" s="94">
        <v>110880</v>
      </c>
      <c r="G1144" s="94">
        <v>0</v>
      </c>
      <c r="H1144" s="94">
        <v>0</v>
      </c>
      <c r="I1144" s="94">
        <v>0</v>
      </c>
      <c r="J1144" s="94">
        <v>0</v>
      </c>
      <c r="K1144" s="94">
        <v>0</v>
      </c>
      <c r="L1144" s="94">
        <v>0</v>
      </c>
      <c r="M1144" s="94">
        <v>0</v>
      </c>
      <c r="N1144" s="94">
        <v>0</v>
      </c>
      <c r="O1144" s="94">
        <v>0</v>
      </c>
      <c r="P1144" s="94">
        <v>0</v>
      </c>
      <c r="Q1144" s="94">
        <v>0</v>
      </c>
      <c r="R1144" s="94">
        <v>0</v>
      </c>
      <c r="S1144" s="94">
        <v>0</v>
      </c>
      <c r="T1144" s="94">
        <v>0</v>
      </c>
      <c r="U1144" s="94">
        <v>0</v>
      </c>
      <c r="V1144" s="94">
        <v>110880</v>
      </c>
    </row>
    <row r="1145" spans="1:22" ht="20.100000000000001" customHeight="1">
      <c r="A1145" s="107"/>
      <c r="B1145" s="107"/>
      <c r="C1145" s="108"/>
      <c r="D1145" s="109" t="s">
        <v>2438</v>
      </c>
      <c r="E1145" s="110" t="s">
        <v>2439</v>
      </c>
      <c r="F1145" s="94">
        <v>947220</v>
      </c>
      <c r="G1145" s="94">
        <v>0</v>
      </c>
      <c r="H1145" s="94">
        <v>0</v>
      </c>
      <c r="I1145" s="94">
        <v>0</v>
      </c>
      <c r="J1145" s="94">
        <v>0</v>
      </c>
      <c r="K1145" s="94">
        <v>829200</v>
      </c>
      <c r="L1145" s="94">
        <v>0</v>
      </c>
      <c r="M1145" s="94">
        <v>0</v>
      </c>
      <c r="N1145" s="94">
        <v>0</v>
      </c>
      <c r="O1145" s="94">
        <v>0</v>
      </c>
      <c r="P1145" s="94">
        <v>0</v>
      </c>
      <c r="Q1145" s="94">
        <v>0</v>
      </c>
      <c r="R1145" s="94">
        <v>0</v>
      </c>
      <c r="S1145" s="94">
        <v>60</v>
      </c>
      <c r="T1145" s="94">
        <v>12360</v>
      </c>
      <c r="U1145" s="94">
        <v>0</v>
      </c>
      <c r="V1145" s="94">
        <v>105600</v>
      </c>
    </row>
    <row r="1146" spans="1:22" ht="20.100000000000001" customHeight="1">
      <c r="A1146" s="107" t="s">
        <v>1604</v>
      </c>
      <c r="B1146" s="107" t="s">
        <v>1550</v>
      </c>
      <c r="C1146" s="108" t="s">
        <v>1557</v>
      </c>
      <c r="D1146" s="109" t="s">
        <v>1623</v>
      </c>
      <c r="E1146" s="110" t="s">
        <v>260</v>
      </c>
      <c r="F1146" s="94">
        <v>12420</v>
      </c>
      <c r="G1146" s="94">
        <v>0</v>
      </c>
      <c r="H1146" s="94">
        <v>0</v>
      </c>
      <c r="I1146" s="94">
        <v>0</v>
      </c>
      <c r="J1146" s="94">
        <v>0</v>
      </c>
      <c r="K1146" s="94">
        <v>0</v>
      </c>
      <c r="L1146" s="94">
        <v>0</v>
      </c>
      <c r="M1146" s="94">
        <v>0</v>
      </c>
      <c r="N1146" s="94">
        <v>0</v>
      </c>
      <c r="O1146" s="94">
        <v>0</v>
      </c>
      <c r="P1146" s="94">
        <v>0</v>
      </c>
      <c r="Q1146" s="94">
        <v>0</v>
      </c>
      <c r="R1146" s="94">
        <v>0</v>
      </c>
      <c r="S1146" s="94">
        <v>60</v>
      </c>
      <c r="T1146" s="94">
        <v>12360</v>
      </c>
      <c r="U1146" s="94">
        <v>0</v>
      </c>
      <c r="V1146" s="94">
        <v>0</v>
      </c>
    </row>
    <row r="1147" spans="1:22" ht="20.100000000000001" customHeight="1">
      <c r="A1147" s="107" t="s">
        <v>1604</v>
      </c>
      <c r="B1147" s="107" t="s">
        <v>1580</v>
      </c>
      <c r="C1147" s="108" t="s">
        <v>1558</v>
      </c>
      <c r="D1147" s="109" t="s">
        <v>1623</v>
      </c>
      <c r="E1147" s="110" t="s">
        <v>1171</v>
      </c>
      <c r="F1147" s="94">
        <v>934800</v>
      </c>
      <c r="G1147" s="94">
        <v>0</v>
      </c>
      <c r="H1147" s="94">
        <v>0</v>
      </c>
      <c r="I1147" s="94">
        <v>0</v>
      </c>
      <c r="J1147" s="94">
        <v>0</v>
      </c>
      <c r="K1147" s="94">
        <v>829200</v>
      </c>
      <c r="L1147" s="94">
        <v>0</v>
      </c>
      <c r="M1147" s="94">
        <v>0</v>
      </c>
      <c r="N1147" s="94">
        <v>0</v>
      </c>
      <c r="O1147" s="94">
        <v>0</v>
      </c>
      <c r="P1147" s="94">
        <v>0</v>
      </c>
      <c r="Q1147" s="94">
        <v>0</v>
      </c>
      <c r="R1147" s="94">
        <v>0</v>
      </c>
      <c r="S1147" s="94">
        <v>0</v>
      </c>
      <c r="T1147" s="94">
        <v>0</v>
      </c>
      <c r="U1147" s="94">
        <v>0</v>
      </c>
      <c r="V1147" s="94">
        <v>105600</v>
      </c>
    </row>
    <row r="1148" spans="1:22" ht="20.100000000000001" customHeight="1">
      <c r="A1148" s="107"/>
      <c r="B1148" s="107"/>
      <c r="C1148" s="108"/>
      <c r="D1148" s="109" t="s">
        <v>2440</v>
      </c>
      <c r="E1148" s="110" t="s">
        <v>2441</v>
      </c>
      <c r="F1148" s="94">
        <v>40</v>
      </c>
      <c r="G1148" s="94">
        <v>0</v>
      </c>
      <c r="H1148" s="94">
        <v>0</v>
      </c>
      <c r="I1148" s="94">
        <v>0</v>
      </c>
      <c r="J1148" s="94">
        <v>0</v>
      </c>
      <c r="K1148" s="94">
        <v>0</v>
      </c>
      <c r="L1148" s="94">
        <v>0</v>
      </c>
      <c r="M1148" s="94">
        <v>0</v>
      </c>
      <c r="N1148" s="94">
        <v>0</v>
      </c>
      <c r="O1148" s="94">
        <v>0</v>
      </c>
      <c r="P1148" s="94">
        <v>0</v>
      </c>
      <c r="Q1148" s="94">
        <v>0</v>
      </c>
      <c r="R1148" s="94">
        <v>0</v>
      </c>
      <c r="S1148" s="94">
        <v>40</v>
      </c>
      <c r="T1148" s="94">
        <v>0</v>
      </c>
      <c r="U1148" s="94">
        <v>0</v>
      </c>
      <c r="V1148" s="94">
        <v>0</v>
      </c>
    </row>
    <row r="1149" spans="1:22" ht="20.100000000000001" customHeight="1">
      <c r="A1149" s="107" t="s">
        <v>1549</v>
      </c>
      <c r="B1149" s="107" t="s">
        <v>1550</v>
      </c>
      <c r="C1149" s="108" t="s">
        <v>1550</v>
      </c>
      <c r="D1149" s="109" t="s">
        <v>1623</v>
      </c>
      <c r="E1149" s="110" t="s">
        <v>251</v>
      </c>
      <c r="F1149" s="94">
        <v>40</v>
      </c>
      <c r="G1149" s="94">
        <v>0</v>
      </c>
      <c r="H1149" s="94">
        <v>0</v>
      </c>
      <c r="I1149" s="94">
        <v>0</v>
      </c>
      <c r="J1149" s="94">
        <v>0</v>
      </c>
      <c r="K1149" s="94">
        <v>0</v>
      </c>
      <c r="L1149" s="94">
        <v>0</v>
      </c>
      <c r="M1149" s="94">
        <v>0</v>
      </c>
      <c r="N1149" s="94">
        <v>0</v>
      </c>
      <c r="O1149" s="94">
        <v>0</v>
      </c>
      <c r="P1149" s="94">
        <v>0</v>
      </c>
      <c r="Q1149" s="94">
        <v>0</v>
      </c>
      <c r="R1149" s="94">
        <v>0</v>
      </c>
      <c r="S1149" s="94">
        <v>40</v>
      </c>
      <c r="T1149" s="94">
        <v>0</v>
      </c>
      <c r="U1149" s="94">
        <v>0</v>
      </c>
      <c r="V1149" s="94">
        <v>0</v>
      </c>
    </row>
    <row r="1150" spans="1:22" ht="20.100000000000001" customHeight="1">
      <c r="A1150" s="107"/>
      <c r="B1150" s="107"/>
      <c r="C1150" s="108"/>
      <c r="D1150" s="109" t="s">
        <v>2442</v>
      </c>
      <c r="E1150" s="110" t="s">
        <v>2443</v>
      </c>
      <c r="F1150" s="94">
        <v>80</v>
      </c>
      <c r="G1150" s="94">
        <v>0</v>
      </c>
      <c r="H1150" s="94">
        <v>0</v>
      </c>
      <c r="I1150" s="94">
        <v>0</v>
      </c>
      <c r="J1150" s="94">
        <v>0</v>
      </c>
      <c r="K1150" s="94">
        <v>0</v>
      </c>
      <c r="L1150" s="94">
        <v>0</v>
      </c>
      <c r="M1150" s="94">
        <v>0</v>
      </c>
      <c r="N1150" s="94">
        <v>0</v>
      </c>
      <c r="O1150" s="94">
        <v>0</v>
      </c>
      <c r="P1150" s="94">
        <v>0</v>
      </c>
      <c r="Q1150" s="94">
        <v>0</v>
      </c>
      <c r="R1150" s="94">
        <v>0</v>
      </c>
      <c r="S1150" s="94">
        <v>80</v>
      </c>
      <c r="T1150" s="94">
        <v>0</v>
      </c>
      <c r="U1150" s="94">
        <v>0</v>
      </c>
      <c r="V1150" s="94">
        <v>0</v>
      </c>
    </row>
    <row r="1151" spans="1:22" ht="20.100000000000001" customHeight="1">
      <c r="A1151" s="107" t="s">
        <v>1549</v>
      </c>
      <c r="B1151" s="107" t="s">
        <v>1564</v>
      </c>
      <c r="C1151" s="108" t="s">
        <v>1550</v>
      </c>
      <c r="D1151" s="109" t="s">
        <v>1623</v>
      </c>
      <c r="E1151" s="110" t="s">
        <v>251</v>
      </c>
      <c r="F1151" s="94">
        <v>80</v>
      </c>
      <c r="G1151" s="94">
        <v>0</v>
      </c>
      <c r="H1151" s="94">
        <v>0</v>
      </c>
      <c r="I1151" s="94">
        <v>0</v>
      </c>
      <c r="J1151" s="94">
        <v>0</v>
      </c>
      <c r="K1151" s="94">
        <v>0</v>
      </c>
      <c r="L1151" s="94">
        <v>0</v>
      </c>
      <c r="M1151" s="94">
        <v>0</v>
      </c>
      <c r="N1151" s="94">
        <v>0</v>
      </c>
      <c r="O1151" s="94">
        <v>0</v>
      </c>
      <c r="P1151" s="94">
        <v>0</v>
      </c>
      <c r="Q1151" s="94">
        <v>0</v>
      </c>
      <c r="R1151" s="94">
        <v>0</v>
      </c>
      <c r="S1151" s="94">
        <v>80</v>
      </c>
      <c r="T1151" s="94">
        <v>0</v>
      </c>
      <c r="U1151" s="94">
        <v>0</v>
      </c>
      <c r="V1151" s="94">
        <v>0</v>
      </c>
    </row>
    <row r="1152" spans="1:22" ht="20.100000000000001" customHeight="1">
      <c r="A1152" s="107"/>
      <c r="B1152" s="107"/>
      <c r="C1152" s="108"/>
      <c r="D1152" s="109" t="s">
        <v>2444</v>
      </c>
      <c r="E1152" s="110" t="s">
        <v>2445</v>
      </c>
      <c r="F1152" s="94">
        <v>160</v>
      </c>
      <c r="G1152" s="94">
        <v>0</v>
      </c>
      <c r="H1152" s="94">
        <v>0</v>
      </c>
      <c r="I1152" s="94">
        <v>0</v>
      </c>
      <c r="J1152" s="94">
        <v>0</v>
      </c>
      <c r="K1152" s="94">
        <v>0</v>
      </c>
      <c r="L1152" s="94">
        <v>0</v>
      </c>
      <c r="M1152" s="94">
        <v>0</v>
      </c>
      <c r="N1152" s="94">
        <v>0</v>
      </c>
      <c r="O1152" s="94">
        <v>0</v>
      </c>
      <c r="P1152" s="94">
        <v>0</v>
      </c>
      <c r="Q1152" s="94">
        <v>0</v>
      </c>
      <c r="R1152" s="94">
        <v>0</v>
      </c>
      <c r="S1152" s="94">
        <v>160</v>
      </c>
      <c r="T1152" s="94">
        <v>0</v>
      </c>
      <c r="U1152" s="94">
        <v>0</v>
      </c>
      <c r="V1152" s="94">
        <v>0</v>
      </c>
    </row>
    <row r="1153" spans="1:22" ht="20.100000000000001" customHeight="1">
      <c r="A1153" s="107" t="s">
        <v>1604</v>
      </c>
      <c r="B1153" s="107" t="s">
        <v>1550</v>
      </c>
      <c r="C1153" s="108" t="s">
        <v>1572</v>
      </c>
      <c r="D1153" s="109" t="s">
        <v>1623</v>
      </c>
      <c r="E1153" s="110" t="s">
        <v>1097</v>
      </c>
      <c r="F1153" s="94">
        <v>160</v>
      </c>
      <c r="G1153" s="94">
        <v>0</v>
      </c>
      <c r="H1153" s="94">
        <v>0</v>
      </c>
      <c r="I1153" s="94">
        <v>0</v>
      </c>
      <c r="J1153" s="94">
        <v>0</v>
      </c>
      <c r="K1153" s="94">
        <v>0</v>
      </c>
      <c r="L1153" s="94">
        <v>0</v>
      </c>
      <c r="M1153" s="94">
        <v>0</v>
      </c>
      <c r="N1153" s="94">
        <v>0</v>
      </c>
      <c r="O1153" s="94">
        <v>0</v>
      </c>
      <c r="P1153" s="94">
        <v>0</v>
      </c>
      <c r="Q1153" s="94">
        <v>0</v>
      </c>
      <c r="R1153" s="94">
        <v>0</v>
      </c>
      <c r="S1153" s="94">
        <v>160</v>
      </c>
      <c r="T1153" s="94">
        <v>0</v>
      </c>
      <c r="U1153" s="94">
        <v>0</v>
      </c>
      <c r="V1153" s="94">
        <v>0</v>
      </c>
    </row>
    <row r="1154" spans="1:22" ht="20.100000000000001" customHeight="1">
      <c r="A1154" s="107"/>
      <c r="B1154" s="107"/>
      <c r="C1154" s="108"/>
      <c r="D1154" s="109" t="s">
        <v>2446</v>
      </c>
      <c r="E1154" s="110" t="s">
        <v>2447</v>
      </c>
      <c r="F1154" s="94">
        <v>1212872</v>
      </c>
      <c r="G1154" s="94">
        <v>0</v>
      </c>
      <c r="H1154" s="94">
        <v>0</v>
      </c>
      <c r="I1154" s="94">
        <v>0</v>
      </c>
      <c r="J1154" s="94">
        <v>0</v>
      </c>
      <c r="K1154" s="94">
        <v>945600</v>
      </c>
      <c r="L1154" s="94">
        <v>0</v>
      </c>
      <c r="M1154" s="94">
        <v>0</v>
      </c>
      <c r="N1154" s="94">
        <v>0</v>
      </c>
      <c r="O1154" s="94">
        <v>240</v>
      </c>
      <c r="P1154" s="94">
        <v>0</v>
      </c>
      <c r="Q1154" s="94">
        <v>0</v>
      </c>
      <c r="R1154" s="94">
        <v>0</v>
      </c>
      <c r="S1154" s="94">
        <v>980</v>
      </c>
      <c r="T1154" s="94">
        <v>83052</v>
      </c>
      <c r="U1154" s="94">
        <v>0</v>
      </c>
      <c r="V1154" s="94">
        <v>47640</v>
      </c>
    </row>
    <row r="1155" spans="1:22" ht="20.100000000000001" customHeight="1">
      <c r="A1155" s="107"/>
      <c r="B1155" s="107"/>
      <c r="C1155" s="108"/>
      <c r="D1155" s="109" t="s">
        <v>2448</v>
      </c>
      <c r="E1155" s="110" t="s">
        <v>2449</v>
      </c>
      <c r="F1155" s="94">
        <v>68560</v>
      </c>
      <c r="G1155" s="94">
        <v>0</v>
      </c>
      <c r="H1155" s="94">
        <v>0</v>
      </c>
      <c r="I1155" s="94">
        <v>0</v>
      </c>
      <c r="J1155" s="94">
        <v>0</v>
      </c>
      <c r="K1155" s="94">
        <v>0</v>
      </c>
      <c r="L1155" s="94">
        <v>0</v>
      </c>
      <c r="M1155" s="94">
        <v>0</v>
      </c>
      <c r="N1155" s="94">
        <v>0</v>
      </c>
      <c r="O1155" s="94">
        <v>180</v>
      </c>
      <c r="P1155" s="94">
        <v>0</v>
      </c>
      <c r="Q1155" s="94">
        <v>0</v>
      </c>
      <c r="R1155" s="94">
        <v>0</v>
      </c>
      <c r="S1155" s="94">
        <v>400</v>
      </c>
      <c r="T1155" s="94">
        <v>67980</v>
      </c>
      <c r="U1155" s="94">
        <v>0</v>
      </c>
      <c r="V1155" s="94">
        <v>0</v>
      </c>
    </row>
    <row r="1156" spans="1:22" ht="20.100000000000001" customHeight="1">
      <c r="A1156" s="107" t="s">
        <v>1549</v>
      </c>
      <c r="B1156" s="107" t="s">
        <v>1552</v>
      </c>
      <c r="C1156" s="108" t="s">
        <v>1550</v>
      </c>
      <c r="D1156" s="109" t="s">
        <v>1623</v>
      </c>
      <c r="E1156" s="110" t="s">
        <v>251</v>
      </c>
      <c r="F1156" s="94">
        <v>68560</v>
      </c>
      <c r="G1156" s="94">
        <v>0</v>
      </c>
      <c r="H1156" s="94">
        <v>0</v>
      </c>
      <c r="I1156" s="94">
        <v>0</v>
      </c>
      <c r="J1156" s="94">
        <v>0</v>
      </c>
      <c r="K1156" s="94">
        <v>0</v>
      </c>
      <c r="L1156" s="94">
        <v>0</v>
      </c>
      <c r="M1156" s="94">
        <v>0</v>
      </c>
      <c r="N1156" s="94">
        <v>0</v>
      </c>
      <c r="O1156" s="94">
        <v>180</v>
      </c>
      <c r="P1156" s="94">
        <v>0</v>
      </c>
      <c r="Q1156" s="94">
        <v>0</v>
      </c>
      <c r="R1156" s="94">
        <v>0</v>
      </c>
      <c r="S1156" s="94">
        <v>400</v>
      </c>
      <c r="T1156" s="94">
        <v>67980</v>
      </c>
      <c r="U1156" s="94">
        <v>0</v>
      </c>
      <c r="V1156" s="94">
        <v>0</v>
      </c>
    </row>
    <row r="1157" spans="1:22" ht="20.100000000000001" customHeight="1">
      <c r="A1157" s="107"/>
      <c r="B1157" s="107"/>
      <c r="C1157" s="108"/>
      <c r="D1157" s="109" t="s">
        <v>2450</v>
      </c>
      <c r="E1157" s="110" t="s">
        <v>2451</v>
      </c>
      <c r="F1157" s="94">
        <v>80</v>
      </c>
      <c r="G1157" s="94">
        <v>0</v>
      </c>
      <c r="H1157" s="94">
        <v>0</v>
      </c>
      <c r="I1157" s="94">
        <v>0</v>
      </c>
      <c r="J1157" s="94">
        <v>0</v>
      </c>
      <c r="K1157" s="94">
        <v>0</v>
      </c>
      <c r="L1157" s="94">
        <v>0</v>
      </c>
      <c r="M1157" s="94">
        <v>0</v>
      </c>
      <c r="N1157" s="94">
        <v>0</v>
      </c>
      <c r="O1157" s="94">
        <v>0</v>
      </c>
      <c r="P1157" s="94">
        <v>0</v>
      </c>
      <c r="Q1157" s="94">
        <v>0</v>
      </c>
      <c r="R1157" s="94">
        <v>0</v>
      </c>
      <c r="S1157" s="94">
        <v>80</v>
      </c>
      <c r="T1157" s="94">
        <v>0</v>
      </c>
      <c r="U1157" s="94">
        <v>0</v>
      </c>
      <c r="V1157" s="94">
        <v>0</v>
      </c>
    </row>
    <row r="1158" spans="1:22" ht="20.100000000000001" customHeight="1">
      <c r="A1158" s="107" t="s">
        <v>1549</v>
      </c>
      <c r="B1158" s="107" t="s">
        <v>1554</v>
      </c>
      <c r="C1158" s="108" t="s">
        <v>1550</v>
      </c>
      <c r="D1158" s="109" t="s">
        <v>1623</v>
      </c>
      <c r="E1158" s="110" t="s">
        <v>251</v>
      </c>
      <c r="F1158" s="94">
        <v>80</v>
      </c>
      <c r="G1158" s="94">
        <v>0</v>
      </c>
      <c r="H1158" s="94">
        <v>0</v>
      </c>
      <c r="I1158" s="94">
        <v>0</v>
      </c>
      <c r="J1158" s="94">
        <v>0</v>
      </c>
      <c r="K1158" s="94">
        <v>0</v>
      </c>
      <c r="L1158" s="94">
        <v>0</v>
      </c>
      <c r="M1158" s="94">
        <v>0</v>
      </c>
      <c r="N1158" s="94">
        <v>0</v>
      </c>
      <c r="O1158" s="94">
        <v>0</v>
      </c>
      <c r="P1158" s="94">
        <v>0</v>
      </c>
      <c r="Q1158" s="94">
        <v>0</v>
      </c>
      <c r="R1158" s="94">
        <v>0</v>
      </c>
      <c r="S1158" s="94">
        <v>80</v>
      </c>
      <c r="T1158" s="94">
        <v>0</v>
      </c>
      <c r="U1158" s="94">
        <v>0</v>
      </c>
      <c r="V1158" s="94">
        <v>0</v>
      </c>
    </row>
    <row r="1159" spans="1:22" ht="20.100000000000001" customHeight="1">
      <c r="A1159" s="107"/>
      <c r="B1159" s="107"/>
      <c r="C1159" s="108"/>
      <c r="D1159" s="109" t="s">
        <v>2452</v>
      </c>
      <c r="E1159" s="110" t="s">
        <v>2453</v>
      </c>
      <c r="F1159" s="94">
        <v>193712</v>
      </c>
      <c r="G1159" s="94">
        <v>0</v>
      </c>
      <c r="H1159" s="94">
        <v>0</v>
      </c>
      <c r="I1159" s="94">
        <v>0</v>
      </c>
      <c r="J1159" s="94">
        <v>0</v>
      </c>
      <c r="K1159" s="94">
        <v>151200</v>
      </c>
      <c r="L1159" s="94">
        <v>0</v>
      </c>
      <c r="M1159" s="94">
        <v>0</v>
      </c>
      <c r="N1159" s="94">
        <v>0</v>
      </c>
      <c r="O1159" s="94">
        <v>0</v>
      </c>
      <c r="P1159" s="94">
        <v>0</v>
      </c>
      <c r="Q1159" s="94">
        <v>0</v>
      </c>
      <c r="R1159" s="94">
        <v>0</v>
      </c>
      <c r="S1159" s="94">
        <v>80</v>
      </c>
      <c r="T1159" s="94">
        <v>15072</v>
      </c>
      <c r="U1159" s="94">
        <v>0</v>
      </c>
      <c r="V1159" s="94">
        <v>0</v>
      </c>
    </row>
    <row r="1160" spans="1:22" ht="20.100000000000001" customHeight="1">
      <c r="A1160" s="107" t="s">
        <v>1591</v>
      </c>
      <c r="B1160" s="107" t="s">
        <v>1580</v>
      </c>
      <c r="C1160" s="108" t="s">
        <v>1572</v>
      </c>
      <c r="D1160" s="109" t="s">
        <v>1623</v>
      </c>
      <c r="E1160" s="110" t="s">
        <v>957</v>
      </c>
      <c r="F1160" s="94">
        <v>193712</v>
      </c>
      <c r="G1160" s="94">
        <v>0</v>
      </c>
      <c r="H1160" s="94">
        <v>0</v>
      </c>
      <c r="I1160" s="94">
        <v>0</v>
      </c>
      <c r="J1160" s="94">
        <v>0</v>
      </c>
      <c r="K1160" s="94">
        <v>151200</v>
      </c>
      <c r="L1160" s="94">
        <v>0</v>
      </c>
      <c r="M1160" s="94">
        <v>0</v>
      </c>
      <c r="N1160" s="94">
        <v>0</v>
      </c>
      <c r="O1160" s="94">
        <v>0</v>
      </c>
      <c r="P1160" s="94">
        <v>0</v>
      </c>
      <c r="Q1160" s="94">
        <v>0</v>
      </c>
      <c r="R1160" s="94">
        <v>0</v>
      </c>
      <c r="S1160" s="94">
        <v>80</v>
      </c>
      <c r="T1160" s="94">
        <v>15072</v>
      </c>
      <c r="U1160" s="94">
        <v>0</v>
      </c>
      <c r="V1160" s="94">
        <v>0</v>
      </c>
    </row>
    <row r="1161" spans="1:22" ht="20.100000000000001" customHeight="1">
      <c r="A1161" s="107"/>
      <c r="B1161" s="107"/>
      <c r="C1161" s="108"/>
      <c r="D1161" s="109" t="s">
        <v>2454</v>
      </c>
      <c r="E1161" s="110" t="s">
        <v>2455</v>
      </c>
      <c r="F1161" s="94">
        <v>40</v>
      </c>
      <c r="G1161" s="94">
        <v>0</v>
      </c>
      <c r="H1161" s="94">
        <v>0</v>
      </c>
      <c r="I1161" s="94">
        <v>0</v>
      </c>
      <c r="J1161" s="94">
        <v>0</v>
      </c>
      <c r="K1161" s="94">
        <v>0</v>
      </c>
      <c r="L1161" s="94">
        <v>0</v>
      </c>
      <c r="M1161" s="94">
        <v>0</v>
      </c>
      <c r="N1161" s="94">
        <v>0</v>
      </c>
      <c r="O1161" s="94">
        <v>0</v>
      </c>
      <c r="P1161" s="94">
        <v>0</v>
      </c>
      <c r="Q1161" s="94">
        <v>0</v>
      </c>
      <c r="R1161" s="94">
        <v>0</v>
      </c>
      <c r="S1161" s="94">
        <v>40</v>
      </c>
      <c r="T1161" s="94">
        <v>0</v>
      </c>
      <c r="U1161" s="94">
        <v>0</v>
      </c>
      <c r="V1161" s="94">
        <v>0</v>
      </c>
    </row>
    <row r="1162" spans="1:22" ht="20.100000000000001" customHeight="1">
      <c r="A1162" s="107" t="s">
        <v>1582</v>
      </c>
      <c r="B1162" s="107" t="s">
        <v>1550</v>
      </c>
      <c r="C1162" s="108" t="s">
        <v>1585</v>
      </c>
      <c r="D1162" s="109" t="s">
        <v>1623</v>
      </c>
      <c r="E1162" s="110" t="s">
        <v>758</v>
      </c>
      <c r="F1162" s="94">
        <v>40</v>
      </c>
      <c r="G1162" s="94">
        <v>0</v>
      </c>
      <c r="H1162" s="94">
        <v>0</v>
      </c>
      <c r="I1162" s="94">
        <v>0</v>
      </c>
      <c r="J1162" s="94">
        <v>0</v>
      </c>
      <c r="K1162" s="94">
        <v>0</v>
      </c>
      <c r="L1162" s="94">
        <v>0</v>
      </c>
      <c r="M1162" s="94">
        <v>0</v>
      </c>
      <c r="N1162" s="94">
        <v>0</v>
      </c>
      <c r="O1162" s="94">
        <v>0</v>
      </c>
      <c r="P1162" s="94">
        <v>0</v>
      </c>
      <c r="Q1162" s="94">
        <v>0</v>
      </c>
      <c r="R1162" s="94">
        <v>0</v>
      </c>
      <c r="S1162" s="94">
        <v>40</v>
      </c>
      <c r="T1162" s="94">
        <v>0</v>
      </c>
      <c r="U1162" s="94">
        <v>0</v>
      </c>
      <c r="V1162" s="94">
        <v>0</v>
      </c>
    </row>
    <row r="1163" spans="1:22" ht="20.100000000000001" customHeight="1">
      <c r="A1163" s="107"/>
      <c r="B1163" s="107"/>
      <c r="C1163" s="108"/>
      <c r="D1163" s="109" t="s">
        <v>2456</v>
      </c>
      <c r="E1163" s="110" t="s">
        <v>2457</v>
      </c>
      <c r="F1163" s="94">
        <v>47700</v>
      </c>
      <c r="G1163" s="94">
        <v>0</v>
      </c>
      <c r="H1163" s="94">
        <v>0</v>
      </c>
      <c r="I1163" s="94">
        <v>0</v>
      </c>
      <c r="J1163" s="94">
        <v>0</v>
      </c>
      <c r="K1163" s="94">
        <v>0</v>
      </c>
      <c r="L1163" s="94">
        <v>0</v>
      </c>
      <c r="M1163" s="94">
        <v>0</v>
      </c>
      <c r="N1163" s="94">
        <v>0</v>
      </c>
      <c r="O1163" s="94">
        <v>0</v>
      </c>
      <c r="P1163" s="94">
        <v>0</v>
      </c>
      <c r="Q1163" s="94">
        <v>0</v>
      </c>
      <c r="R1163" s="94">
        <v>0</v>
      </c>
      <c r="S1163" s="94">
        <v>60</v>
      </c>
      <c r="T1163" s="94">
        <v>0</v>
      </c>
      <c r="U1163" s="94">
        <v>0</v>
      </c>
      <c r="V1163" s="94">
        <v>47640</v>
      </c>
    </row>
    <row r="1164" spans="1:22" ht="20.100000000000001" customHeight="1">
      <c r="A1164" s="107" t="s">
        <v>1589</v>
      </c>
      <c r="B1164" s="107" t="s">
        <v>1550</v>
      </c>
      <c r="C1164" s="108" t="s">
        <v>1585</v>
      </c>
      <c r="D1164" s="109" t="s">
        <v>1623</v>
      </c>
      <c r="E1164" s="110" t="s">
        <v>801</v>
      </c>
      <c r="F1164" s="94">
        <v>60</v>
      </c>
      <c r="G1164" s="94">
        <v>0</v>
      </c>
      <c r="H1164" s="94">
        <v>0</v>
      </c>
      <c r="I1164" s="94">
        <v>0</v>
      </c>
      <c r="J1164" s="94">
        <v>0</v>
      </c>
      <c r="K1164" s="94">
        <v>0</v>
      </c>
      <c r="L1164" s="94">
        <v>0</v>
      </c>
      <c r="M1164" s="94">
        <v>0</v>
      </c>
      <c r="N1164" s="94">
        <v>0</v>
      </c>
      <c r="O1164" s="94">
        <v>0</v>
      </c>
      <c r="P1164" s="94">
        <v>0</v>
      </c>
      <c r="Q1164" s="94">
        <v>0</v>
      </c>
      <c r="R1164" s="94">
        <v>0</v>
      </c>
      <c r="S1164" s="94">
        <v>60</v>
      </c>
      <c r="T1164" s="94">
        <v>0</v>
      </c>
      <c r="U1164" s="94">
        <v>0</v>
      </c>
      <c r="V1164" s="94">
        <v>0</v>
      </c>
    </row>
    <row r="1165" spans="1:22" ht="20.100000000000001" customHeight="1">
      <c r="A1165" s="107" t="s">
        <v>1589</v>
      </c>
      <c r="B1165" s="107" t="s">
        <v>1558</v>
      </c>
      <c r="C1165" s="108" t="s">
        <v>1572</v>
      </c>
      <c r="D1165" s="109" t="s">
        <v>1623</v>
      </c>
      <c r="E1165" s="110" t="s">
        <v>832</v>
      </c>
      <c r="F1165" s="94">
        <v>47640</v>
      </c>
      <c r="G1165" s="94">
        <v>0</v>
      </c>
      <c r="H1165" s="94">
        <v>0</v>
      </c>
      <c r="I1165" s="94">
        <v>0</v>
      </c>
      <c r="J1165" s="94">
        <v>0</v>
      </c>
      <c r="K1165" s="94">
        <v>0</v>
      </c>
      <c r="L1165" s="94">
        <v>0</v>
      </c>
      <c r="M1165" s="94">
        <v>0</v>
      </c>
      <c r="N1165" s="94">
        <v>0</v>
      </c>
      <c r="O1165" s="94">
        <v>0</v>
      </c>
      <c r="P1165" s="94">
        <v>0</v>
      </c>
      <c r="Q1165" s="94">
        <v>0</v>
      </c>
      <c r="R1165" s="94">
        <v>0</v>
      </c>
      <c r="S1165" s="94">
        <v>0</v>
      </c>
      <c r="T1165" s="94">
        <v>0</v>
      </c>
      <c r="U1165" s="94">
        <v>0</v>
      </c>
      <c r="V1165" s="94">
        <v>47640</v>
      </c>
    </row>
    <row r="1166" spans="1:22" ht="20.100000000000001" customHeight="1">
      <c r="A1166" s="107"/>
      <c r="B1166" s="107"/>
      <c r="C1166" s="108"/>
      <c r="D1166" s="109" t="s">
        <v>2458</v>
      </c>
      <c r="E1166" s="110" t="s">
        <v>2459</v>
      </c>
      <c r="F1166" s="94">
        <v>902440</v>
      </c>
      <c r="G1166" s="94">
        <v>0</v>
      </c>
      <c r="H1166" s="94">
        <v>0</v>
      </c>
      <c r="I1166" s="94">
        <v>0</v>
      </c>
      <c r="J1166" s="94">
        <v>0</v>
      </c>
      <c r="K1166" s="94">
        <v>794400</v>
      </c>
      <c r="L1166" s="94">
        <v>0</v>
      </c>
      <c r="M1166" s="94">
        <v>0</v>
      </c>
      <c r="N1166" s="94">
        <v>0</v>
      </c>
      <c r="O1166" s="94">
        <v>0</v>
      </c>
      <c r="P1166" s="94">
        <v>0</v>
      </c>
      <c r="Q1166" s="94">
        <v>0</v>
      </c>
      <c r="R1166" s="94">
        <v>0</v>
      </c>
      <c r="S1166" s="94">
        <v>40</v>
      </c>
      <c r="T1166" s="94">
        <v>0</v>
      </c>
      <c r="U1166" s="94">
        <v>0</v>
      </c>
      <c r="V1166" s="94">
        <v>0</v>
      </c>
    </row>
    <row r="1167" spans="1:22" ht="20.100000000000001" customHeight="1">
      <c r="A1167" s="107" t="s">
        <v>1604</v>
      </c>
      <c r="B1167" s="107" t="s">
        <v>1550</v>
      </c>
      <c r="C1167" s="108" t="s">
        <v>1557</v>
      </c>
      <c r="D1167" s="109" t="s">
        <v>1623</v>
      </c>
      <c r="E1167" s="110" t="s">
        <v>260</v>
      </c>
      <c r="F1167" s="94">
        <v>108040</v>
      </c>
      <c r="G1167" s="94">
        <v>0</v>
      </c>
      <c r="H1167" s="94">
        <v>0</v>
      </c>
      <c r="I1167" s="94">
        <v>0</v>
      </c>
      <c r="J1167" s="94">
        <v>0</v>
      </c>
      <c r="K1167" s="94">
        <v>0</v>
      </c>
      <c r="L1167" s="94">
        <v>0</v>
      </c>
      <c r="M1167" s="94">
        <v>0</v>
      </c>
      <c r="N1167" s="94">
        <v>0</v>
      </c>
      <c r="O1167" s="94">
        <v>0</v>
      </c>
      <c r="P1167" s="94">
        <v>0</v>
      </c>
      <c r="Q1167" s="94">
        <v>0</v>
      </c>
      <c r="R1167" s="94">
        <v>0</v>
      </c>
      <c r="S1167" s="94">
        <v>40</v>
      </c>
      <c r="T1167" s="94">
        <v>0</v>
      </c>
      <c r="U1167" s="94">
        <v>0</v>
      </c>
      <c r="V1167" s="94">
        <v>0</v>
      </c>
    </row>
    <row r="1168" spans="1:22" ht="20.100000000000001" customHeight="1">
      <c r="A1168" s="107" t="s">
        <v>1604</v>
      </c>
      <c r="B1168" s="107" t="s">
        <v>1580</v>
      </c>
      <c r="C1168" s="108" t="s">
        <v>1558</v>
      </c>
      <c r="D1168" s="109" t="s">
        <v>1623</v>
      </c>
      <c r="E1168" s="110" t="s">
        <v>1171</v>
      </c>
      <c r="F1168" s="94">
        <v>794400</v>
      </c>
      <c r="G1168" s="94">
        <v>0</v>
      </c>
      <c r="H1168" s="94">
        <v>0</v>
      </c>
      <c r="I1168" s="94">
        <v>0</v>
      </c>
      <c r="J1168" s="94">
        <v>0</v>
      </c>
      <c r="K1168" s="94">
        <v>794400</v>
      </c>
      <c r="L1168" s="94">
        <v>0</v>
      </c>
      <c r="M1168" s="94">
        <v>0</v>
      </c>
      <c r="N1168" s="94">
        <v>0</v>
      </c>
      <c r="O1168" s="94">
        <v>0</v>
      </c>
      <c r="P1168" s="94">
        <v>0</v>
      </c>
      <c r="Q1168" s="94">
        <v>0</v>
      </c>
      <c r="R1168" s="94">
        <v>0</v>
      </c>
      <c r="S1168" s="94">
        <v>0</v>
      </c>
      <c r="T1168" s="94">
        <v>0</v>
      </c>
      <c r="U1168" s="94">
        <v>0</v>
      </c>
      <c r="V1168" s="94">
        <v>0</v>
      </c>
    </row>
    <row r="1169" spans="1:22" ht="20.100000000000001" customHeight="1">
      <c r="A1169" s="107"/>
      <c r="B1169" s="107"/>
      <c r="C1169" s="108"/>
      <c r="D1169" s="109" t="s">
        <v>2460</v>
      </c>
      <c r="E1169" s="110" t="s">
        <v>2461</v>
      </c>
      <c r="F1169" s="94">
        <v>100</v>
      </c>
      <c r="G1169" s="94">
        <v>0</v>
      </c>
      <c r="H1169" s="94">
        <v>0</v>
      </c>
      <c r="I1169" s="94">
        <v>0</v>
      </c>
      <c r="J1169" s="94">
        <v>0</v>
      </c>
      <c r="K1169" s="94">
        <v>0</v>
      </c>
      <c r="L1169" s="94">
        <v>0</v>
      </c>
      <c r="M1169" s="94">
        <v>0</v>
      </c>
      <c r="N1169" s="94">
        <v>0</v>
      </c>
      <c r="O1169" s="94">
        <v>60</v>
      </c>
      <c r="P1169" s="94">
        <v>0</v>
      </c>
      <c r="Q1169" s="94">
        <v>0</v>
      </c>
      <c r="R1169" s="94">
        <v>0</v>
      </c>
      <c r="S1169" s="94">
        <v>40</v>
      </c>
      <c r="T1169" s="94">
        <v>0</v>
      </c>
      <c r="U1169" s="94">
        <v>0</v>
      </c>
      <c r="V1169" s="94">
        <v>0</v>
      </c>
    </row>
    <row r="1170" spans="1:22" ht="20.100000000000001" customHeight="1">
      <c r="A1170" s="107" t="s">
        <v>1549</v>
      </c>
      <c r="B1170" s="107" t="s">
        <v>1550</v>
      </c>
      <c r="C1170" s="108" t="s">
        <v>1550</v>
      </c>
      <c r="D1170" s="109" t="s">
        <v>1623</v>
      </c>
      <c r="E1170" s="110" t="s">
        <v>251</v>
      </c>
      <c r="F1170" s="94">
        <v>100</v>
      </c>
      <c r="G1170" s="94">
        <v>0</v>
      </c>
      <c r="H1170" s="94">
        <v>0</v>
      </c>
      <c r="I1170" s="94">
        <v>0</v>
      </c>
      <c r="J1170" s="94">
        <v>0</v>
      </c>
      <c r="K1170" s="94">
        <v>0</v>
      </c>
      <c r="L1170" s="94">
        <v>0</v>
      </c>
      <c r="M1170" s="94">
        <v>0</v>
      </c>
      <c r="N1170" s="94">
        <v>0</v>
      </c>
      <c r="O1170" s="94">
        <v>60</v>
      </c>
      <c r="P1170" s="94">
        <v>0</v>
      </c>
      <c r="Q1170" s="94">
        <v>0</v>
      </c>
      <c r="R1170" s="94">
        <v>0</v>
      </c>
      <c r="S1170" s="94">
        <v>40</v>
      </c>
      <c r="T1170" s="94">
        <v>0</v>
      </c>
      <c r="U1170" s="94">
        <v>0</v>
      </c>
      <c r="V1170" s="94">
        <v>0</v>
      </c>
    </row>
    <row r="1171" spans="1:22" ht="20.100000000000001" customHeight="1">
      <c r="A1171" s="107"/>
      <c r="B1171" s="107"/>
      <c r="C1171" s="108"/>
      <c r="D1171" s="109" t="s">
        <v>2462</v>
      </c>
      <c r="E1171" s="110" t="s">
        <v>2463</v>
      </c>
      <c r="F1171" s="94">
        <v>80</v>
      </c>
      <c r="G1171" s="94">
        <v>0</v>
      </c>
      <c r="H1171" s="94">
        <v>0</v>
      </c>
      <c r="I1171" s="94">
        <v>0</v>
      </c>
      <c r="J1171" s="94">
        <v>0</v>
      </c>
      <c r="K1171" s="94">
        <v>0</v>
      </c>
      <c r="L1171" s="94">
        <v>0</v>
      </c>
      <c r="M1171" s="94">
        <v>0</v>
      </c>
      <c r="N1171" s="94">
        <v>0</v>
      </c>
      <c r="O1171" s="94">
        <v>0</v>
      </c>
      <c r="P1171" s="94">
        <v>0</v>
      </c>
      <c r="Q1171" s="94">
        <v>0</v>
      </c>
      <c r="R1171" s="94">
        <v>0</v>
      </c>
      <c r="S1171" s="94">
        <v>80</v>
      </c>
      <c r="T1171" s="94">
        <v>0</v>
      </c>
      <c r="U1171" s="94">
        <v>0</v>
      </c>
      <c r="V1171" s="94">
        <v>0</v>
      </c>
    </row>
    <row r="1172" spans="1:22" ht="20.100000000000001" customHeight="1">
      <c r="A1172" s="107" t="s">
        <v>1549</v>
      </c>
      <c r="B1172" s="107" t="s">
        <v>1564</v>
      </c>
      <c r="C1172" s="108" t="s">
        <v>1550</v>
      </c>
      <c r="D1172" s="109" t="s">
        <v>1623</v>
      </c>
      <c r="E1172" s="110" t="s">
        <v>251</v>
      </c>
      <c r="F1172" s="94">
        <v>80</v>
      </c>
      <c r="G1172" s="94">
        <v>0</v>
      </c>
      <c r="H1172" s="94">
        <v>0</v>
      </c>
      <c r="I1172" s="94">
        <v>0</v>
      </c>
      <c r="J1172" s="94">
        <v>0</v>
      </c>
      <c r="K1172" s="94">
        <v>0</v>
      </c>
      <c r="L1172" s="94">
        <v>0</v>
      </c>
      <c r="M1172" s="94">
        <v>0</v>
      </c>
      <c r="N1172" s="94">
        <v>0</v>
      </c>
      <c r="O1172" s="94">
        <v>0</v>
      </c>
      <c r="P1172" s="94">
        <v>0</v>
      </c>
      <c r="Q1172" s="94">
        <v>0</v>
      </c>
      <c r="R1172" s="94">
        <v>0</v>
      </c>
      <c r="S1172" s="94">
        <v>80</v>
      </c>
      <c r="T1172" s="94">
        <v>0</v>
      </c>
      <c r="U1172" s="94">
        <v>0</v>
      </c>
      <c r="V1172" s="94">
        <v>0</v>
      </c>
    </row>
    <row r="1173" spans="1:22" ht="20.100000000000001" customHeight="1">
      <c r="A1173" s="107"/>
      <c r="B1173" s="107"/>
      <c r="C1173" s="108"/>
      <c r="D1173" s="109" t="s">
        <v>2464</v>
      </c>
      <c r="E1173" s="110" t="s">
        <v>2465</v>
      </c>
      <c r="F1173" s="94">
        <v>160</v>
      </c>
      <c r="G1173" s="94">
        <v>0</v>
      </c>
      <c r="H1173" s="94">
        <v>0</v>
      </c>
      <c r="I1173" s="94">
        <v>0</v>
      </c>
      <c r="J1173" s="94">
        <v>0</v>
      </c>
      <c r="K1173" s="94">
        <v>0</v>
      </c>
      <c r="L1173" s="94">
        <v>0</v>
      </c>
      <c r="M1173" s="94">
        <v>0</v>
      </c>
      <c r="N1173" s="94">
        <v>0</v>
      </c>
      <c r="O1173" s="94">
        <v>0</v>
      </c>
      <c r="P1173" s="94">
        <v>0</v>
      </c>
      <c r="Q1173" s="94">
        <v>0</v>
      </c>
      <c r="R1173" s="94">
        <v>0</v>
      </c>
      <c r="S1173" s="94">
        <v>160</v>
      </c>
      <c r="T1173" s="94">
        <v>0</v>
      </c>
      <c r="U1173" s="94">
        <v>0</v>
      </c>
      <c r="V1173" s="94">
        <v>0</v>
      </c>
    </row>
    <row r="1174" spans="1:22" ht="20.100000000000001" customHeight="1">
      <c r="A1174" s="107" t="s">
        <v>1604</v>
      </c>
      <c r="B1174" s="107" t="s">
        <v>1550</v>
      </c>
      <c r="C1174" s="108" t="s">
        <v>1572</v>
      </c>
      <c r="D1174" s="109" t="s">
        <v>1623</v>
      </c>
      <c r="E1174" s="110" t="s">
        <v>1097</v>
      </c>
      <c r="F1174" s="94">
        <v>160</v>
      </c>
      <c r="G1174" s="94">
        <v>0</v>
      </c>
      <c r="H1174" s="94">
        <v>0</v>
      </c>
      <c r="I1174" s="94">
        <v>0</v>
      </c>
      <c r="J1174" s="94">
        <v>0</v>
      </c>
      <c r="K1174" s="94">
        <v>0</v>
      </c>
      <c r="L1174" s="94">
        <v>0</v>
      </c>
      <c r="M1174" s="94">
        <v>0</v>
      </c>
      <c r="N1174" s="94">
        <v>0</v>
      </c>
      <c r="O1174" s="94">
        <v>0</v>
      </c>
      <c r="P1174" s="94">
        <v>0</v>
      </c>
      <c r="Q1174" s="94">
        <v>0</v>
      </c>
      <c r="R1174" s="94">
        <v>0</v>
      </c>
      <c r="S1174" s="94">
        <v>160</v>
      </c>
      <c r="T1174" s="94">
        <v>0</v>
      </c>
      <c r="U1174" s="94">
        <v>0</v>
      </c>
      <c r="V1174" s="94">
        <v>0</v>
      </c>
    </row>
  </sheetData>
  <sheetProtection password="DE82" sheet="1" objects="1" scenarios="1"/>
  <mergeCells count="21">
    <mergeCell ref="R4:R5"/>
    <mergeCell ref="S4:S5"/>
    <mergeCell ref="T4:T5"/>
    <mergeCell ref="U4:U5"/>
    <mergeCell ref="V4:V5"/>
    <mergeCell ref="A2:V2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</mergeCells>
  <phoneticPr fontId="112" type="noConversion"/>
  <printOptions horizontalCentered="1"/>
  <pageMargins left="0" right="0" top="0.78740157480314998" bottom="0.70866141732283505" header="0" footer="0"/>
  <pageSetup paperSize="9" fitToHeight="999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19</vt:i4>
      </vt:variant>
      <vt:variant>
        <vt:lpstr>命名范围</vt:lpstr>
      </vt:variant>
      <vt:variant>
        <vt:i4>1</vt:i4>
      </vt:variant>
    </vt:vector>
  </HeadingPairs>
  <TitlesOfParts>
    <vt:vector size="20" baseType="lpstr">
      <vt:lpstr>封面</vt:lpstr>
      <vt:lpstr>目录</vt:lpstr>
      <vt:lpstr>一般公共预算收入支出表</vt:lpstr>
      <vt:lpstr>本级一般公共财政预算收入</vt:lpstr>
      <vt:lpstr>本级一般公共财政预算支出</vt:lpstr>
      <vt:lpstr>一般公共税收返还和转移支付表</vt:lpstr>
      <vt:lpstr>本级一般公共基本支出(本级-1）</vt:lpstr>
      <vt:lpstr>本级一般公共基本支出(本级-2）</vt:lpstr>
      <vt:lpstr>本级一般公共基本支出(本级-3）</vt:lpstr>
      <vt:lpstr>本级一般公共项目支出(本级-4）</vt:lpstr>
      <vt:lpstr>政府性基金预算收入表</vt:lpstr>
      <vt:lpstr>政府性基金预算支出表</vt:lpstr>
      <vt:lpstr>政府性基金转移支付表</vt:lpstr>
      <vt:lpstr>国有资本经营预算收入表</vt:lpstr>
      <vt:lpstr>国有资本经营支出情况表</vt:lpstr>
      <vt:lpstr>社会保险基金收入表</vt:lpstr>
      <vt:lpstr>社会保险基金支出表</vt:lpstr>
      <vt:lpstr>2019年政府债务限额及余额情况表</vt:lpstr>
      <vt:lpstr>2019—2020年政府债券发行</vt:lpstr>
      <vt:lpstr>一般公共预算收入支出表!Print_Area</vt:lpstr>
    </vt:vector>
  </TitlesOfParts>
  <Company>http://www.deepbbs.org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deeplm</dc:creator>
  <cp:lastModifiedBy>SDWM</cp:lastModifiedBy>
  <cp:lastPrinted>2016-07-25T03:40:00Z</cp:lastPrinted>
  <dcterms:created xsi:type="dcterms:W3CDTF">2015-02-03T06:14:00Z</dcterms:created>
  <dcterms:modified xsi:type="dcterms:W3CDTF">2020-03-30T07:19:39Z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