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39" activeTab="3"/>
  </bookViews>
  <sheets>
    <sheet name="附件1" sheetId="12" r:id="rId1"/>
    <sheet name="附2-1农业生产发展项目明细表 " sheetId="20" r:id="rId2"/>
    <sheet name="附2-2基础设施项目明细表 " sheetId="21" r:id="rId3"/>
    <sheet name="附件2-3其他类项目明细表" sheetId="10" r:id="rId4"/>
  </sheets>
  <definedNames>
    <definedName name="_xlnm._FilterDatabase" localSheetId="1" hidden="1">'附2-1农业生产发展项目明细表 '!$A$6:$L$88</definedName>
    <definedName name="_xlnm._FilterDatabase" localSheetId="2" hidden="1">'附2-2基础设施项目明细表 '!$A$7:$L$84</definedName>
    <definedName name="_xlnm._FilterDatabase" localSheetId="3" hidden="1">'附件2-3其他类项目明细表'!$A$4:$H$13</definedName>
    <definedName name="_xlnm._FilterDatabase" localSheetId="0" hidden="1">附件1!$A$8:$M$24</definedName>
    <definedName name="_xlnm.Print_Titles" localSheetId="0">附件1!$1:$6</definedName>
    <definedName name="_xlnm.Print_Titles" localSheetId="3">'附件2-3其他类项目明细表'!$1:$5</definedName>
    <definedName name="_xlnm.Print_Titles" localSheetId="1">'附2-1农业生产发展项目明细表 '!$1:$5</definedName>
    <definedName name="_xlnm.Print_Titles" localSheetId="2">'附2-2基础设施项目明细表 '!$1:$5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<sst xmlns="http://schemas.openxmlformats.org/spreadsheetml/2006/main" count="1509" uniqueCount="694">
  <si>
    <t>附件1</t>
  </si>
  <si>
    <t>融水苗族自治县2024年度统筹整合使用财政涉农资金明细表（调整）</t>
  </si>
  <si>
    <t>编制单位:融水苗族自治县实施乡村振兴战略指挥部资金保障专责小组</t>
  </si>
  <si>
    <t>日期:2024年8月19日</t>
  </si>
  <si>
    <t>单位:万元</t>
  </si>
  <si>
    <t>资金投向</t>
  </si>
  <si>
    <t>项目名称</t>
  </si>
  <si>
    <t>项目责任单位</t>
  </si>
  <si>
    <t>建设地点</t>
  </si>
  <si>
    <t>时间进度计划</t>
  </si>
  <si>
    <t>建设任务及建设内容</t>
  </si>
  <si>
    <t>补助标准</t>
  </si>
  <si>
    <t>项目效果目标</t>
  </si>
  <si>
    <t>资金总额</t>
  </si>
  <si>
    <t>统筹资金来源</t>
  </si>
  <si>
    <t>统筹资金渠道合计</t>
  </si>
  <si>
    <t>金额</t>
  </si>
  <si>
    <t>小计</t>
  </si>
  <si>
    <t>中央</t>
  </si>
  <si>
    <t>自治区</t>
  </si>
  <si>
    <t>总计</t>
  </si>
  <si>
    <t>一、农业生产发展</t>
  </si>
  <si>
    <t>融水苗族自治县产业标准厂房项目(详见附2-1)</t>
  </si>
  <si>
    <t>工业集中区管理委员会</t>
  </si>
  <si>
    <t>全县20个乡镇</t>
  </si>
  <si>
    <t>2024年4月开工2025年7月竣工</t>
  </si>
  <si>
    <t>建设单层钢构标准厂房4栋,若干园区道路，供排水等配套设施</t>
  </si>
  <si>
    <t>310元/平方米</t>
  </si>
  <si>
    <t>带动就业人数，增加贫困户收入，促进县城经济发展，增加税收.村集体分红</t>
  </si>
  <si>
    <t>财政衔接推进乡村振兴补助资金</t>
  </si>
  <si>
    <t>融水苗族自治县巩固拓展脱贫攻坚成果脱贫户和监测对象以奖代补项目(详见附2-1)</t>
  </si>
  <si>
    <t>各乡镇人民政府</t>
  </si>
  <si>
    <t>全县</t>
  </si>
  <si>
    <t>2024年1月1日实施，12月31日完成</t>
  </si>
  <si>
    <t>奖补脱贫户和监测对象“杉、优质稻、鱼、油茶、中药材”5个产业及其他产业。</t>
  </si>
  <si>
    <t>详见方案</t>
  </si>
  <si>
    <t>扶持脱贫户和监测对象2万户以上、脱贫人口7万人以上产业发展，增加脱贫户收入。</t>
  </si>
  <si>
    <t>其它农业生产发展项目(详见附2-1)</t>
  </si>
  <si>
    <t>农业农村局、民宗局、国营怀宝林场、乡村振兴局、林业局、水利局</t>
  </si>
  <si>
    <t>2024年12月份完工</t>
  </si>
  <si>
    <t>建设产业基地，配套农业设施，发放新型农业经营主体贷款贴息。</t>
  </si>
  <si>
    <t>详见各项目方案</t>
  </si>
  <si>
    <t>带动农民发展产业，促进农民增收，支持当地特色产业发展</t>
  </si>
  <si>
    <t>二、农村基础设施建设项目</t>
  </si>
  <si>
    <t>乡村振兴局实施的农村基础设施项目(详见附2-2)</t>
  </si>
  <si>
    <t>乡村振兴局</t>
  </si>
  <si>
    <t>2024年3月份开工，2024年9月份完工</t>
  </si>
  <si>
    <t>建设路基，路面，涵洞，水沟，挡土墙</t>
  </si>
  <si>
    <t>通过项目的实施改善当地群众生产条件，提高群众收入，</t>
  </si>
  <si>
    <t>民宗局实施的农村基础设施项目(详见附2-2)</t>
  </si>
  <si>
    <t>民宗局</t>
  </si>
  <si>
    <t>2023年4月份开工，
2023年7月份完工</t>
  </si>
  <si>
    <t>建设挡土墙 、平板桥。</t>
  </si>
  <si>
    <t>保护民族特色村寨，促进乡村振兴发展。</t>
  </si>
  <si>
    <t>发改局实施的以工代赈方式农村基础设施项目(详见附2-2)</t>
  </si>
  <si>
    <t>发改局</t>
  </si>
  <si>
    <t>2024年4月份开工，
2024年9月份完工</t>
  </si>
  <si>
    <t>新建护岸挡墙</t>
  </si>
  <si>
    <t>提升硬件设施，促进产业发展。带动当地群众就近务工，促进农民增收。</t>
  </si>
  <si>
    <t>林业局实施的农村基础设施项目(详见附2-2)</t>
  </si>
  <si>
    <t>林业局</t>
  </si>
  <si>
    <t>2023年4月开工，10月竣工</t>
  </si>
  <si>
    <t>建设林区产业道路硬化</t>
  </si>
  <si>
    <t>新增林区硬化道路建设，带动林场产业发展、群众就近务工。</t>
  </si>
  <si>
    <t>交通局实施的农村基础设施项目(详见附2-2)</t>
  </si>
  <si>
    <t>交通局</t>
  </si>
  <si>
    <t>2024年年底完工</t>
  </si>
  <si>
    <t>建设路基、路面、涵洞挡土墙</t>
  </si>
  <si>
    <t>通过项目的实施，完成路面扩宽工程，解决群众的出行难问题。</t>
  </si>
  <si>
    <t>三、其他（社会事业发展）</t>
  </si>
  <si>
    <t>“雨露计划”扶贫培训及扶贫助学补助</t>
  </si>
  <si>
    <t>2024年3月份开工，2024年12月完工</t>
  </si>
  <si>
    <t>退出户、脱贫户(含监测对象)中、高职学历教育补助，计划补助约6700人</t>
  </si>
  <si>
    <t>14.15年退出户1200元/生.期，“文秀巾帼励志班”的女学生按1600元/人·学期脱贫户、监测户1500元/生.期，“文秀巾帼励志班”的女学生按2000元/人·学期</t>
  </si>
  <si>
    <t>计划补助约1300人次，14.15年退出户1200元/生.期，“文秀巾帼励志班”的女学生按1600元/人·学期脱贫户、监测户1500元/生.期，“文秀巾帼励志班”的女学生按2000元/人·学期</t>
  </si>
  <si>
    <t>2024年项目管理费</t>
  </si>
  <si>
    <t>项目前期支出、维护项目日常运行</t>
  </si>
  <si>
    <t>按项目合同发放</t>
  </si>
  <si>
    <t>项目前期支出、维护项目日常运行，确保项目正常开工</t>
  </si>
  <si>
    <t>2024年村级公益性扶贫项目资产管护经费</t>
  </si>
  <si>
    <t>2024年1月份开工，2024年12月完工</t>
  </si>
  <si>
    <t>村级公益性扶贫项目资产管护经费</t>
  </si>
  <si>
    <t>按签订合同发放</t>
  </si>
  <si>
    <t>加强扶贫项目资产管护、维修</t>
  </si>
  <si>
    <t>2024年乡村建设公益性岗位补贴</t>
  </si>
  <si>
    <t>结合实际，合理科学开发乡村建设、农村人居环境整治、乡村治理、其他类公益性岗位等5725个</t>
  </si>
  <si>
    <t>补贴标准为1430元/月</t>
  </si>
  <si>
    <t>巩固拓展脱贫攻坚成果，确保乡村环境卫生和乡村和谐稳定，解决了脱贫人口(含监测对象)的就近就地就业问题，促进低收入脱贫家庭(防止返贫监测对象)家庭就业增收，开发5725个乡村建设公益性岗位。</t>
  </si>
  <si>
    <t>脱贫户劳动力（含监测对象）跨省就业一次性交通补助</t>
  </si>
  <si>
    <t>对脱贫劳动力跨省务工人员进行一次性交通补助，发放交通补助大于等于15000人</t>
  </si>
  <si>
    <t>按务工区域给予每人300元、500元、700元补助，有车票的按票面金额给于补助，最高不超过1000元。</t>
  </si>
  <si>
    <t>通过对跨省务工的脱贫劳动力进行一次性交通补助，做到应补尽补，减轻脱贫劳动力跨省务工负担，促进脱贫劳动力转移就业。</t>
  </si>
  <si>
    <t>融水苗族自治县农村危房改造</t>
  </si>
  <si>
    <t>住建局</t>
  </si>
  <si>
    <t>149户农村房屋建设</t>
  </si>
  <si>
    <t>按农户贫困类型补助2-5万元/每户</t>
  </si>
  <si>
    <t>此项目建成后，为巩固我县脱贫攻坚成果提供了重要基础设施保障。保障149户融水农村住房安全。</t>
  </si>
  <si>
    <t>农村危房改造补助资金</t>
  </si>
  <si>
    <t>2024年县域内稳定就业劳务补助</t>
  </si>
  <si>
    <t>2024.1-2024.12</t>
  </si>
  <si>
    <t>对脱贫人口（含监测对象）县域内稳定就业劳务补助。县域内稳定就业规模大约9200人。</t>
  </si>
  <si>
    <t>2024年脱贫户劳动力(含监测对象)县域内稳定就业劳务补助，实现脱贫人口（含监测对象）县域内稳定就业大约9200人，从而提高外出务工就业积极性，激发劳动脱贫内生动力。</t>
  </si>
  <si>
    <t>对在本县域内就业帮扶车间、企业、个体工商户等合法经营主体务工就业1个月以上（含）的脱贫劳动力，按务工月数给予最长不超过4个月的劳务补助。其中，列为低收入组的脱贫劳动力（含监测对象）400元/人·月；其他脱贫劳动力（含监测对象）200元/人·月</t>
  </si>
  <si>
    <t>融水苗族自治县55个村庄规划编制服务项目</t>
  </si>
  <si>
    <t>自然资源和规划局</t>
  </si>
  <si>
    <t>安排村庄内的农业生产用地布局及为其配套服务的各项设施；确定村庄居住、公共设施、道路工程设施等用地布局；明确垃圾收集点、公厕等环境卫生设施的分布、规模；确定防灾减灾、防疫设施的分布和规模；</t>
  </si>
  <si>
    <t>详见合同方案</t>
  </si>
  <si>
    <t>按桂自然资发[2019]8号、桂发[2019]23号、桂自然资办[2019]93号文件要求进行村庄规划编制，依据《广西壮族自治区村庄规划编制技术导则》（试行）等文件，以村民委员会为规划主体，坚持以人民为中心的指导思想，充分调动村民参与规划编制的积极性，发挥村民的主观能动性，编制“政府管用、村委好用、村民实用”的村庄规划，并通过专家评审。</t>
  </si>
  <si>
    <t>附件2-1</t>
  </si>
  <si>
    <t>融水苗族自治县统筹整合使用财政涉农资金（农业生产发展）明细表（调整）</t>
  </si>
  <si>
    <t>日期：2024年8月19日</t>
  </si>
  <si>
    <t>主管单位</t>
  </si>
  <si>
    <t>建设内容及规模</t>
  </si>
  <si>
    <t>项目绩效目标</t>
  </si>
  <si>
    <t>投资总额
（万元）</t>
  </si>
  <si>
    <t>合   计</t>
  </si>
  <si>
    <t>一、产业标准厂房项目</t>
  </si>
  <si>
    <t>融水-中国香杉家居板材集聚区—融水县和睦产业园项目（一期）13#、14#标准厂房及室外工程配套道路</t>
  </si>
  <si>
    <t>和睦工业园</t>
  </si>
  <si>
    <t>2024.7-2025.5</t>
  </si>
  <si>
    <t>建设2栋单层钢构标准厂房，其中13#厂房约5640㎡，14#厂房约3700㎡，及室外给排水、道路等配套设施</t>
  </si>
  <si>
    <t>受益村屯：115个脱贫村及2个易扶社区。配套设施受益企业：入驻园区企业；受益户数：3349户 受益人口：13599人。产业带动就业发展，解决群众就近就地就业问题，通过标准厂房建设引进生产企业推动和壮大融水杉木产业的发展，带动包括脱贫户在内的杉木种植户增产增收:厂房出租给企业，租金分配到115个脱贫村及2个易扶社区，增加脱贫村的集体经济收入，脱贫村把租金收入再分配，用于开发脱贫后续公益性岗位等脱贫巩固事业开支;生产经营企业提供就业岗位，产业带动就业发展，解决群众就地就业问题，助力脱贫人员增收。</t>
  </si>
  <si>
    <t>融水-中国香杉家居板材集聚区—融水县和睦产业园项目（一期）24-26#标准厂房及配套设施</t>
  </si>
  <si>
    <t>2024.6-2025.5</t>
  </si>
  <si>
    <t>建设2栋单层钢构标准厂房、1栋4层标准厂房，其中26#厂房9000㎡，25#楼1500㎡，26#厂房1319㎡，及室外给排水、道路等配套设施</t>
  </si>
  <si>
    <t>受益村屯：115个脱贫村及2个易扶社区。配套设施受益企业：入驻园区企业受益户数：3349户 受益人口：13599人。产业带动就业发展，解决群众就近就地就业问题，通过标准厂房建设引进生产企业推动和壮大融水杉木产业的发展，带动包括脱贫户在内的杉木种植户增产增收:厂房出租给企业，租金分配到115个脱贫村及2个易扶社区，增加脱贫村的集体经济收入，脱贫村把租金收入再分配，用于开发脱贫后续公益性岗位等脱贫巩固事业开支;生产经营企业提供就业岗位，产业带动就业发展，解决群众就地就业问题，助力脱贫人员增收。</t>
  </si>
  <si>
    <t>融水-中国香杉家居板材集聚区—融水县和睦产业园项目（一期）9#标准厂房及室外配套工程</t>
  </si>
  <si>
    <t>2024.4-2025.6</t>
  </si>
  <si>
    <t>建设1栋单层钢结构标准厂房约11900㎡及室外给排水、道路等配套设施。</t>
  </si>
  <si>
    <t>融水苗族自治县工业集中区——康田香杉科技产业园9-10#标准厂房及配套设施项目</t>
  </si>
  <si>
    <t>康田工业园</t>
  </si>
  <si>
    <t>2024.7-2025.7</t>
  </si>
  <si>
    <t>本项目总用地面积39676.95平方米(折合59.51亩)，总建筑面积21790平方米;主要建设2栋单层钢结构标准厂房（其中：9#、10#厂房建筑面积均为10895平方米，建筑高度均为11.40米，单跨最大跨度均为23米，结构类型均为钢结构，基础类型均为独立柱基础）及门卫室，配套道路、围墙、电气、消防及给排水等设施。</t>
  </si>
  <si>
    <t>详见设计方案</t>
  </si>
  <si>
    <t>二、巩固拓展脱贫攻坚成果脱贫户和监测对象以奖代补项目</t>
  </si>
  <si>
    <t>2024年巩固拓展脱贫攻坚成果脱贫户和监测对象以奖代补项目</t>
  </si>
  <si>
    <t>三、其它农业生产发展项目</t>
  </si>
  <si>
    <t>（一）林业局生产发展项目</t>
  </si>
  <si>
    <t>融水县国营怀宝林场2024年培育大径级林木项目</t>
  </si>
  <si>
    <t>国营怀宝林场</t>
  </si>
  <si>
    <t>怀宝镇</t>
  </si>
  <si>
    <t>2024.4-2024.10</t>
  </si>
  <si>
    <t>建设国有林场大径级林木项目，2024年度培育大径级林木829.8亩。对培育对象实施割灌除草、修枝、抚育采伐等技术措施，以改良林木生长发育的生态条件，改善林分结构，提高森林质量。</t>
  </si>
  <si>
    <t>项目的实施，改良林木生长发育的生态条件，改善林分结构，提高森林质量，有利于推动欠发达国有林场可持续发展，带动脱贫户就业，增加务工收入，改善生活。同时使农户掌握大径材培育的技术要点，该项目受益户数120户，受益人口471人，其中脱贫户6户,脱贫户人数19。</t>
  </si>
  <si>
    <t>融水县国营贝江河林场新安分场油茶基地道路工程</t>
  </si>
  <si>
    <t>融水镇</t>
  </si>
  <si>
    <t>2024.3-2024.9</t>
  </si>
  <si>
    <t>道路全长6.602公里，路面为砾石路面，路基宽度4.5米，路面3.5米</t>
  </si>
  <si>
    <t>广西融水润百荣农业开发有限公司新安油茶产业基地，新建产业路6.602公里，进一步改善油茶产业生产条件，带动油茶产业基地当地村屯（新安村285户1200人，其中贫困户122户650人产业发展，降低农产品运输成本。）</t>
  </si>
  <si>
    <t>融水县四荣乡江潭村油茶产业基地（道路）工程</t>
  </si>
  <si>
    <t>四荣乡</t>
  </si>
  <si>
    <t>道路全长约5.969公里，路面为砾石路面，路基宽度4.5米，路面3.5米</t>
  </si>
  <si>
    <t>广西巍梦农林开发有限公司江潭油茶产业基地，新建产业路5.969公里，进一步改善油茶产业生产条件，带动油茶产业基地当地村屯（江潭村575户2247人，其中贫困户120户389人产业发展，降低农产品运输成本。）</t>
  </si>
  <si>
    <t>融水县四荣乡四合村移民屯苏家山油茶产业道路工程</t>
  </si>
  <si>
    <t>新建生产道路4.716公里、路面为泥结碎石，路基宽度4.5米、路面宽度3.5米，建设相关的涵洞、边沟、路肩等。</t>
  </si>
  <si>
    <t>广西巍梦农林开发有限公司四合油茶产业基地，新建产业路4.716公里，进一步改善油茶产业生产条件，带动四合村604户2791人，其中贫困户12户48人产业发展，降低农产品运输成本。</t>
  </si>
  <si>
    <t>融水苗族自治县怀宝镇聘洞村论洞屯油茶基地产业道路工程</t>
  </si>
  <si>
    <t>道路全长约5.163公里，路面为砾石路面，路基宽度4.5米，路面3.5米</t>
  </si>
  <si>
    <t>广西融水润百荣农业开发有限公司论洞油茶产业基地，新建产业路5.163公里，进一步改善油茶产业生产条件，带动油茶产业基地当地村屯（聘洞村85户406人，其中贫困户8户36人产业发展，降低农产品运输成本。）</t>
  </si>
  <si>
    <t>（二）组织部生产发展项目</t>
  </si>
  <si>
    <t>融水县水东屠宰生鲜冷链设备项目（示范村）</t>
  </si>
  <si>
    <t>组织部</t>
  </si>
  <si>
    <t>2024.3-2024.12</t>
  </si>
  <si>
    <t>县供销联社融水县屠宰生鲜冷链物流项目。项目建设屠宰生鲜冷链厂区，项目预算总投资1960万元。2024年计划建设一期项目，以18个行政村集体申请衔接资金1260万元、申请市级供销系统扶持资金、粤桂协作资金或整合各村历年结存收益资金约700万元投资建设。</t>
  </si>
  <si>
    <t>项目建成后，根据使用年限按投入资金年回报率6%给予村集体经济收益，同时，预计可带动劳动力务工20人，按照普遍务工工资2500元/月测算，每年为群众增收60万元。</t>
  </si>
  <si>
    <t>四荣乡三江村水库移民整村提升工程项目——秀水四荣综合体建设项目</t>
  </si>
  <si>
    <t>四荣乡三江村水库移民整村提升工程—秀水四荣综合体项目。该项目计划投资1955万元，其中部门奖补资金等1605万元，江潭、三江、永安、四合、东田等5个行政村申请上级财政扶持集体经济资金350万元。项目用地面积10962平方米，总建筑面积 5156平方米，其中农贸市场建筑面积1070平方米、综合运输服务站建筑面积278平方米、冷链物流设施建筑面积115平方米、特色农产品创业中心建筑面积1014平方米、商业服务建筑面积1365平方米、其他配套用房建筑面积922平方米、地下室建筑面积373平方米以及门岗16平方米。</t>
  </si>
  <si>
    <t>该项目投入使用，可以解决四荣乡库区移民便民利民和商业服务设施，激活山内10乡镇通往县城的经济商圈中转站，商机无限发展。项目竣工后将资产划拨四荣乡相关投入行政村集体所有，项目实体商铺经营或出租收入归村集体经济，预计年收入25万元。</t>
  </si>
  <si>
    <t>大浪镇产业园区农产品烘干设备项目</t>
  </si>
  <si>
    <t>大浪镇</t>
  </si>
  <si>
    <t>建设一个农副产品烘干及其附属加工、运输等设施设备，容积约880立方米。项目位于凤鎏湾集体经济产业园农产品加工和中转标准厂房（产业园产权属于大浪镇行政村村集体经济经济组织所有）</t>
  </si>
  <si>
    <t>项目建成运营后，一是农副产品烘干、加工产业链等为群众提供给就业岗位，优先提供给脱贫户、监测户和困难户，可提供就业岗位8个，带动群众增加收入，人均年收入约2万元。二是凤鎏湾集体经济产业园企业及大浪镇其他商户、周边乡村提供茶油、猕猴桃、蓝莓、罗汉果等特色农产品保鲜储藏、中转运输等农产品生产社会化服务，带动大浪镇及周边乡镇、村屯特色农产品一二三产业融合发展、贯通产加销，多途径助力乡村振兴。三是根据市场平均水平估算，年收益率预计在6%，也即预计年度总收益4.2万元</t>
  </si>
  <si>
    <t>广西青云峰山泉水项目</t>
  </si>
  <si>
    <t>安陲乡</t>
  </si>
  <si>
    <t>2024.5-2024.11</t>
  </si>
  <si>
    <t>用于广西青云峰水厂装修、购置设备。项目位于安陲乡江门村乡村振兴产业园（产业园产权属于安陲乡江门村村集体经济组织所有），已建成不涉及新增建设用地。水源从乌吉村取水，经化验各项指标均符合标准</t>
  </si>
  <si>
    <t>建成的标准厂房建设山泉水水厂，建成后项目通过“能人领办”的方式运行，由广西青云峰公司杨宁能人（该公司是江门村股份经济合作联合社下属公司）经营，初步签订20年出租协议。为确保村集体经济资金保值增收，已初步与该公司签订合同约定盈利目标、绩效目标和相关经营管理责任，三个获得扶持村已与青云峰公司达成初步出租协议（采取“押二付一”方式签订合同，购买设备的村集体经济组织不定期对设备运营情况进行监督，并约定项目经营过程中禁止任何以项目资产作为抵押进行贷款等举债行为）合同期满，协商厂房和生产线继续出租或作价出售给该企业。 
预期效益： 项目建成后，一是每年预计提供21个就业岗位，务工工资2500元/月计算，每年在厂内务工群众年60万元。二是项目正常运营后，村集体投资年回报收益6%，每个村每年收益4.2万元。
收益分配：为每村集体经济带来年租金收入4.2万元。</t>
  </si>
  <si>
    <t>融水镇罗龙村投资广西融水瑞兴木业有限公司木材加工设备项目</t>
  </si>
  <si>
    <t>罗龙村集体投入70万元购置木材加工设备投放到融水瑞兴木业有限公司中合作木材加工业。项目建成后，所投放的设备（固定资产）归罗龙村集体。</t>
  </si>
  <si>
    <t>参与建设的罗龙村集体经济组织，通过出租增加村集体收入，收益率预计在5%左右，预计年度总收益3.5万元，获得的收益用于村级公益事业建设、发展产业、提取福利费等支出，有效的联农带农。</t>
  </si>
  <si>
    <t>投资柳州苗氏油茶科技有限责任公司设备项目</t>
  </si>
  <si>
    <t>中寨村等3个行政村依托柳州苗氏油茶科技有限责任公司，投入210万元购置设备投放到柳州苗氏油茶科技有限责任公司中合作草药类食药同源产品煲汤及茶饮产品生产线。项目建成后，3个村所投放的设备固定资产归村集体。</t>
  </si>
  <si>
    <t>项目建成运营后，一是草药类食药同源产品煲汤及茶饮产品生产线为群众提供给更多的就业岗位，优先提供给脱贫户、监测户和困难户，可提供就业岗位15人左右，人均年收入2万元。二是有效利用草药类食药同源产品煲汤及茶饮产品生产线项目，侧面带动融水县农产品一二三产业系统化、标准化融合发展，增加渠道销售农产品，多途径助力乡村振兴。三是运营收益收益率预计在7%，预计年度总收益15万元，即每个村每年收益5万元，获得的收益用于村级公益事业建设、发展产业、提取福利费等支出，有效的联农带农。根据合同约定，到期后公司原价回购设备，不产生折旧。
收益分配：项目正常运营后，每个村每年收益约5万元。</t>
  </si>
  <si>
    <t>（三）农业农村局生产发展项目</t>
  </si>
  <si>
    <t>融水县汪洞乡八洞村大苗山红茶加工基地设备购置</t>
  </si>
  <si>
    <t>农业农村局</t>
  </si>
  <si>
    <t>汪洞乡</t>
  </si>
  <si>
    <t>2024.1.1-2024.9.30</t>
  </si>
  <si>
    <t>购置红茶萎凋机、茶叶杀青机、揉捻机、烘焙机等茶叶加工设备。</t>
  </si>
  <si>
    <t>通过吸纳务工、收购茶叶等方式，带动农户52户197人，其中脱贫户9户40人，户均增收3500元以上。年均带动农户及村集体收入20万元以上。项目年产值100万元以上，年利润40万元以上。</t>
  </si>
  <si>
    <t>融水县水源茶叶农业设施建设项目</t>
  </si>
  <si>
    <t>红水乡</t>
  </si>
  <si>
    <t>建设茶叶生产展示综合楼，其中升级改造约1000平方米，扩建约800平方米，及相关配套设施建设。</t>
  </si>
  <si>
    <t>延申茶叶产业链，提高企业连农带农效用。受益脱贫户203户935人，脱贫户户均增收3000元。年产值500万元以上，预计集体经济年收入11.375万元。年均带动农户及村集体收入70万元以上。项目年产值500万元以上，年利润200万元以上。</t>
  </si>
  <si>
    <t>融水县拱洞乡古竺茶叶加工厂</t>
  </si>
  <si>
    <t>拱洞乡</t>
  </si>
  <si>
    <t>1、建设茶叶加工厂房，厂房建筑面积360m2；2、建设生产管理房，建筑面积236m2；3、安装机械制茶设备萎凋机、杀青机、揉捻机、解块机、发酵机等；4、250kVA变压器等供电设备安装1套。</t>
  </si>
  <si>
    <t>通过吸纳务工、收购茶叶等方式，带动农户206户1060人，其中脱贫户100户510人，户均增收3000元以上。年产值100万元，预计年集体经济收入6.125万元。年均带动农户及村集体收入67.925万元以上。项目年产值150万元以上，年利润41万元以上。</t>
  </si>
  <si>
    <t>融水县农产品生产加工设备</t>
  </si>
  <si>
    <t>购置生产及配套设备1套以上；电力设施设备1套。</t>
  </si>
  <si>
    <t>通过吸纳务工、租地、社会化服务等方式，带动农户300户1200人以上，户均增收3000元以上，年产值500万元，利润150万元，年分红村集体经济6.3万元以上。</t>
  </si>
  <si>
    <t>安陲乡农产品初加工车间项目建设</t>
  </si>
  <si>
    <t>建设钢架结构厂房600平方米及设施设备2套。</t>
  </si>
  <si>
    <t>通过吸纳务工、收购农产品等方式，带动农户50户130人，其中脱贫户20户70人，户均增收2000元以上。</t>
  </si>
  <si>
    <t>融水镇农产品初加工车间项目建设</t>
  </si>
  <si>
    <t>厂房建设1400平方米及设施设备3套。</t>
  </si>
  <si>
    <t>通过吸纳务工、收购农产品等方式，带动农户30户65人，其中脱贫户10户30人，户均增收2000元以上。</t>
  </si>
  <si>
    <t>融水县大苗山红茶加工设备购置</t>
  </si>
  <si>
    <t>购置茶叶生产加工设备1套。</t>
  </si>
  <si>
    <t>通过吸纳务工、收购农产品等方式，带动农户50户160人，其中脱贫户26户70人，户均增收3000元以上。</t>
  </si>
  <si>
    <t>融水县食用菌培育车间建设</t>
  </si>
  <si>
    <t>香粉乡</t>
  </si>
  <si>
    <t>建设11500立方米接种房和养菌房，总投资额305万元</t>
  </si>
  <si>
    <t>通过吸纳务工、收购农产品等方式，带动农户158户273人，其中脱贫户35户52人，户均增收5000元以上。</t>
  </si>
  <si>
    <t>和睦镇西安屯鹌鹑产业配套项目</t>
  </si>
  <si>
    <t>和睦镇</t>
  </si>
  <si>
    <t>建设冷藏库30立方米及其配套和鹌鹑粪便处理场地1800平方米。</t>
  </si>
  <si>
    <t>建设粪便处理场地，避免环境受到污染，建设冷藏库完善产业链，确保稳定的生产能力。为脱贫户提供稳定工作岗位。可以带动农户60户200人，其中脱贫户6户，20人，户均增收1800元以上</t>
  </si>
  <si>
    <t>香粉乡新平村灌溉工程</t>
  </si>
  <si>
    <t>拦水坝一座长41.4m，引水渠120.68m，C20砼挡土墙603.8m³，浆砌块石护坡142.4m³</t>
  </si>
  <si>
    <t>项目建成后新平村新寨屯至大方村龙拱屯段约200亩水田得到有效灌溉，恢复使用，受益群众约500人。</t>
  </si>
  <si>
    <t>融水县白云乡高兰村农田灌溉管渠</t>
  </si>
  <si>
    <t>白云乡</t>
  </si>
  <si>
    <t>1#支渠长93m，2#支渠长133m（管渠），3#支渠长95m，4#支渠长777m（管渠），5#支渠长382米，6#支渠长762m（其中549m为管渠）</t>
  </si>
  <si>
    <t>受益农户338户，受益人口1421人。</t>
  </si>
  <si>
    <t>红水乡良陇村下屯、牛塘屯农田水利灌溉建设项目</t>
  </si>
  <si>
    <t>1、dn50管390m；dn75管540m；dn160管600m；2、40*40三面光水渠500m；3、1.0*1.0m蓄水池2座</t>
  </si>
  <si>
    <t>受益农户820户，受益人口528人</t>
  </si>
  <si>
    <t>融水县优势特色产业罗汉果等农产品初加工项目建设</t>
  </si>
  <si>
    <t>融水县各乡镇</t>
  </si>
  <si>
    <t>2024.1.1-2024.12.31</t>
  </si>
  <si>
    <t>引进初加工设施设备3套以上。</t>
  </si>
  <si>
    <t>通过销售产品、务工就业、技术培训指导等方式，带动农户30户以上实现就业和参与产业发展，其中脱贫人口10户以上，户均增收2000元以上.</t>
  </si>
  <si>
    <t>融水县螺蛳粉原料基地建设项目</t>
  </si>
  <si>
    <t>种植木耳菌棒400万棒、豆角200亩、麻竹生产基地100亩以上及设施设备建设等。</t>
  </si>
  <si>
    <t>通过销售产品、带种带养、务工就业、技术培训指导等方式，带动农户300户以上就业和参与产业发展，其中脱贫人口40户以上，户均增收0.8万元以上。</t>
  </si>
  <si>
    <t>融水县汪洞乡罗洞村横岗、高村、上洞屯三岔片农田水利灌溉工程</t>
  </si>
  <si>
    <t>2024.4.1-2024.12.31</t>
  </si>
  <si>
    <t>1、40*40三面光水渠692m；30*30三面光水渠130m
2、40*40三面光水渠修复23m；
3、dn110管30m，dn75管780m。
4、拦水坝12*6m一座。
5、滤池1座
6、给水栓1处
7、水渠放水口1处</t>
  </si>
  <si>
    <t>数量指标：40*40三面光水渠692m；30*30三面光水渠130m、40*40三面光水渠修复23m、dn110管30m，dn75管780m、拦水坝12*6m一座、滤池1座、给水栓1处、水渠放水口1处；成本指标≥56.67万元；质量指标：项目（工程）验收合格率=100%；时效指标：项目（工程）完成及时率100%；社会效益指标：受益人口数220人，受益脱贫人口数35人；受益人口满意度≥90%。</t>
  </si>
  <si>
    <t>融水县汪洞乡腾合村汪洞屯至烟洞农田水利灌溉建设项目</t>
  </si>
  <si>
    <t>1、dn22管2100m
2、给水管3处</t>
  </si>
  <si>
    <t>数量指标dn22管2100m、给水管3处；成本指标≥81.56万元；质量指标：项目（工程）验收合格率=100%；时效指标：项目（工程）完成及时率100%；社会效益指标：受益人口数360人，受益脱贫人口数28人；受益人口满意度≥90%。</t>
  </si>
  <si>
    <t>融水县同练乡大坪村斑竹屯屋边农田灌溉工程</t>
  </si>
  <si>
    <t>同练乡</t>
  </si>
  <si>
    <t>1、40*40三面光水渠修复170m
2、dn225管290m；
3、拦水坝12*6m一座
4、1.2*1.2m蓄水池5座</t>
  </si>
  <si>
    <t>数量指标40*40三面光水渠修复170m、dn225管290m、拦水坝12*6m一座、1.2*1.2m蓄水池5座；成本指标≥34.1万元；质量指标：项目（工程）验收合格率=100%；时效指标：项目（工程）完成及时率100%；社会效益指标：受益人口数385人，受益脱贫人口数170人；受益人口满意度≥90%。</t>
  </si>
  <si>
    <t>融水县三防镇荣洞村板兰屯至拉连山屯灌溉水渠维修工程</t>
  </si>
  <si>
    <t>三防镇</t>
  </si>
  <si>
    <t>2024.4.30-2024.12.31</t>
  </si>
  <si>
    <t>1、40*40三面光水渠520m
2、dn110管3700m；</t>
  </si>
  <si>
    <t>数量指标40*40三面光水渠修复520m、dn110管3700m；成本指标≥98.61万元；质量指标：项目（工程）验收合格率=100%；时效指标：项目（工程）完成及时率100%；社会效益指标：受益人口数150人，受益脱贫人口数28人；受益人口满意度≥90%。</t>
  </si>
  <si>
    <t>白云乡瑶口村黑魁屯至甲报屯农田灌溉工程</t>
  </si>
  <si>
    <t>1、100*100三面光水渠220m；
2、DN1000管涵10m。</t>
  </si>
  <si>
    <t>数量指标100*100三面光水渠220m、DN1000管涵10m；成本指标≥29.49万元；质量指标：项目（工程）验收合格率=100%；时效指标：项目（工程）完成及时率100%；社会效益指标：受益人口数514人，受益脱贫人口数206人；受益人口满意度≥90%。</t>
  </si>
  <si>
    <t>融水县大浪镇桐里村九里屯旧水源头至长田农田水利灌溉建设项目</t>
  </si>
  <si>
    <t>1、dn110管1072m
2、滤池2座
3、给水栓2处</t>
  </si>
  <si>
    <t>数量指标dn110管1072m、滤池2座、给水栓2处；成本指标≥27.31万元；质量指标：项目（工程）验收合格率=100%；时效指标：项目（工程）完成及时率100%；社会效益指标：受益人口数450人，受益脱贫人口数200人；受益人口满意度≥90%。</t>
  </si>
  <si>
    <t>融水县大年乡大年村边赏至荒龙农田水利灌溉建设项目</t>
  </si>
  <si>
    <t>大年乡</t>
  </si>
  <si>
    <t>1、dn110管380m
2、40*40三面光水渠650m
3、拦水坝加高1座
4、放水口1处</t>
  </si>
  <si>
    <t>数量指标dn110管380m、40*40三面光水渠650m、拦水坝加高1座、放水口1处；成本指标≥30.04万元；质量指标：项目（工程）验收合格率=100%；时效指标：项目（工程）完成及时率100%；社会效益指标：受益人口数360人，受益脱贫人口数130人；受益人口满意度≥90%。</t>
  </si>
  <si>
    <t>融水县良寨乡良寨村芒里屯农田水利灌溉建设项目</t>
  </si>
  <si>
    <t>良寨乡</t>
  </si>
  <si>
    <t>1、dn75管660m
2、1.0*1.0m蓄水池1座
3、给水栓1处</t>
  </si>
  <si>
    <t>数量指标dn75管660m、1.0*1.0m蓄水池1座、给水栓1处；成本指标≥16.42万元；质量指标：项目（工程）验收合格率=100%；时效指标：项目（工程）完成及时率100%；社会效益指标：受益人口数1088人，受益脱贫人口数280人；受益人口满意度≥90%。</t>
  </si>
  <si>
    <t>四荣乡永安村边家屯农田水利灌溉建设项目</t>
  </si>
  <si>
    <t>新建拦水坝15米，新建0.6*0.6m水沟20米</t>
  </si>
  <si>
    <t>数量指标新建拦水坝15米，新建0.6*0.6m水沟20米；成本指标≥13万元；质量指标：项目（工程）验收合格率=100%；时效指标：项目（工程）完成及时率100%；社会效益指标：受益人口数232人，受益脱贫人口数9人；受益人口满意度≥90%。</t>
  </si>
  <si>
    <t>大年乡古楼村牙广屯农田水利灌溉建设项目</t>
  </si>
  <si>
    <t>新建过滤池4座，新建dn200管140米，新建dn110管1180米，新建dn90管340米，新建dn63管21米，改建农渠1005米，</t>
  </si>
  <si>
    <t>数量指标新建过滤池4座，新建dn200管140米，新建dn110管1180米，新建dn90管340米，新建dn63管21米，改建农渠1005米；成本指标≥56.74万元；质量指标：项目（工程）验收合格率=100%；时效指标：项目（工程）完成及时率100%；社会效益指标：受益人口数400人，受益脱贫人口数120人；受益人口满意度≥90%。</t>
  </si>
  <si>
    <t>融水县三防镇乃文村洞翁屯农田水利灌溉工程</t>
  </si>
  <si>
    <t>引水渠三面光硬化及配套2500米。受益灌溉面积200亩。</t>
  </si>
  <si>
    <t>数量指标引水渠三面光硬化及配套2500米；成本指标≥72.11万元；质量指标：项目（工程）验收合格率=100%；时效指标：项目（工程）完成及时率100%；社会效益指标：受益人口数1100人，受益脱贫人口数81人；受益人口满意度≥90%。</t>
  </si>
  <si>
    <t>融水县安太乡小桑村紫黑香糯核心种植示范基地农田水利灌溉建设项目</t>
  </si>
  <si>
    <t>安太乡</t>
  </si>
  <si>
    <t>引水渠三面光硬化及配套3000米。受益灌溉面积350亩。</t>
  </si>
  <si>
    <t>数量指标引水渠三面光硬化及配套3000米；成本指标≥71万元；质量指标：项目（工程）验收合格率=100%；时效指标：项目（工程）完成及时率100%；社会效益指标：受益人口数900人，受益脱贫人口数450人；受益人口满意度≥90%。</t>
  </si>
  <si>
    <t>融水县杆洞乡高强村高强屯农田水利灌溉建设项目</t>
  </si>
  <si>
    <t>杆洞乡</t>
  </si>
  <si>
    <t>引水渠三面光硬化及配套2000米。受益灌溉面积80亩。</t>
  </si>
  <si>
    <t>数量指标引水渠三面光硬化及配套2000米；成本指标≥53万元；质量指标：项目（工程）验收合格率=100%；时效指标：项目（工程）完成及时率100%；社会效益指标：受益人口数225人，受益脱贫人口数48人；受益人口满意度≥90%。</t>
  </si>
  <si>
    <t>融水县大年乡古楼村古楼屯农田水利灌溉建设项目</t>
  </si>
  <si>
    <t>引水渠三面光硬化及配套2500米。受益灌溉面积247亩。</t>
  </si>
  <si>
    <t>数量指标引水渠三面光硬化及配套2500米；成本指标≥79.28万元；质量指标：项目（工程）验收合格率=100%；时效指标：项目（工程）完成及时率100%；社会效益指标：受益人口数715人，受益脱贫人口数320人；受益人口满意度≥90%。</t>
  </si>
  <si>
    <t>融水县同练瑶族乡大坪村大坪屯四队农田水利灌溉工程</t>
  </si>
  <si>
    <t>新建拦水坝及沉沙池，埋设DN50输水管1800米，受益灌溉面积80亩。</t>
  </si>
  <si>
    <t>数量指标新建拦水坝及沉沙池，埋设DN50输水管1800米；成本指标≥15.38万元；质量指标：项目（工程）验收合格率=100%；时效指标：项目（工程）完成及时率100%；社会效益指标：受益人口数98人，受益脱贫人口数72人；受益人口满意度≥90%。</t>
  </si>
  <si>
    <t>融水县新国村整村推进工程（古楼屯）优化变更工程</t>
  </si>
  <si>
    <t>污水管网150米、生态池20立方米；铺设植砖草60平方米。</t>
  </si>
  <si>
    <t>数量指标污水管网150米、生态池20立方米、铺设植砖草60平方米；成本指标≥13万元；质量指标：项目（工程）验收合格率=100%；时效指标：项目（工程）完成及时率100%；社会效益指标：受益人口数281人，受益脱贫人口数16人；受益人口满意度≥90%。</t>
  </si>
  <si>
    <t>融水县新国村整村推进工程（北府屯）优化变更工程</t>
  </si>
  <si>
    <t>新建挡土墙10米；污水管网120米、生态池25立方米；铺设植砖草60平方米。</t>
  </si>
  <si>
    <t>数量指标新建挡土墙10米、污水管网120米、生态池25立方米、铺设植砖草60平方米；成本指标≥9万元；质量指标：项目（工程）验收合格率=100%；时效指标：项目（工程）完成及时率100%；社会效益指标：受益人口数200人；受益人口满意度≥90%。</t>
  </si>
  <si>
    <t>怀宝镇喷沟村农产品初加工项目</t>
  </si>
  <si>
    <t>建设初加工车间200平方，购买设备1套以上。</t>
  </si>
  <si>
    <t>数量指标建设初加工车间200平方，购买设备1套以上；成本指标≤65万元；质量指标：项目验收合格率=100%；时效指标：项目完成及时率100%；社会效益指标：受益人口数65人，受益脱贫人口数20人;受益人口满意度≥90%。</t>
  </si>
  <si>
    <t>融水县三防镇农产品加工食品配送分拣中心</t>
  </si>
  <si>
    <t>分拣中心:建筑面积2500m2，建筑占地面积1250m2，建筑层数二层，建筑高度8.15m，结构类型钢结构，建筑类别二类，耐火等级二级。</t>
  </si>
  <si>
    <t>数量指标建筑面积2500m2，建筑占地面积1250m2，建筑层数二层，建筑高度8.15m；成本指标≤310万元；质量指标：项目验收合格率=100%；时效指标：项目完成及时率100%；社会效益指标：受益人口数150人，受益脱贫人口数35人;受益人口满意度≥90%。</t>
  </si>
  <si>
    <t>融水县大米深加工项目</t>
  </si>
  <si>
    <t>购置大米深加工生产线一套。</t>
  </si>
  <si>
    <t>数量指标购置大米深加工生产线一套。；成本指标≤295万元；质量指标：项目验收合格率=100%；时效指标：项目完成及时率100%；社会效益指标：受益人口数4100人，受益脱贫人口数1050人;受益人口满意度≥90%。</t>
  </si>
  <si>
    <t>融水县农产品深加工项目</t>
  </si>
  <si>
    <t>建设厂房及购置农产品深加工生产线一套</t>
  </si>
  <si>
    <t>数量指标建设厂房及购置农产品深加工生产线一套。；成本指标≤275万元；质量指标：项目验收合格率=100%；时效指标：项目完成及时率100%；社会效益指标：受益人口数1928人，受益脱贫人口数570人;受益人口满意度≥90%。</t>
  </si>
  <si>
    <t>（四）民宗局生产发展项目</t>
  </si>
  <si>
    <t>广西民族特色村寨与乡村旅游融合发展试点村寨整体建设工程（香粉乡中坪村毛坪屯）</t>
  </si>
  <si>
    <t>2024.4.1-2024.8.31</t>
  </si>
  <si>
    <t>1.乡村旅游景区建设排水沟，排水沟200米。
2.建设乡村旅游景区旅游步道120米，护栏150米。
3.建设乡村旅游景区游客更衣室。
4.改造提升乡村旅游厕所：对现有2处17间厕所进行提升改造，含水电改造、洗手盆、遮雨棚等。
5.对乡村旅游景区沿路3栋民房进行房屋局部维修。
6.建设毛坪屯巷道安全护栏共550米、挡土墙高15米、长30米。
7.对毛坪屯1栋民房进行局部维修，提升改造。</t>
  </si>
  <si>
    <t>1.乡村旅游景区建设排水沟，排水沟200米。2.建设乡村旅游景区旅游步道120米，护栏150米。
3.建设乡村旅游景区游客更衣室。4.改造提升乡村旅游厕所：对现有2处17间厕所进行提升改造，含水电改造、洗手盆、遮雨棚等。5.对乡村旅游景区沿路3栋民房进行房屋局部维修。6.建设毛坪屯巷道安全护栏共550米、挡土墙高15米、长30米。7.对毛坪屯1栋民房进行局部维修，提升改造。工程验收合格率≥100%；工程完成及时率≥100%；工程设计使用年限≥10年；受益人口满意度≥90%。</t>
  </si>
  <si>
    <t>融水镇东华村麻竹生产基地产业路硬化工程</t>
  </si>
  <si>
    <t>基地260亩，道路全长0.875 公里，路基4.5米,、宽3.5米，碎石垫层0.15米。水泥混凝土面层 3.139 千平方米:砾石基层 3.489 千平方米，培土路肩 0.875 千平方米,1-中0.5m钢筋混凝土 圆管涵 18 米，挖士方:1444㎡，挖石方:199㎡，填方:754m³。</t>
  </si>
  <si>
    <t>硬化道路全长0.875 公里，路基4.5米,、宽3.5米，碎石垫层0.15米。水泥混凝土面层 3.139 千平方米:砾石基层 3.489 千平方米，培土路肩 0.875 千平方米,1-中0.5m钢筋混凝土 圆管涵 18 米，挖士方:1444㎡，挖石方:199㎡，填方:754m³。工程验收合格率≥100%；工程完成及时率≥100%；工程设计使用年限≥10年；受益人口满意度≥90%。</t>
  </si>
  <si>
    <t>白云乡大湾村达阳屯下甲龙林区香杉产业基地砂石路工程</t>
  </si>
  <si>
    <t>新开林区砂石道路4.73公里，路基宽5米，路面宽4米，建排水沟、挡土墙、涵管。</t>
  </si>
  <si>
    <t>新建产业路4.73公里，路基宽5米，路面宽4米，建排水沟、挡土墙。工程验收合格率≥100%；工程完成及时率≥100%；工程设计使用年限≥10年；受益人口满意度≥90%。</t>
  </si>
  <si>
    <t>和睦镇吉塘村牛路屯蛇和岭到大红丫甘蔗基地产业路</t>
  </si>
  <si>
    <t>在原产业路进行硬化，全长1597米，宽为3米，采用C25混凝土，路面厚度为18cm。</t>
  </si>
  <si>
    <t>硬化产业路1597米，宽为3米，采用C25混凝土，路面厚度为18cm。工程验收合格率≥100%；工程完成及时率≥100%；工程设计使用年限≥10年；受益人口满意度≥90%。</t>
  </si>
  <si>
    <t>民族手工业融合创新发展试点企业建设工程</t>
  </si>
  <si>
    <t>开展电脑刺绣、手工刺绣等技能培训3期</t>
  </si>
  <si>
    <t>技能培训，带动民族地区群众致富，带动本县民族手工业发展，扶持民族刺绣企业发展，涉及直接受益人口400人。</t>
  </si>
  <si>
    <t>汪洞乡产儒村产最屯水稻产业基地灌溉水渠建设工程</t>
  </si>
  <si>
    <t>1、新建拦水坝，坝长8米，拦水坝含地下部分总高2米，坝体埋地部分宽2米，顶部宽0.8米。
2、新建三面光水渠，水渠总宽0.8米高0.66米，内空0.4米X0.4米，水渠总长850米</t>
  </si>
  <si>
    <t>新建拦水坝，坝长8米，拦水坝含地下部分总高2米，坝体埋地部分宽2米，顶部宽0.8米。新建三面光水渠，水渠总宽0.8米高0.66米，内空0.4米X0.4米，水渠总长850米，工程验收合格率≥100%；工程完成及时率≥100%；工程设计使用年限≥10年；受益人口满意度≥90%。</t>
  </si>
  <si>
    <t>汪洞乡腾合村汪洞屯水稻产业基地灌溉水渠建设工程</t>
  </si>
  <si>
    <t>1、新建拦水坝，坝长17米，拦水坝含地下部分总高2米，坝体埋地部分宽2米，顶部宽0.8米。
2、原有水渠修复，其中重建301.5米，沟底修复91米，重建架空水渠6.6米，过路涵管埋设两处均长2米。重建及修复水渠总宽0.9米高0.76米，内空0.7米X0.7米；重建架空水渠总宽1.28米高0.92米，内空0.8米X0.8米。</t>
  </si>
  <si>
    <t>新建拦水坝，坝长17米，拦水坝含地下部分总高2米，坝体埋地部分宽2米，顶部宽0.8米。原有水渠修复，其中重建301.5米，沟底修复91米，重建架空水渠6.6米，过路涵管埋设两处均长2米。工程验收合格率≥100%；工程完成及时率≥100%；工程设计使用年限≥10年；受益人口满意度≥90%。</t>
  </si>
  <si>
    <t>大年乡为零星至乌牙农田水稻产业基地灌溉水渠新建工程</t>
  </si>
  <si>
    <t>新建三面光水渠1.915公里，拦水坝一座，三面光水渠内空平均高0.5米、宽0.3米，水渠平均厚度0.2米。</t>
  </si>
  <si>
    <t>新建三面光水渠1.915公里，拦水坝一座，三面光水渠内空平均高0.5米、宽0.3米，水渠平均厚度0.2米。工程验收合格率≥100%；工程完成及时率≥100%；工程设计使用年限≥10年；受益人口满意度≥90%。</t>
  </si>
  <si>
    <t>安陲乡泗溪村委到江边田产业路建设工程</t>
  </si>
  <si>
    <t>在原产业路进行硬化，全长1040米，宽为3米，采用C25混凝土，路面厚度为18cm，涵管一处，采用D400过路管。</t>
  </si>
  <si>
    <t>在原产业路进行硬化，全长1040米，宽为3米。工程验收合格率≥100%；工程完成及时率≥100%；工程设计使用年限≥10年；受益人口满意度≥90%。</t>
  </si>
  <si>
    <t>三防镇乃文村寨群屯农田灌溉水渠建设工程</t>
  </si>
  <si>
    <t>新建三面光水渠，水渠总宽1.3米高1.04米，内空0.7米X0.7米，水渠总长665米</t>
  </si>
  <si>
    <t>新建三面光水渠，水渠总宽1.3米高1.04米，内空0.7米X0.7米，水渠总长665米。工程验收合格率≥100%；工程完成及时率≥100%；工程设计使用年限≥10年；受益人口满意度≥90%。</t>
  </si>
  <si>
    <t>三防镇兴洞村下邓洞屯农田灌溉水渠建设工程</t>
  </si>
  <si>
    <t>1、新建引水坝，坝长35米，拦水坝含地下部分总高3米。
2、新建三面光水渠，水渠总宽0.8米高0.66米，内空0.4米X0.4米，水渠分为A段和B段，A段水渠总长791米，B段水渠总长310米。</t>
  </si>
  <si>
    <t>新建引水坝，坝长35米，拦水坝含地下部分总高3米。新建三面光水渠，水渠总宽0.8米高0.66米，内空0.4米X0.4米，水渠分为A段和B段，A段水渠总长791米，B段水渠总长310米。工程验收合格率≥100%；工程完成及时率≥100%；工程设计使用年限≥10年；受益人口满意度≥90%。</t>
  </si>
  <si>
    <t>拱洞乡拱洞村下寨屯平洞紫黑香糯基地过水涵板工程</t>
  </si>
  <si>
    <t>新建过水涵板长43.2米，宽4.5米，高2.4米；新建防撞墩31个，长2米，宽0.4米，高0.6米；新建挡墙18米；新建直径50涵管长6米,新建桥头两边路面221平方米;新建道路硬化长115米,宽3.5米,总硬化447平方米.涉及直接受益人口251户1071人。</t>
  </si>
  <si>
    <t>新建过水涵板43.2米，硬化道路115米，方便399户、2139人（其中脱贫户138户607人）生产生活出行，降低农产品运输成本，带动全村紫黑香糯产业发展，促进农民增收。新建过水涵板长度≥43.2米；新建硬化路长度≥0.115公里；工程验收合格率100%；工程完成及时率100%；过水涵板建设成本≤13508元/米；硬化道路建设成本≤69.22万元/公里；工程设计使用年限≥20年；受益农户人口数≥2139人；受益农户满意度≥95%。</t>
  </si>
  <si>
    <t>滚贝乡烈洞村大叫山到甲孟河香杉产业道路硬化建设工程</t>
  </si>
  <si>
    <t>滚贝乡</t>
  </si>
  <si>
    <t>2024.7.1-2024.8.31</t>
  </si>
  <si>
    <t>道路硬化，长1646米、宽3.5米；挡土墙3段合计29米（310立方米）；圆管涵洞4处合计42米；及路基平整及排水等方便群众生产生活，涉及直接收益人口332户1380人。</t>
  </si>
  <si>
    <t>硬化产业路1.646公里，进一步改善农业生产条件，带动烈洞村319户1413人（其中脱贫户65户227人）产业发展，降低农产品运输成本，带动全村杉木等产业发展，促进农民增收。硬化道路路长度≥1.646公里；工程验收合格率100%；工程完成及时率100%；硬化路建设补助标准≤73.40万元/公里；工程设计使用年限≥10年；受益农户人口数≥1413人；受益农户满意度≥95%。</t>
  </si>
  <si>
    <t>良寨乡归坪村归你屯稻田生产木耳基地产业路硬化工程</t>
  </si>
  <si>
    <t>产业路硬化：长557.854米，宽3.5米，厚0.2米；挡土墙11米长。方便群众生产生活，涉及直接收益人口181户866人。</t>
  </si>
  <si>
    <t>硬化产业路0.557公里，建设挡土墙11米。方便归你屯181户920人（其中脱贫户100户491人）生产生活出行，降低农产品运输成本，带动全村水稻、木耳产业发展，促进农民增收。硬化道路路长度≥0.557公里；工程验收合格率100%；工程完成及时率100%；硬化路建设补助标准≤76.52万元/公里；工程设计使用年限≥10年；受益农户人口数≥920人；受益农户满意度≥95%。</t>
  </si>
  <si>
    <t>永乐镇四莫村甘蔗水稻生产基地产业路建设工程</t>
  </si>
  <si>
    <t>永乐镇</t>
  </si>
  <si>
    <t>产业道路混凝土硬化长807.2米，厚0.2米，0.10米砂砾碎石垫层，培路肩，涵管总长34米。方便群众生产生活，涉及直接收益人口1141户4354人。</t>
  </si>
  <si>
    <t>硬化产业路0.807公里，进一步改善农业生产条件，方便四莫村217户814人（其中脱贫户28户91人）生产生活出行，降低农资农产品运输成本，带动全村甘蔗产业发展，促进农民增收。硬化道路路长度≥0.807公里；工程验收合格率100%；工程完成及时率100%；硬化路建设补助标准≤48.17万元/公里；工程设计使用年限≥10年；受益农户人口数≥814人；受益农户满意度≥95%。</t>
  </si>
  <si>
    <t>（五）水利局生产发展项目</t>
  </si>
  <si>
    <t>融水县和睦镇安塘村、古顶村高产水稻基地灌溉设施配套工程</t>
  </si>
  <si>
    <t>水利局</t>
  </si>
  <si>
    <t>本工程共涉及安塘村的大山山塘、古顶村的培塘山塘和离洞山塘3座山塘水库，均是在原址上维修加固或重建：1、大山山塘，溢洪道、放水设施、维修扩建防汛抢险道路0.8km。2、培塘水库：重建溢洪道、放水设施、修整防汛抢险道路0.5km。离洞山塘：新建坝顶、维修防汛抢险道路1.4km、新建跨溢洪道交通桥板等。</t>
  </si>
  <si>
    <t>新建大坝总长度≥2.7公里；项目（工程）验收合格率≥100%；项目（工程）完成及时率≥100%；项目（工程）预算≤234.41万元；项目（工程）设计使用年限≥15年；受益人口满意度≥90%山塘除险加固，恢复灌溉功能，保障粮食安全</t>
  </si>
  <si>
    <t>融水县融水镇东良村陆村屯水稻测产基地灌溉设施配套工程</t>
  </si>
  <si>
    <t>融水镇东良村</t>
  </si>
  <si>
    <t>融水镇东良村陆村屯水稻测产基地灌溉水源为酒饼湾山塘，建设内容：主坝新建上游坝坡土工膜防渗及混凝土面板护坡、副坝、放水设施、溢洪道修整防汛抢险道路0.25km，整个主坝坝区及近坝区附近进行白蚁防治</t>
  </si>
  <si>
    <t>修整防汛抢险道路≥0.25千米，项目（工程）验收合格率≥100%；项目（工程）完成及时率≥100%；项目（工程）预算≤98.74万元；项目（工程）设计使用年限≥15年；受益人口满意度≥90%；山塘除险加固，恢复灌溉功能，保障粮食安全</t>
  </si>
  <si>
    <t>融水县永乐镇北高村水稻测产基地灌溉设施配套工程</t>
  </si>
  <si>
    <t>永乐镇北高村</t>
  </si>
  <si>
    <t>永乐镇北高村水稻测产基地灌溉主水源为地稿山塘，目前存在病险隐患，无法蓄水。本项目建设内容是对地稿山塘的坝体、溢洪道及防汛抢险道路等进行维修加固，以恢复灌溉功能。</t>
  </si>
  <si>
    <t>山塘除险加固，恢复灌溉功能，保障粮食安全</t>
  </si>
  <si>
    <t>融水县融水镇麻洞屯乡村振兴产业园基础设施配套工程</t>
  </si>
  <si>
    <t>融水镇新国村</t>
  </si>
  <si>
    <t>本项目建设内容是新建一条排涝隧洞，总长82.0m，净宽1.6m，上、下游河沟清理疏浚170m。</t>
  </si>
  <si>
    <t>新建一条排涝隧洞≥82米，项目（工程）验收合格率≥100%；项目（工程）完成及时率≥100%；项目（工程）预算≤232.38万元；项目（工程）设计使用年限≥15年；受益人口满意度≥90%；提升园区防洪排涝能力，保障产业生产安全</t>
  </si>
  <si>
    <t>融水县永乐镇北高村蒙村屯高产水稻基地灌溉设施配套工程</t>
  </si>
  <si>
    <t>对蒙村屯主要水稻基地的灌溉水渠进行三面光硬化，总长1600m。</t>
  </si>
  <si>
    <t>维修水渠数量≥1条1600米；项目（工程）验收合格率≥100%；项目（工程）完成及时率≥100%；项目（工程）预算≤82.36万元；项目（工程）设计使用年限≥15年；受益人口满意度≥90%</t>
  </si>
  <si>
    <t>融水县永乐镇北高村、荣山村粮食甘蔗基地灌溉设施配套工程</t>
  </si>
  <si>
    <t>本项目建设内容是维修木王水库灌区干渠2263m、支渠611m；新建盖板涵1处，长度共计6m；修复C25钢筋砼渡槽长90m，新建拦水坝1座等，以恢复灌区渠道灌溉功能。整个主坝坝区及近坝区附近进行白蚁防治。</t>
  </si>
  <si>
    <t>修复一条干渠≥22635米，支渠611米，项目（工程）验收合格率≥100%；项目（工程）完成及时率≥100%；项目（工程）预算≤573.5万元；项目（工程）设计使用年限≥15年；受益人口满意度≥90%；恢复水库灌区渠道灌溉功能，保障农业生产安全</t>
  </si>
  <si>
    <t>（六）乡村振兴局生产发展项目</t>
  </si>
  <si>
    <t>2024年脱贫人口小额信贷贴息</t>
  </si>
  <si>
    <t>按时发放全县20个乡镇的脱贫人口小额信贷贴息到使用脱贫人口小额信贷对象手中。</t>
  </si>
  <si>
    <t>按银行基准利率</t>
  </si>
  <si>
    <t>脱贫户获得贷款年度总金额≥3500万元；脱贫户贷款申请满足率≥97%；小额信贷贷款还款率≥97%；贷款及时发放率≥97%；受益脱贫户户数≥9000户；受益脱贫户满意度≥90%</t>
  </si>
  <si>
    <t>附件2-2</t>
  </si>
  <si>
    <t>融水苗族自治县统筹整合使用财政涉农资金（基础设施）项目明细表（调整）</t>
  </si>
  <si>
    <t>是否脱贫村</t>
  </si>
  <si>
    <t>是否以工代赈</t>
  </si>
  <si>
    <t>（一）乡村振兴局实施的基础设施</t>
  </si>
  <si>
    <t>基础设施建设</t>
  </si>
  <si>
    <t>融水县三防镇洞马村大村一屯至雨潭屯道路硬化工程</t>
  </si>
  <si>
    <t>三防镇洞马村</t>
  </si>
  <si>
    <t>是</t>
  </si>
  <si>
    <t>否</t>
  </si>
  <si>
    <t>屯级道路硬化4.86公里，主要为路基平整，路面硬化厚20cm，路肩宽50cm，错车道，按路面宽度4.5米标准（含错车道）建设。φ1.0m圆管涵105米15道，2.0X2.0m盖板涵14米两座。</t>
  </si>
  <si>
    <t>硬化道路4.86公里，通过改善交通条件，方便994人生活出行并降低农产品运输成本。数量指标：道路硬化4.86公里；质量指标：项目（工程）验收合格率=100%；时效指标：项目（工程）完成及时率100%；
成本指标：道路补助标准60万元/公里；
社会效益指标：受益人口数994人，受益脱贫人口数166人；可持续影响指标：工程设计使用年限≥20年；满意度指标：受益人口满意度度≥90%</t>
  </si>
  <si>
    <t>60万元/公里</t>
  </si>
  <si>
    <t>融水县滚贝乡尧佐村塘九屯道路硬化工程</t>
  </si>
  <si>
    <t>滚贝乡尧佐村</t>
  </si>
  <si>
    <t>屯级道路硬化4.06公里，主要为路基平整，路面硬化厚度20cm，路肩宽50cm，错车道，按路面宽度3.5米标准（含错车道），C20片石混凝土挡土墙508.05m³，φ1.0m圆管涵7米。</t>
  </si>
  <si>
    <t>硬化道路4.06公里，通过改善交通条件，方便968人生活出行并降低农产品运输成本。数量指标：道路硬化4.06公里；质量指标：项目（工程）验收合格率=100%；时效指标：项目（工程）完成及时率100%；
成本指标：道路补助标准60万元/公里；社会效益指标：受益人口数968人，受益脱贫人口数26人；可持续影响指标：工程设计使用年限≥20年；满意度指标：受益人口满意度度≥90%</t>
  </si>
  <si>
    <t>融水县汪洞乡腾合村腾村屯河堤挡土墙及小桥梁工程</t>
  </si>
  <si>
    <t>汪洞乡腾合村</t>
  </si>
  <si>
    <t>桥梁建设18.04米、挡土墙建设2679.6立方米。排水涵管80米/10道</t>
  </si>
  <si>
    <t>桥梁建设18.04米、挡土墙建设2679.6立方米，通过改善交通条件，方便408人生活出行并降低农产品运输成本。数量指标：桥梁18.04米，挡土墙2679.6立方米；
质量指标：项目（工程）验收合格率=100%；时效指标：项目（工程）完成及时率100%；成本指标：桥梁补助2.5万/米，挡土墙补助标准500元/立方米；社会效益指标：受益人口数408人，受益脱贫人口数18人；可持续影响指标：工程设计使用年限≥20年；满意度指标：受益人口满意度度≥90%</t>
  </si>
  <si>
    <t>融水县大年乡高马村中正屯至高僚村高僚屯产业道路硬化工程</t>
  </si>
  <si>
    <t>大年乡高马村</t>
  </si>
  <si>
    <t>2024.09.24-2025.01.24</t>
  </si>
  <si>
    <t>产业道路硬化4.64公里，主要为路基平整，路面硬化厚20cm，路肩宽50cm，错车道，按路面宽度4.5米标准（含错车道），建设C20片石混凝土挡土墙175.2m³，φ1.0m圆管涵14米，4.0X3.0m盖板涵7米。</t>
  </si>
  <si>
    <t>硬化道路4.64公里、挡土墙175.2m³、φ1.0 米圆管涵14米、4.0X3.0m盖板涵7米，通过改善交通条件，方便1648人生活出行并降低农产品运输成本。数量指标：硬化道路1.59公里；质量指标：项目（工程）验收合格率=100%；时效指标：项目（工程）完成及时率100%；成本指标：道路补助标准60万元/公里、挡土墙422元/m³、φ1.0 米圆管涵2033元/米、盖板涵0.7万元/米，总体成本指标：327.3254万元；社会效益指标：受益人口数1648人，受益脱贫人口数1243人；可持续影响指标：工程设计使用年限≥20年；满意度指标：受益人口满意度度≥90%</t>
  </si>
  <si>
    <t>融水县滚贝乡同乐村加友屯、吴家屯杉木、优质稻基地产业路新建工程</t>
  </si>
  <si>
    <t>滚贝乡同乐村</t>
  </si>
  <si>
    <t>新建道路2.56公里，主要为路基平整，路肩宽50cm，错车道，按路面宽度5.5米标准（含错车道），建设φ1.0m圆管涵63米/九道，2.0X2.0m盖板涵14米/两座。</t>
  </si>
  <si>
    <t>新建道路2.56公里、建设φ1.0m圆管涵63米/九道，2.0X2.0m盖板涵14米/两座，通过改善交通条件，方便532人生活出行并降低农产品运输成本。数量指标：新建道路2.56公里；质量指标：项目（工程）验收合格率=100%；时效指标：项目（工程）完成及时率100%；成本指标：道路补助标准35万元/公里、φ1.0 米圆管涵2033元/米、盖板涵0.7万元/米，总体成本指标：99.0753万元；社会效益指标：受益人口数532人，受益脱贫人口数56人；可持续影响指标：工程设计使用年限≥20年；满意度指标：受益人口满意度度≥90%</t>
  </si>
  <si>
    <t>35万元/公里</t>
  </si>
  <si>
    <t>和睦镇古顶村古顶电站至古顶林场麻竹基地产业路</t>
  </si>
  <si>
    <t>古顶村古顶电站</t>
  </si>
  <si>
    <t>产业道路硬化4.576公里，主要为路基平整，路面硬化厚20cm，路肩宽50cm，错车道，按路面宽度4.5米标准（含错车道），建设φ1.0m圆管涵98米/17道，1.5X2.5m盖板涵3米/1道。</t>
  </si>
  <si>
    <t>道路硬化4.576公里、建设φ1.0m圆管涵98米/17道，1.5X2.5m盖板涵3米/1道，通过改善交通条件，方便2875人生活出行并降低农产品运输成本。数量指标：新建道路2.56公里；质量指标：项目（工程）验收合格率=100%；时效指标：项目（工程）完成及时率100%；成本指标：道路补助标准60万元/公里、φ1.0 米圆管涵2033元/米、盖板涵0.7万元/米，总体成本指标：276.7827万元；社会效益指标：受益人口数2875人，受益脱贫人口数446人；可持续影响指标：工程设计使用年限≥20年；满意度指标：受益人口满意度度≥90%</t>
  </si>
  <si>
    <t>融水县汪洞乡罗洞村山岔屯河堤挡土墙工程</t>
  </si>
  <si>
    <t>汪洞乡罗洞村</t>
  </si>
  <si>
    <t>道路水毁修复C20片石混凝土挡土墙4235m³</t>
  </si>
  <si>
    <t>道路水毁修复4235立方米，通过改善交通条件，方便1040人生活出行并降低农产品运输成本。数量指标：水毁修复4235立方米；质量指标：项目（工程）验收合格率=100%；时效指标：项目（工程）完成及时率100%；成本指标：挡土墙补助650元/立方米，总体成本指标：301.0875万元；社会效益指标：受益人口数1040人，受益脱贫人口153人；可持续影响指标：工程设计使用年限≥20年；满意度指标：受益人口满意度度≥90%</t>
  </si>
  <si>
    <t>650元/m³</t>
  </si>
  <si>
    <t>融水县红水乡高文村高文屯环村路新建工程</t>
  </si>
  <si>
    <t>红水乡高文村</t>
  </si>
  <si>
    <t>新建道路5.62公里，主要为路基平整，路肩宽50cm，错车道，按路面宽度5.5米标准（含错车道），φ1.0m圆管涵120m/15道，2.0X2.0m盖板涵16m/2座，3.0X3.0m盖板涵16m/2座，4.0X4.0m盖板涵16m/2座。</t>
  </si>
  <si>
    <t>新建道路5.62公里，通过改善交通条件，方便4149人生活出行并降低农产品运输成本。数量指标：新建道路5.62公里；质量指标：项目（工程）验收合格率=100%；时效指标：项目（工程）完成及时率100%；
成本指标：道路补助标准60万元/公里；社会效益指标：受益人口数4149人，受益脱贫人口3502人；可持续影响指标：工程设计使用年限≥20年；满意度指标：受益人口满意度度≥90%</t>
  </si>
  <si>
    <t>融水县红水乡高文村大果油茶基地产业路新建工程</t>
  </si>
  <si>
    <t>新建道路5.18公里，主要为道路新建开挖，路肩宽50cm，错车道，按路面宽度4.5米标准建设。另建C20片石混凝土挡土墙211.83m³，φ1.0m圆管涵98米/14道，小桥工程8米一座。</t>
  </si>
  <si>
    <t>新建道路5.18公里，通过改善交通条件，方便4631人生活出行并降低农产品运输成本。数量指标：新建道路5.18公里；质量指标：项目（工程）验收合格率=100%；时效指标：项目（工程）完成及时率100%；
成本指标：道路补助标准40万元/公里；
社会效益指标：受益人口数4631人，受益脱贫人口数3774人；可持续影响指标：工程设计使用年限≥20年；满意度指标：受益人口满意度度≥90%。</t>
  </si>
  <si>
    <t>40万元/公里</t>
  </si>
  <si>
    <t>融水县安陲乡洋岭村岗底屯、桥邓屯、上东翁屯、洋岭屯、白蛉屯屯级道路水毁修复工程</t>
  </si>
  <si>
    <t>安陲乡洋岭村</t>
  </si>
  <si>
    <t>道路水毁修复2644.2立方米。水泥混凝土路面修复472.5㎡。</t>
  </si>
  <si>
    <t>道路水毁修复2644.2立方米，通过改善交通条件，方便996人生活出行并降低农产品运输成本。数量指标：水毁修复2644.2立方米；质量指标：项目（工程）验收合格率=100%；时效指标：项目（工程）完成及时率100%；
成本指标：挡土墙补助500元/立方米；社会效益指标：受益人口数996人，受益脱贫人口51人；可持续影响指标：工程设计使用年限≥20年；满意度指标：受益人口满意度度≥90%</t>
  </si>
  <si>
    <t>融水县洞头镇甲朵村高埂至龙才百香糯产业路工程</t>
  </si>
  <si>
    <t>洞头镇甲朵村</t>
  </si>
  <si>
    <t>新建道路2.9905公里，主要为路基平整，路肩，错车道，按路面宽度4.5米标准（含错车道），路肩宽50cm，15cm厚泥结碎石路面，圆管涵32米。</t>
  </si>
  <si>
    <t>新建道路2.9905里，通过改善交通条件，方便3392人生活出行并降低农产品运输成本。数量指标：新建道路2.9905公里；质量指标：项目（工程）验收合格率=100%；时效指标：项目（工程）完成及时率100%；
成本指标：道路补助标准60万元/公里；社会效益指标：受益人口数3392人，受益脱贫人口1648人；可持续影响指标：工程设计使用年限≥20年；满意度指标：受益人口满意度度≥90%</t>
  </si>
  <si>
    <t>融水县安太乡斗寨屯至甲鸟屯通屯产业路工程</t>
  </si>
  <si>
    <t>安太乡斗寨屯</t>
  </si>
  <si>
    <t>新建道路2.989公里，主要为路基平整，路肩，错车道，路肩宽50cm，按15cm厚泥结碎石路面宽度4.5米标准（含错车道）建设，共有圆管涵24米。</t>
  </si>
  <si>
    <t>新建道路2.989公里，通过改善交通条件，方便862人生活出行并降低农产品运输成本。数量指标：新建道路2.989公里；质量指标：项目（工程）验收合格率=100%；时效指标：项目（工程）完成及时率100%；
成本指标：道路补助标准60万元/公里；社会效益指标：受益人口数862人，受益脱贫人口208人；可持续影响指标：工程设计使用年限≥20年；满意度指标：受益人口满意度度≥90%</t>
  </si>
  <si>
    <t>融水县红水乡良陇村牛塘至培都秋杉木、优质稻产业路</t>
  </si>
  <si>
    <t>红水乡良陇村</t>
  </si>
  <si>
    <t>新建道路2.825公里，主要为路基平整，路肩，错车道，路肩宽50cm，按15cm厚泥结碎石路面宽度4.5米标准（含错车道）建设。φ1.0m圆管涵98米/14道，φ0.6米圆管涵7米/1道，3.0X3.0m盖板涵一座。</t>
  </si>
  <si>
    <t>新建道路2.825公里，通过改善交通条件，方便1392人生活出行并降低农产品运输成本。数量指标：新建道路2.825公里；质量指标：项目（工程）验收合格率=100%；时效指标：项目（工程）完成及时率100%；
成本指标：道路补助标准60万元/公里；社会效益指标：受益人口数1392人，受益脱贫人口977人；可持续影响指标：工程设计使用年限≥20年；满意度指标：受益人口满意度度≥90%</t>
  </si>
  <si>
    <t>融水县杆洞乡杆洞村杆洞屯乌巴至尧告村培苗屯水稻基地产业路新建工程</t>
  </si>
  <si>
    <t>杆洞乡杆洞村</t>
  </si>
  <si>
    <t>新建道路2.45公里，主要为路基平整，路肩，错车道，按15cm厚泥结碎石路面建设，路面宽度4.5米标准（含错车道）路肩宽度50cm建设。φ1.0m圆管涵49m/7道</t>
  </si>
  <si>
    <t>新建道路2.45公里，通过改善交通条件，方便1785人生活出行并降低农产品运输成本。数量指标：新建道路2.45公里；质量指标：项目（工程）验收合格率=100%；时效指标：项目（工程）完成及时率100%；
成本指标：道路补助标准60万元/公里；社会效益指标：受益人口数1785人，受益脱贫人口485人；可持续影响指标：工程设计使用年限≥20年；满意度指标：受益人口满意度度≥90%</t>
  </si>
  <si>
    <t>融水县杆洞乡杆洞村高显屯至乌散屯杉木、水稻基地产业路新建工程</t>
  </si>
  <si>
    <t>新建道路2.071公里，主要为路基平整，路肩，错车道，路肩宽50cm，按15cm厚泥结碎石路面宽度4.5米标准（含错车道）建设，C20片石混凝土挡土墙274.6m³，φ1.0m圆管涵49米/7道，4.0X4.0m盖板涵7米/1座。</t>
  </si>
  <si>
    <t>新建道路2.071公里，通过改善交通条件，方便1950人生活出行并降低农产品运输成本。数量指标：新建道路2.071公里；质量指标：项目（工程）验收合格率=100%；时效指标：项目（工程）完成及时率100%；
成本指标：道路补助标准60万元/公里；社会效益指标：受益人口数1950人，受益脱贫人口556人；可持续影响指标：工程设计使用年限≥20年；满意度指标：受益人口满意度度≥90%</t>
  </si>
  <si>
    <t>融水县大浪镇大德村上寨屯至大沟岭杉木基地产业路新建工程</t>
  </si>
  <si>
    <t>大浪镇大德村</t>
  </si>
  <si>
    <t>新建道路4.28公里，主要为路基平整，路肩，错车道，路肩宽50cm，按15cm厚泥结碎石路面宽度4.5米标准（含错车道）建设。C20片石混凝土挡土墙138.6m³，φ1.0m圆管涵196m/28道，1.5X1.5m盖板涵21m/3座。</t>
  </si>
  <si>
    <t>新建道路4.28公里，通过改善交通条件，方便294人生活出行并降低农产品运输成本。数量指标：新建道路4.28公里；质量指标：项目（工程）验收合格率=100%；时效指标：项目（工程）完成及时率100%；
成本指标：道路补助标准60万元/公里；社会效益指标：受益人口数294人，受益脱贫人口107人；可持续影响指标：工程设计使用年限≥20年；满意度指标：受益人口满意度度≥90%</t>
  </si>
  <si>
    <t>融水镇东华村达洞屯新寨岭至担瓦漕杉木、葱花产业路</t>
  </si>
  <si>
    <t>东华村达洞屯</t>
  </si>
  <si>
    <t>新建道路3.42公里，主要为路基平整，路肩，错车道，路肩宽50cm，按15cm厚泥结碎石路面宽度4.5米标准（含错车道）建设。φ1.0m圆管涵49m/7道，3.0X3.0m盖板涵1座，4.0X4.0m盖板涵1座。</t>
  </si>
  <si>
    <t>新建道路3.42公里，通过改善交通条件，方便705人生活出行并降低农产品运输成本。数量指标：新建道路3.42公里；质量指标：项目（工程）验收合格率=100%；时效指标：项目（工程）完成及时率100%；
成本指标：道路补助标准60万元/公里；社会效益指标：受益人口数705人，受益脱贫人口16人；可持续影响指标：工程设计使用年限≥20年；满意度指标：受益人口满意度度≥90%</t>
  </si>
  <si>
    <t>融水县白云乡公合村留豆屯、普及屯半算至也路杉木基地产业路硬化工程</t>
  </si>
  <si>
    <t>白云乡公合村</t>
  </si>
  <si>
    <t>道路硬化4.86公里，主要为路基平整，路面硬化，路肩，错车道，路肩宽50cm，按20cm厚水泥混凝土路面宽度3.5米标准（含错车道）建设。C20片石混凝土挡土墙151.8m³，φ1.0m圆管涵133m/19道，2.0X2.0m盖板涵7m/1座，1.5X1.5m盖板涵28m/4座。</t>
  </si>
  <si>
    <t>硬化道路4.86公里，通过改善交通条件，方便2269人生活出行并降低农产品运输成本。数量指标：硬化道路4.86公里；质量指标：项目（工程）验收合格率=100%；时效指标：项目（工程）完成及时率100%；成本指标：道路补助标准60万元/公里；社会效益指标：受益人口数2269人，受益脱贫人口541人；可持续影响指标：工程设计使用年限≥20年；满意度指标：受益人口满意度度≥90%</t>
  </si>
  <si>
    <t>融水县安陲乡新塘村长田屯杉木基地产业路硬化工程</t>
  </si>
  <si>
    <t>安陲乡新塘村</t>
  </si>
  <si>
    <t>道路硬化1.3公里，主要为路基平整，路面硬化，路肩，错车道，路肩宽50cm，按20cm厚水泥混凝土路面宽度3.5米标准（含错车道）建设。C20片石混凝土挡土墙184.35m³，φ1.0m圆管涵49m/7道，小桥工程8米一座。</t>
  </si>
  <si>
    <t>硬化道路1.3公里，通过改善交通条件，方便1602人生活出行并降低农产品运输成本。数量指标：硬化道路1.3公里；质量指标：项目（工程）验收合格率=100%；时效指标：项目（工程）完成及时率100%；成本指标：道路补助标准60万元/公里；社会效益指标：受益人口1602人，受益脱贫人口84人；可持续影响指标：工程设计使用年限≥20年；满意度指标：受益人口满意度度≥90%</t>
  </si>
  <si>
    <t>融水县良寨乡归坪村松卡温至高基屯道路硬化工程</t>
  </si>
  <si>
    <t>良寨乡归坪村</t>
  </si>
  <si>
    <t>屯级道路硬化2.242公里，主要为路基平整，路面硬化，路肩，错车道，路肩宽50cm，按20cm厚水泥混凝土路面宽度3.5米标准（含错车道）建设。挡土墙工程共35米，涵洞工程共32米。</t>
  </si>
  <si>
    <t>硬化道路2.242公里，通过改善交通条件，方便4803人生活出行并降低农产品运输成本。数量指标：硬化道路2.242公里；质量指标：项目（工程）验收合格率=100%；时效指标：项目（工程）完成及时率100%；成本指标：道路补助标准60万元/公里；社会效益指标：受益人口数4803人，受益脱贫人口2455人；可持续影响指标：工程设计使用年限≥20年；满意度指标：受益人口满意度度≥90%</t>
  </si>
  <si>
    <t>融水县和睦镇沙巩村田段屯至巷口村塘西新村天堂水库甘蔗基地产业路</t>
  </si>
  <si>
    <t>和睦镇沙巩村</t>
  </si>
  <si>
    <t>道路硬化3.805公里，主要为路基平整，路面硬化，路肩，错车道，路肩宽50cm，按20cm厚水泥混凝土路面宽度3.5米标准（含错车道）建设。建设浆砌片块石边沟217.6m³，圆管涵工程44m/7道。</t>
  </si>
  <si>
    <t>硬化道路3.805公里，通过改善交通条件，方便2478人生活出行并降低农产品运输成本。数量指标：硬化道路3.805公里；质量指标：项目（工程）验收合格率=100%；时效指标：项目（工程）完成及时率100%；
成本指标：道路补助标准60万元/公里；社会效益指标：受益人口数2478人，受益脱贫人口77人；可持续影响指标：工程设计使用年限≥20年；满意度指标：受益人口满意度度≥90%</t>
  </si>
  <si>
    <t>融水县同练乡英洞村平烟屯道路硬化及桥梁建设工程</t>
  </si>
  <si>
    <t>同练乡英洞村</t>
  </si>
  <si>
    <t>桥长38米、20cm厚水泥混凝土路面道路硬化0.151公里。建设C20片石混凝土挡土墙1152.99m³。</t>
  </si>
  <si>
    <t>桥梁建设38米、硬化0.151公里，通过改善交通条件，方便81人生活出行并降低农产品运输成本。数量指标：桥梁38米，硬化0.151公里；质量指标：项目（工程）验收合格率=100%；时效指标：项目（工程）完成及时率100%；成本指标：桥梁补助2.5万/米，道路补助标准60万元/公里；社会效益指标：受益人口数81人，受益脱贫人口数21人；可持续影响指标：工程设计使用年限≥20年；满意度指标：受益人口满意度度≥90%</t>
  </si>
  <si>
    <t>融水县滚贝乡支文村加恩屯道路硬化工程</t>
  </si>
  <si>
    <t>滚贝乡支文村</t>
  </si>
  <si>
    <t>屯级道路硬化2.56公里，主要为路基平整，路面硬化，路肩，错车道，路肩宽50cm，按20cm厚水泥混凝土路面建设，宽度3.5米标准（含错车道）建设。</t>
  </si>
  <si>
    <t>硬化道路2.56公里，通过改善交通条件，方便102人生活出行并降低农产品运输成本。数量指标：硬化道路2.56公里；质量指标：项目（工程）验收合格率=100%；时效指标：项目（工程）完成及时率100%；
成本指标：道路补助标准60万元/公里；社会效益指标：受益人口数102人，受益脱贫人口50人；可持续影响指标：工程设计使用年限≥20年；满意度指标：受益人口满意度度≥90%</t>
  </si>
  <si>
    <t>拱洞乡龙令下寨屯松玉至努依屯道路硬化工程</t>
  </si>
  <si>
    <t>龙令下寨屯松</t>
  </si>
  <si>
    <t>屯级道路硬化1.808公里，主要为路基平整，路面硬化，路肩，错车道，路肩宽50cm，按20cm厚水泥混凝土路面建设，路面宽度3.5米标准（含错车道9个）建设。φ0.8m圆管涵21m/3道。</t>
  </si>
  <si>
    <t>硬化道路1.808公里，通过改善交通条件，方便3217人生活出行并降低农产品运输成本。数量指标：硬化道路1.808公里；质量指标：项目（工程）验收合格率=100%；时效指标：项目（工程）完成及时率100%；
成本指标：道路补助标准60万元/公里；社会效益指标：受益人口数3217人，受益脱贫人口1852人；可持续影响指标：工程设计使用年限≥20年；满意度指标：受益人口满意度度≥90%</t>
  </si>
  <si>
    <t>融水县怀宝镇九东村毛洞屯至龙岸镇大蒙村旧县屯联网路硬化工程</t>
  </si>
  <si>
    <t>怀宝镇九东村</t>
  </si>
  <si>
    <t>道路硬化2.131公里，主要为路基平整，路面硬化，路肩，错车道，路肩宽50cm，按20cm厚水泥混凝土脸面建设，路面宽度4.5米标准（含错车道）建设。</t>
  </si>
  <si>
    <t>硬化道路2.131公里，通过改善交通条件，方便1101人生活出行并降低农产品运输成本。数量指标：硬化道路2.131公里；质量指标：项目（工程）验收合格率=100%；时效指标：项目（工程）完成及时率100%；成本指标：道路补助标准60万元/公里；社会效益指标：受益人口数1101人，受益脱贫人口34人；可持续影响指标：工程设计使用年限≥20年；满意度指标：受益人口满意度度≥90%</t>
  </si>
  <si>
    <t>滚贝乡同心村下头坪屯屯级道路硬化及挡土墙工程</t>
  </si>
  <si>
    <t>同心村下头坪</t>
  </si>
  <si>
    <t>屯级道路硬化0.8738公里，主要为路基平整，路面硬化，路肩，挡土墙，错车道，路肩宽50cm，按20cm厚水泥混凝土路面建设，路面宽度3.5米标准（含错车道）建设。毛石混凝土挡土墙建设851.39m³。</t>
  </si>
  <si>
    <t>硬化道路0.8738公里，通过改善交通条件，方便2821人生活出行并降低农产品运输成本。数量指标：硬化道路0.8738公里；质量指标：项目（工程）验收合格率=100%；时效指标：项目（工程）完成及时率100%；成本指标：道路补助标准60万元/公里；社会效益指标：受益人口数2821人，受益脱贫人口373人；可持续影响指标：工程设计使用年限≥20年；满意度指标：受益人口满意度度≥90%</t>
  </si>
  <si>
    <t>融水县滚贝乡尧佐村甲台屯至归妈屯杉木基地产业路硬化工程</t>
  </si>
  <si>
    <t>道路硬化2公里，主要为路基平整，路面硬化，路肩，错车道，按20cm水泥混凝土路面建设，路面宽度3.5米标准（含错车道），路肩宽50cm建设。φ1.0m圆管涵44m/6道，3.0X2.0m盖板涵一座。</t>
  </si>
  <si>
    <t>硬化道路2公里，通过改善交通条件，方便968人生活出行并降低农产品运输成本。数量指标：硬化道路2公里；
质量指标：项目（工程）验收合格率=100%；时效指标：项目（工程）完成及时率100%；成本指标：道路补助标准60万元/公里；社会效益指标：受益人口数968人，受益脱贫人口26人；可持续影响指标：工程设计使用年限≥20年；满意度指标：受益人口满意度度≥90%</t>
  </si>
  <si>
    <t>融水县白云乡瑶口村黑魁屯至甲报屯、不贺沟、寨中心到河边屯级道路硬化工程</t>
  </si>
  <si>
    <t>白云乡瑶口村</t>
  </si>
  <si>
    <t>屯级道路硬化2.1公里，主要为路基平整，路面硬化，路肩，挡土墙，错车道，按20cm厚水泥混凝土路面建设，路面宽度3.5米标准（含错车道），路肩宽50cm建设。现浇混凝土排水沟（含盖板）21m³/15m，直径0.8m圆管涵一道。</t>
  </si>
  <si>
    <t>硬化道路2.1公里，通过改善交通条件，方便2412人生活出行并降低农产品运输成本。数量指标：硬化道路2.1公里；质量指标：项目（工程）验收合格率=100%；时效指标：项目（工程）完成及时率100%；成本指标：道路补助标准60万元/公里；社会效益指标：受益人口数2412人，受益脱贫人口700人；可持续影响指标：工程设计使用年限≥20年；满意度指标：受益人口满意度度≥90%</t>
  </si>
  <si>
    <t>融水县和睦镇读楼村高桥屯欧木桥头至三根松柏至竹棍车头路甘蔗基地产业路</t>
  </si>
  <si>
    <t>和睦镇读楼村</t>
  </si>
  <si>
    <t>道路硬化1.786公里，主要为路基平整，路面硬化，路肩，错车道，按20cm厚水泥混凝土路面建设，路面宽度3.5米标准（含错车道），路肩宽50cm建设。挡土墙工程63.8m³，圆管涵工程13m/2道。</t>
  </si>
  <si>
    <t>硬化道路1.786公里，通过改善交通条件，方便2957人生活出行并降低农产品运输成本。数量指标：硬化道路1.786公里；质量指标：项目（工程）验收合格率=100%；时效指标：项目（工程）完成及时率100%；
成本指标：道路补助标准60万元/公里；社会效益指标：受益人口数2957人，受益脱贫人口222人；可持续影响指标：工程设计使用年限≥20年；满意度指标：受益人口满意度度≥90%</t>
  </si>
  <si>
    <t>融水县三防镇本洞村板料屯桥梁建设工程</t>
  </si>
  <si>
    <t>三防镇本洞村</t>
  </si>
  <si>
    <t>桥梁建设38.04米。建设C20片石混凝土挡土请1075.6m³，</t>
  </si>
  <si>
    <t>桥梁建设38.04米，通过改善交通条件，方便3342人生活出行并降低农产品运输成本。数量指标：桥梁38.04米；质量指标：项目（工程）验收合格率=100%；时效指标：项目（工程）完成及时率100%；成本指标：桥梁补助2.5万/米；社会效益指标：受益人口数3342人，受益脱贫人口数530人；可持续影响指标：工程设计使用年限≥20年；满意度指标：受益人口满意度度≥90%</t>
  </si>
  <si>
    <t>融水县汪洞乡新合村达亮屯河堤挡土墙及桥梁工程</t>
  </si>
  <si>
    <t>汪洞乡新合村</t>
  </si>
  <si>
    <t>桥梁建设36.08米。建设C20片石混凝土挡土请3080m³，φ1.0m圆管涵14m/2道。</t>
  </si>
  <si>
    <t>桥梁建设36.08米、挡土墙建设3080立方米，通过改善交通条件，方便165人生活出行并降低农产品运输成本。数量指标：桥梁36.08米，挡土墙3080立方米；
质量指标：项目（工程）验收合格率=100%；时效指标：项目（工程）完成及时率100%；成本指标：桥梁补助2.5万/米，挡土墙补助标准500元/立方米；社会效益指标：受益人口数165人，受益脱贫人口数1人；可持续影响指标：工程设计使用年限≥20年；满意度指标：受益人口满意度度≥90%</t>
  </si>
  <si>
    <t>融水县三防镇联合村后街屯杉木基地产业路新建工程</t>
  </si>
  <si>
    <t>三防镇联合村</t>
  </si>
  <si>
    <t>新建道路2.18公里，主要为路基平整，错车道，按路面宽度5.5米标准（含路肩）。建设M7.5浆砌片石挡土墙122.8m³，φ1.0m圆管涵56米共八道。</t>
  </si>
  <si>
    <t>新建道路2.18公里，挡土墙122.8m³，通过改善交通条件，方便1308人生活出行并降低农产品运输成本。数量指标：新建道路2.18公里；质量指标：项目（工程）验收合格率=100%；时效指标：项目（工程）完成及时率100%；成本指标：道路建设成本35万元/公里、挡土墙413元/m³；社会效益指标：受益人口数1308人，受益脱贫人口数99人；可持续影响指标：工程设计使用年限≥20年；满意度指标：受益人口满意度度≥90%。</t>
  </si>
  <si>
    <t>良寨乡大里村高翁屯至大年乡高马村高荣屯产业道路工程</t>
  </si>
  <si>
    <t>良寨乡大里村</t>
  </si>
  <si>
    <t>新建道路2.85公里，主要为路基平整，路肩宽50cm，错车道，按路面宽度5.5米标准（含错车道），建设φ1.0m圆管涵35米/5道，2.0X2.0m盖板涵7米/1座，3.0X3.0m盖板涵7米/1座。8.0X4.0m盖板涵8米/1座。</t>
  </si>
  <si>
    <t>新建道路2.85公里、建设φ1.0m圆管涵35米/5道，2.0X2.0m盖板涵7米/1座，3.0X3.0m盖板涵7米/1座。8.0X4.0m盖板涵8米/1座，通过改善交通条件，方便2057人生活出行并降低农产品运输成本。数量指标：新建道路2.56公里；质量指标：项目（工程）验收合格率=100%；时效指标：项目（工程）完成及时率100%；成本指标：道路补助标准35万元/公里、盖板涵0.7万元/米、φ1.0 米圆管涵2033元/米，总体成本指标：125.5521万元；社会效益指标：受益人口数2057人，受益脱贫人口数1407人；可持续影响指标：工程设计使用年限≥20年；满意度指标：受益人口满意度度≥90%</t>
  </si>
  <si>
    <t>融水县洞马村高峰屯大湾至小坪段、高峰屯至盘搞捞段杉木、楠竹、水稻产业路</t>
  </si>
  <si>
    <t>洞马村高峰屯</t>
  </si>
  <si>
    <t>新建道路2.574公里，主要为路基平整，错车道，按路面宽度5.5米标准（含路肩）建设C20片石混凝土挡土墙92.1m³，φ0.6m圆管涵7米，φ1.0m70米共十道，1.5X1.5钢筋混凝土盖板涵7米一道。小桥工程8米一座。</t>
  </si>
  <si>
    <t>新建道路2.574公里、小桥一座8米、挡土墙92.1m³，通过改善交通条件，方便994人生活出行并降低农产品运输成本。数量指标：新建道路3.28公里；质量指标：项目（工程）验收合格率=100%；时效指标：项目（工程）完成及时率100%；成本指标：道路建设成本35万元/公里、桥梁3.3万元/米、挡土墙600元/m³；社会效益指标：受益人口数994人，受益脱贫人口数166人；可持续影响指标：工程设计使用年限≥20年；满意度指标：受益人口满意度度≥90%。</t>
  </si>
  <si>
    <t>融水县安太乡高雅屯-甲乐屯联网路产业路工程</t>
  </si>
  <si>
    <t>安太乡高雅屯</t>
  </si>
  <si>
    <t>新建道路2.1876公里，主要为路基平整，错车道，按路面宽度5.5米标准（含路肩）。建设φ1.0m圆管涵24米，两座盖板桥工程共14米。</t>
  </si>
  <si>
    <t>新建道路2.1876公里，两座盖板桥共14米，通过改善交通条件，方便424人生活出行并降低农产品运输成本。数量指标：新建道路2.1876公里；质量指标：项目（工程）验收合格率=100%；时效指标：项目（工程）完成及时率100%；成本指标：道路建设成本35万元/公里、盖板桥1.7万元/米；社会效益指标：受益人口数424人，受益脱贫人口数136人；可持续影响指标：工程设计使用年限≥20年；满意度指标：受益人口满意度度≥90%。</t>
  </si>
  <si>
    <t>融水镇下廓村下廓屯老君洞背至洞背电灌站、龙头山、打靶场、白牛洞底产业路硬化项目</t>
  </si>
  <si>
    <t>融水镇下廓村</t>
  </si>
  <si>
    <t>产业道路硬化2.65公里，主要为路基平整，路面硬化厚20cm，路肩宽50cm，错车道，按路面宽度4.5米标准（含错车道），建设C20片石混凝土挡土墙1183.81m³，挖除水泥混凝土旧路面350.7m³。</t>
  </si>
  <si>
    <t>道路硬化2.65公里、挡土墙1183.81m³，挖除水泥混凝土旧路面350.7m³，，通过改善交通条件，方便1315人生活出行并降低农产品运输成本。数量指标：新建道路2.65公里；质量指标：项目（工程）验收合格率=100%；时效指标：项目（工程）完成及时率100%；成本指标：道路建设成本60万元/公里，挡土墙600元/m³、挖除水泥混泥土旧路面40元/m³；社会效益指标：受益人口数1315人，受益脱贫人口数108人；可持续影响指标：工程设计使用年限≥20年；满意度指标：受益人口满意度度≥90%。</t>
  </si>
  <si>
    <t>融水县安陲乡龙口村上大伞屯、中大伞屯、单竹屯、河尾屯、李家棚屯、和睦平屯屯级道路水毁修复工程</t>
  </si>
  <si>
    <t>道路水毁修复现浇混凝土挡土墙3153.3m³</t>
  </si>
  <si>
    <t>道路水毁修复3153.3立方米，通过改善交通条件，方便898人生活出行并降低农产品运输成本。数量指标：水毁修复3153.3立方米；质量指标：项目（工程）验收合格率=100%；时效指标：项目（工程）完成及时率100%；成本指标：挡土墙补助650元/立方米，总体成本指标：315.6476万元；社会效益指标：受益人口数898人，受益脱贫人口174人；可持续影响指标：工程设计使用年限≥20年；满意度指标：受益人口满意度度≥90%</t>
  </si>
  <si>
    <t>滚贝乡同心村卡玛塘屯大湾头永家坡杉木、油茶、优质稻基地产业路硬化工程</t>
  </si>
  <si>
    <t>滚贝乡同心村</t>
  </si>
  <si>
    <t>产业道路硬化1.59公里，主要为路基平整，路面硬化厚20cm，路肩宽50cm，错车道，按路面宽度4.5米标准（含错车道），建设φ1.0m圆管涵64米/8道，</t>
  </si>
  <si>
    <r>
      <rPr>
        <sz val="10"/>
        <rFont val="宋体"/>
        <charset val="134"/>
      </rPr>
      <t>硬化道路1.59公里、挡土墙153.5m</t>
    </r>
    <r>
      <rPr>
        <sz val="10"/>
        <rFont val="宋体"/>
        <charset val="134"/>
      </rPr>
      <t>³</t>
    </r>
    <r>
      <rPr>
        <sz val="10"/>
        <rFont val="宋体"/>
        <charset val="134"/>
      </rPr>
      <t>、φ1.0 米圆管涵 64 米共 8 道，通过改善交通条件，方便2821人生活出行并降低农产品运输成本。数量指标：硬化道路1.59公里；质量指标：项目（工程）验收合格率=100%；时效指标：项目（工程）完成及时率100%；成本指标：道路补助标准60万元/公里、挡土墙422元/m</t>
    </r>
    <r>
      <rPr>
        <sz val="10"/>
        <rFont val="宋体"/>
        <charset val="134"/>
      </rPr>
      <t>³</t>
    </r>
    <r>
      <rPr>
        <sz val="10"/>
        <rFont val="宋体"/>
        <charset val="134"/>
      </rPr>
      <t>、φ1.0 米圆管涵2033元/米，总体成本指标：120.1175万元；社会效益指标：受益人口数2821人，受益脱贫人口数374人；可持续影响指标：工程设计使用年限≥20年；满意度指标：受益人口满意度度≥90%</t>
    </r>
  </si>
  <si>
    <t>怀宝镇盘荣村地周至周药道路硬化工程</t>
  </si>
  <si>
    <t>怀宝镇盘荣村</t>
  </si>
  <si>
    <t>产业道路硬化1.126公里，主要为路基平整，路面硬化厚20cm，路肩宽50cm，错车道，按路面宽度4.5米标准（含错车道），建设φ1.0m圆管涵16米，</t>
  </si>
  <si>
    <t>硬化道路1.126公里、建设φ1.0m圆管涵16米，通过改善交通条件，方便1523人生活出行并降低农产品运输成本。数量指标：硬化道路1.59公里；质量指标：项目（工程）验收合格率=100%；时效指标：项目（工程）完成及时率100%；成本指标：道路补助标准60万元/公里、φ1.0 米圆管涵2033元/米，总体成本指标：110.0927万元；社会效益指标：受益人口数1523人，受益脱贫人口数177人；可持续影响指标：工程设计使用年限≥20年；满意度指标：受益人口满意度度≥90%</t>
  </si>
  <si>
    <t>融水县永乐镇荣山村下芦屯通屯优质稻基地产业路</t>
  </si>
  <si>
    <t>永乐镇荣山村</t>
  </si>
  <si>
    <t>产业道路硬化1.978公里，主要为路基平整，路面硬化厚20cm，路肩宽50cm，错车道，按路面宽度4.5米标准（含错车道），建设φ1.0m圆管涵47米/9道，</t>
  </si>
  <si>
    <t>硬化道路1.978公里、建设φ1.0m圆管涵47米/9道，通过改善交通条件，方便3790人生活出行并降低农产品运输成本。数量指标：硬化道路1.59公里；质量指标：项目（工程）验收合格率=100%；时效指标：项目（工程）完成及时率100%；成本指标：道路补助标准60万元/公里、φ1.0 米圆管涵2033元/米，总体成本指标：118.7886万元；社会效益指标：受益人口数3790人，受益脱贫人口数181人；可持续影响指标：工程设计使用年限≥20年；满意度指标：受益人口满意度度≥90%</t>
  </si>
  <si>
    <t>永乐镇东阳村G357国道至冷陂境背产业路</t>
  </si>
  <si>
    <t>永乐镇东阳村</t>
  </si>
  <si>
    <t>产业道路硬化1.95公里，主要为路基平整，路面硬化厚20cm，路肩宽50cm，错车道，按路面宽度4.5米标准（含错车道），建设φ0.6m圆管涵36米/6道，</t>
  </si>
  <si>
    <t>硬化道路1.95公里、建设φ1.0m圆管涵36米/6道，通过改善交通条件，方便4125人生活出行并降低农产品运输成本。数量指标：硬化道路1.59公里；质量指标：项目（工程）验收合格率=100%；时效指标：项目（工程）完成及时率100%；成本指标：道路补助标准60万元/公里、φ1.0 米圆管涵2033元/米，总体成本指标：115.5987万元；社会效益指标：受益人口数4125人，受益脱贫人口数190人；可持续影响指标：工程设计使用年限≥20年；满意度指标：受益人口满意度度≥90%</t>
  </si>
  <si>
    <t>融水县滚贝乡支文村加西屯产业生产道路硬化工程</t>
  </si>
  <si>
    <t>产业道路硬化0.875公里，主要为路基平整，路面硬化厚20cm，路肩宽50cm，错车道，按路面宽度4.5米标准（含错车道）建设。另建C20片石混凝土挡土墙432.819m³，小桥工程8米一座。</t>
  </si>
  <si>
    <t>硬化道路0.875公里、挡土墙432.819m³、小桥工程8米一座，通过改善交通条件，方便66人生活出行并降低农产品运输成本。数量指标：道路硬化0.875公里。挡土墙432.819m³、小桥工程8米一座；质量指标：项目（工程）验收合格率=100%；时效指标：项目（工程）完成及时率100%；成本指标：道路补助标准60万元/公里、挡土墙600元/m³、桥梁3.3万元/米，总体成本指标：121.6165万元；社会效益指标：受益人口数66人，受益脱贫人口数37人；可持续影响指标：工程设计使用年限≥20年；满意度指标：受益人口满意度度≥90%</t>
  </si>
  <si>
    <t>融水县杆洞乡杆洞村松美屯至党应杉木、水稻基地产业路新建工程</t>
  </si>
  <si>
    <t>新建道路6.02公里，主要为路基平整，路肩宽50cm，错车道，按路面宽度5.5米标准（含错车道），建设φ1.0m圆管涵133米十九道，3.0X2.0盖板涵7米一道。</t>
  </si>
  <si>
    <t>新建道路6.02公里、盖板涵7米，通过改善交通条件，方便768人生活出行并降低农产品运输成本。数量指标：新建道路6.02公里；质量指标：项目（工程）验收合格率=100%；时效指标：项目（工程）完成及时率100%；成本指标：道路补助标准40万元/公里、盖板涵1万元/米，总体成本指标：219.9573万元；社会效益指标：受益人口数768人，受益脱贫人口数246人；可持续影响指标：工程设计使用年限≥20年；满意度指标：受益人口满意度度≥90%</t>
  </si>
  <si>
    <t>融水县杆洞乡党鸠村上党屯至高开硬化路</t>
  </si>
  <si>
    <t>杆洞乡党鸠村</t>
  </si>
  <si>
    <t>道路硬化2.4公里，主要为路基平整，路面硬化厚20cm，路肩宽50cm，错车道，按路面宽度4.5米标准（含错车道）建设。另建C20片石混凝土挡土墙233.6m³，φ1.0圆管涵35米共5道。</t>
  </si>
  <si>
    <t>硬化道路2.4公里、挡土墙233.6m³，通过改善交通条件，方便518人生活出行并降低农产品运输成本。数量指标：硬化道路2.4公里；质量指标：项目（工程）验收合格率=100%；时效指标：项目（工程）完成及时率100%；成本指标：道路补助标准60万元/公里、挡土墙600元/m³，总体成本指标：177.3404万元；社会效益指标：受益人口数518人，受益脱贫人口数247人；可持续影响指标：工程设计使用年限≥20年；满意度指标：受益人口满意度度≥90%</t>
  </si>
  <si>
    <t>融水县汪洞乡池洞村上如龙屯河堤挡土墙及小桥梁工程</t>
  </si>
  <si>
    <t>汪洞乡池洞村</t>
  </si>
  <si>
    <t>桥梁建设18.04米，挡土墙建设1724.8立方米.</t>
  </si>
  <si>
    <t>桥梁建设18.04米、挡土墙建设1724.8立方米，通过改善交通条件，方便101人生活出行并降低农产品运输成本。数量指标：桥梁18.04米，挡土墙1724.8立方米；质量指标：项目（工程）验收合格率=100%；时效指标：项目（工程）完成及时率100%；成本指标：桥梁补助2.5万/米，挡土墙补助标准500元/立方米，总体成本指标：164.8415万元；社会效益指标：受益人口数101人，受益脱贫人口数5人；可持续影响指标：工程设计使用年限≥20年；满意度指标：受益人口满意度度≥90%</t>
  </si>
  <si>
    <t>融水县白云乡荣帽村良帽屯螺蛳养殖基地产业路新建工程</t>
  </si>
  <si>
    <t>白云乡荣帽村</t>
  </si>
  <si>
    <t>新建道路4.3公里，主要为路基平整，路肩宽50cm，错车道，按路面宽度5.5米标准（含错车道），建设φ1.0m圆管涵91米共13道，2.0X2.0盖板涵14米共2座。</t>
  </si>
  <si>
    <t>新建道路4.3公里、两座盖板涵14米，通过改善交通条件，方便392人生活出行并降低农产品运输成本。数量指标：新建道路4.3公里；质量指标：项目（工程）验收合格率=100%；时效指标：项目（工程）完成及时率100%；成本指标：道路补助标准40万元/公里、盖板桥1.7万元/米，总体成本指标：147.4010万元；社会效益指标：受益人口数392人，受益脱贫人口数138人；可持续影响指标：工程设计使用年限≥20年；满意度指标：受益人口满意度度≥90%</t>
  </si>
  <si>
    <t>融水县大浪镇河口村红鱼屯至白岩至标口油茶基地产业路硬化工程</t>
  </si>
  <si>
    <t>大浪镇河口村</t>
  </si>
  <si>
    <t>道路硬化4.47公里，主要为路基平整，路面硬化厚20cm，路肩宽50cm，错车道，按路面宽度4.5米标准（含错车道）建设。C20片石混凝土挡土墙360m³，φ1.0m圆管涵156米共22道，2.0X2.0m盖板涵7米一座，1.5X1.5m盖板涵7米一座。</t>
  </si>
  <si>
    <t>硬化道路4.47公里、挡土墙360m³、两座盖板涵14米，通过改善交通条件，方便752人生活出行并降低农产品运输成本。数量指标：硬化道路4.47公里；质量指标：项目（工程）验收合格率=100%；时效指标：项目（工程）完成及时率100%；成本指标：道路补助标准60万元/公里、挡土墙600元/m³、盖板涵0.7万元/米，总体成本指标：323.9985万元；社会效益指标：受益人口数752人，受益脱贫人口数139人；可持续影响指标：工程设计使用年限≥20年；满意度指标：受益人口满意度度≥90%</t>
  </si>
  <si>
    <t>良寨乡大里村雷公乌溜至加卡种（养）殖基地产业路</t>
  </si>
  <si>
    <t>大里村雷公乌</t>
  </si>
  <si>
    <t>新建道路1.2公里，主要为路基平整，路肩宽50cm，错车道，按路面宽度5.5米标准（含错车道），建设C20片石混凝土挡土墙458.41m³，φ1.0m圆管涵35米共5道，3.0X2.0m盖板涵7米一座。</t>
  </si>
  <si>
    <t>新建道路2.242公里、挡土墙458.41m³、盖板涵7米一座，通过改善交通条件，方便429人生活出行并降低农产品运输成本。数量指标：新建道路2.242公里；质量指标：项目（工程）验收合格率=100%；时效指标：项目（工程）完成及时率100%；成本指标：道路补助标准40万元/公里、挡土墙600元/m³、盖板涵1万元/米，总体成本指标：98.5205万元；社会效益指标：受益人口数429人，受益脱贫人口数97人；可持续影响指标：工程设计使用年限≥20年；满意度指标：受益人口满意度度≥90%</t>
  </si>
  <si>
    <t>融水县怀宝镇东水村甲棒屯至乌猫杉木及罗汉果种植基地产业路新建工程</t>
  </si>
  <si>
    <t>怀宝镇东水村</t>
  </si>
  <si>
    <t>新建道路3.72公里，主要为路基平整，路肩宽50cm，错车道，按路面宽度5.5米标准（含错车道），建设C20片石混凝土挡土墙609.4m³，φ1.0m圆管涵91米，φ0.6m圆管涵14米，1.5X1.5m盖板涵7米一座，4.0X3.0m盖板涵14米两座，3.0X3.0m盖板涵7米一座，8.0X4.0m盖板涵8米一座。</t>
  </si>
  <si>
    <t>新建道路3.72公里、挡土墙609.4m³、五座盖板涵36米，通过改善交通条件，方便375人生活出行并降低农产品运输成本。数量指标：新建道路3.72公里；质量指标：项目（工程）验收合格率=100%；时效指标：项目（工程）完成及时率100%；成本指标：道路补助标准40万元/公里、挡土墙600元/m³、盖板涵1.7万元/米，总体成本指标：265.8563万元；社会效益指标：受益人口数375人，受益脱贫人口数190人；可持续影响指标：工程设计使用年限≥20年；满意度指标：受益人口满意度度≥90%</t>
  </si>
  <si>
    <t>融水县安陲乡坪坡屯、立新屯、吉兴屯、大塅屯、雨对屯、同卜屯、古坪屯屯级道路水毁修复工程</t>
  </si>
  <si>
    <t>安陲乡坪坡屯</t>
  </si>
  <si>
    <t>道路水毁修复3021.94立方米。</t>
  </si>
  <si>
    <t>道路水毁修复3021.94立方米，通过改善交通条件，方便1625人生活出行并降低农产品运输成本。数量指标：水毁修复3021.94立方米；质量指标：项目（工程）验收合格率=100%；时效指标：项目（工程）完成及时率100%；成本指标：挡土墙补助500元/立方米，总体成本指标：270.1517万元；社会效益指标：受益人口数1625人，受益脱贫人口123人；可持续影响指标：工程设计使用年限≥20年；满意度指标：受益人口满意度度≥90%</t>
  </si>
  <si>
    <t>融水镇新安村长赖屯苏田沟口至长赖便民码头产业路硬化项目</t>
  </si>
  <si>
    <t>新安村长赖屯</t>
  </si>
  <si>
    <t>道路硬化1.86公里，主要为路基平整，路面硬化厚20cm，路肩宽50cm，错车道，按路面宽度4.5米标准（含错车道）建设。φ1.0m圆管涵 14米共两道。</t>
  </si>
  <si>
    <t>硬化道路1.86公里，通过改善交通条件，方便569人生活出行并降低农产品运输成本。数量指标：硬化道路1.86公里；质量指标：项目（工程）验收合格率=100%；时效指标：项目（工程）完成及时率100%；成本指标：道路补助标准60万元/公里，总体成本指标：105.8249万元；社会效益指标：受益人口数569人，受益脱贫人口数141人；可持续影响指标：工程设计使用年限≥20年；满意度指标：受益人口满意度度≥90%</t>
  </si>
  <si>
    <t>融水县洞头镇一心村坪寨屯至滚贝乡同心村乌衣屯联网路硬化工程</t>
  </si>
  <si>
    <t>洞头镇一心村</t>
  </si>
  <si>
    <t>道路硬化3.73公里，主要为路基平整，路面硬化厚20cm，路肩宽50cm，错车道，按路面宽度4.5米标准（含错车道）建设。φ1.0m圆管涵96米共12道，4.0X3.0m盖板涵8米一座，1.5X1.5m盖板涵8米一座。</t>
  </si>
  <si>
    <t>硬化道路3.73公里、两座盖板涵16米，通过改善交通条件，方便262人生活出行并降低农产品运输成本。数量指标：硬化道路3.73公里；质量指标：项目（工程）验收合格率=100%；时效指标：项目（工程）完成及时率100%；成本指标：道路补助标准60万元/公里、盖板涵1.2万元/米，总体成本指标：312.5063万元；社会效益指标：受益人口数262人，受益脱贫人口数71人；可持续影响指标：工程设计使用年限≥20年；满意度指标：受益人口满意度度≥90%</t>
  </si>
  <si>
    <t>融水县永乐镇四莫村小莫屯石螺片区（中、养）基地产业路硬化工程</t>
  </si>
  <si>
    <t>永乐镇四莫村</t>
  </si>
  <si>
    <t>道路硬化2.334公里，主要为路基平整，路面硬化厚20cm，路肩宽50cm，错车道，按路面宽度4.5米标准（含错车道）建设。φ0.5m圆管涵24米共3道。</t>
  </si>
  <si>
    <t>硬化道路2.334公里，通过改善交通条件，方便125人生活出行并降低农产品运输成本。数量指标：硬化道路2.334公里；质量指标：项目（工程）验收合格率=100%；时效指标：项目（工程）完成及时率100%；成本指标：道路补助标准60万元/公里，总体成本指标：123.2883万元；社会效益指标：受益脱贫人口数125人；可持续影响指标：工程设计使用年限≥20年；满意度指标：受益人口满意度度≥90%</t>
  </si>
  <si>
    <t>融水县同练乡大坪村八弄屯路口至坪映通村联网路硬化工程</t>
  </si>
  <si>
    <t>同练乡大坪村</t>
  </si>
  <si>
    <t>道路硬化3.28公里，主要为路基平整，路面硬化厚20cm，路肩宽50cm，错车道，按路面宽度4.5米标准（含错车道）建设。φ1.0m圆管涵58米共8道，</t>
  </si>
  <si>
    <t>硬化道路3.28公里，通过改善交通条件，方便204人生活出行并降低农产品运输成本。数量指标：硬化道路3.28公里；质量指标：项目（工程）验收合格率=100%；时效指标：项目（工程）完成及时率100%；成本指标：道路补助标准60万元/公里，总体成本指标：263.7530万元；社会效益指标：受益人口数204人，受益脱贫人口数79人；可持续影响指标：工程设计使用年限≥20年；满意度指标：受益人口满意度度≥90%</t>
  </si>
  <si>
    <t>（二）民宗局实施的基础设施</t>
  </si>
  <si>
    <t>大年乡大年村民族特色村寨基础设施工程（二期）</t>
  </si>
  <si>
    <t>大年乡大年村</t>
  </si>
  <si>
    <t>大年村扣寨屯连接二级路道路硬化长234米、宽8米、厚0.20米；挡土墙长66米、高7.7米、基础深2.8米，场地硬化、新建排水沟64米，原有排水沟增建盖板107米。</t>
  </si>
  <si>
    <t>大年村综合农贸市场连接二级路道路硬化，同心文化载体基础设施：挡土墙、场地硬化、排水沟盖板建设等。保护民族特色村，方便群众生产生活出行，涉及直接受益人口535户2080人。</t>
  </si>
  <si>
    <t>道路硬化补助60万元/公里、挡土墙补助500元/立方米</t>
  </si>
  <si>
    <t>滚贝乡吉羊村大云屯桥梁修复和吉羊大道排水工程</t>
  </si>
  <si>
    <t>滚贝侗族乡吉羊村</t>
  </si>
  <si>
    <t>新建桥梁一座，硬化0.15公里，宽2米，长15米，厚30厘米。</t>
  </si>
  <si>
    <t>1.维修桥梁2座：①维修桥两边安全防护栏，硬化桥面及两端连接路0.15公里，宽2米，长15米，厚30厘米；②老村委后面桥梁维修，维修两边防护栏，硬化桥面12米宽4.5米；③建设滚贝街道到吉羊村鼓楼道路三面光排水沟700米。方便群众生产生活出行，涉及直接受益人口665户2717人。</t>
  </si>
  <si>
    <t>2.5万/米</t>
  </si>
  <si>
    <t>四荣乡江潭村滩头屯水毁桥梁重建工程</t>
  </si>
  <si>
    <t>四荣乡江潭村</t>
  </si>
  <si>
    <t>1.新建混凝土结构简体实心板桥一座。总长18米，宽5米，高8米，其中主跨长8米，桥两端各5米搭板。2.挡土墙72米，示警防护墩19个。其中2米高挡土墙36米，6米高挡土墙36米。</t>
  </si>
  <si>
    <t>1.新建混凝土结构简体实心板桥一座。总长18米，宽5米，高8米，其中主跨长8米，桥两端各5米搭板。2.挡土墙72米，示警防护墩19个。其中2米高挡土墙36米，6米高挡土墙36米。方便群众生产生活出行，涉及直接受益人口585户2382人。</t>
  </si>
  <si>
    <t>500元/立方米</t>
  </si>
  <si>
    <t>四荣乡九溪村九溪屯水毁项目修复工程</t>
  </si>
  <si>
    <t>四荣乡九溪村</t>
  </si>
  <si>
    <t>1.河道挡土墙50米；2.场地硬化；3.道路改造硬化。</t>
  </si>
  <si>
    <t>1.河道挡土墙50米；2.场地硬化；3.道路改造硬化。方便群众生产生活出行，涉及直接受益人口263户1296人。</t>
  </si>
  <si>
    <t>永乐镇下覃村农贸市场排污水沟建设工程</t>
  </si>
  <si>
    <t>永乐镇下覃村</t>
  </si>
  <si>
    <t>清理排污水沟自圩亭往西经南平庙再往北排出，共150米</t>
  </si>
  <si>
    <t>清理建设排污水沟150米，补齐民生短板，改善群众人居环境，受益群众3000余人。</t>
  </si>
  <si>
    <t>0.2万/米</t>
  </si>
  <si>
    <t>三防镇兴洞村小洋洞屯桥梁新建工程</t>
  </si>
  <si>
    <t>三防镇兴洞村</t>
  </si>
  <si>
    <t>新建桥梁一座，长30米、宽5米</t>
  </si>
  <si>
    <t>新建桥梁一座，长30米、宽5米，方便群众生产生活出行，涉及直接受益人口878户3665人。</t>
  </si>
  <si>
    <t>三防镇三联村群堂屯新建桥梁工程</t>
  </si>
  <si>
    <t>三防镇三联村</t>
  </si>
  <si>
    <t>新建桥梁一座，长20米、宽3.5米</t>
  </si>
  <si>
    <t>新建桥梁一座，长20米、宽3.5米，方便群众生产生活出行，涉及直接受益人口477户2083人。</t>
  </si>
  <si>
    <t>拱洞乡高武村小学至两对屯求学路硬化工程</t>
  </si>
  <si>
    <t>拱洞乡高武村</t>
  </si>
  <si>
    <t>道路硬化，长360米、宽3.5米；挡土墙1段合计13米（88.4立方米）；圆管涵洞2处合计12米；及路基平整及排水等涉及直接收益人口827户4086人。</t>
  </si>
  <si>
    <t>硬化道路0.36公里，方便827户、3372人（其中脱贫户262户1137人）生产生活出行，解决两对屯小学学生上学行路难问题。硬化道路路长度≥0.36公里；工程验收合格率100%；工程完成及时率100%；硬化路建设补助标准≤78.09万元/公里；工程设计使用年限≥10年；受益农户人口数≥3372人；受益农户满意度≥95%。</t>
  </si>
  <si>
    <t>78.09万元/公里</t>
  </si>
  <si>
    <t>滚贝乡同心村乌坝屯至汪家坡产业路硬化建设工程</t>
  </si>
  <si>
    <t>道路硬化，长800米、宽3.5米；圆管涵洞4处合计30米；路基平整及排水等</t>
  </si>
  <si>
    <t>硬化产业路0.8公里，改善交通条件，方便48户188人（其中脱贫户13户46人）生产生活出行，降低农产品运输成本，带动杉木、水稻等农业产业发展，促进农民增收。硬化道路路长度≥0.8公里；工程验收合格率100%；工程完成及时率100%；硬化路建设建设成本≤57.5万元/公里；工程设计使用年限≥10年；受益农户人口数≥188人；受益农户满意度≥95%。</t>
  </si>
  <si>
    <t>57.5万元/公里</t>
  </si>
  <si>
    <t>滚贝乡尧贝村优质稻、香杉产业基地道路硬化建设</t>
  </si>
  <si>
    <t>滚贝乡尧贝村</t>
  </si>
  <si>
    <t>1.产业道路硬化1000米，主要为路基平整，路面硬化厚度20cm，路肩宽50cm，错车道，按路面宽度3.5米标准（含错车道）；3个涵洞。
2.滚水坝1座。长20米，宽3.5米，高1米，含φ1.0m圆管涵7米。</t>
  </si>
  <si>
    <t>在原产业路进行硬化，全长1000米，宽为3.5米，滚水坝一座20米，宽3.5米。硬化路成本每公里≤50万元，滚水坝650元/立方米；工程验收合格率=100%；工程完成及时率100%；工程设计使用年限≥10年；受益脱贫人口数≥163人；受益人口满意度≥90%。</t>
  </si>
  <si>
    <t>50万元/公里</t>
  </si>
  <si>
    <t>（三）发改局实施的基础设施</t>
  </si>
  <si>
    <t>融水县汪洞乡新合村王洞屯河道治理工程</t>
  </si>
  <si>
    <t>新建C15埋石砼护岸挡墙总长940m</t>
  </si>
  <si>
    <t>该项目建成后，防止护坡被冲刷，保护护坡稳定，减免洪灾损失为目的建设，建成后，将保护大量的人口及农田，产生良好的经济效益。保护人口326人，农田75亩。</t>
  </si>
  <si>
    <t>易地扶贫搬迁安置项目附属配套设施提升工程</t>
  </si>
  <si>
    <t>各乡镇</t>
  </si>
  <si>
    <t>建设围墙180m、屋面55㎡、化粪池1个、排水111m及其它附属设施等。</t>
  </si>
  <si>
    <t>数量指标：围墙180m、屋面55㎡、化粪池1个、排水≥111m；成本指标：围墙850元/m、屋面防水90元/㎡、化粪池22000元/个、排水500元/m；质量指标：（工程）验收合格率≥100%；时效指标：项目（工程）完成及时率≥100%；社会效益指标：受益建档立卡脱贫人数≥13205人；满意度指标：受益人口满意度≥90%</t>
  </si>
  <si>
    <t>850元/m</t>
  </si>
  <si>
    <t>（四）林业局实施的基础设施</t>
  </si>
  <si>
    <t>融水县国营怀宝林场滩头林区道路（NT3-JL1路段）硬化项目</t>
  </si>
  <si>
    <t>怀宝镇中寨村</t>
  </si>
  <si>
    <t>建设林区产业道路硬化0.62公里，硬化路面宽3.5m，厚0.2m。</t>
  </si>
  <si>
    <t>巩固提升完善林场林区路网基础设施建设，对森林资源形成管护网点，改善管护站点人员生产生活，对发展林下经济带动附近村屯脱贫户增加经济收入，有利于林区森林资源的保护和产业发展合理利用。</t>
  </si>
  <si>
    <t>（五）交通局实施的基础设施</t>
  </si>
  <si>
    <t>融水苗族自治县滚贝侗族乡三团村孖斗路口-山岔乡村道路通组路道路提升及安全生命防护工程</t>
  </si>
  <si>
    <t>滚贝乡三团村</t>
  </si>
  <si>
    <t>2024.1-2024.6</t>
  </si>
  <si>
    <t>屯级道路全长11.068公里，原路面宽3.5米，扩宽至4.5米，并在危险路段设置波形护栏及安全标志标牌等，路面结构层为：20cm水泥混凝土面层+15cmC25素混凝土调平层</t>
  </si>
  <si>
    <t>通过项目的实施，完成11.068公里路面扩宽工程，解决301人的出行难问题。</t>
  </si>
  <si>
    <t>55万/公里</t>
  </si>
  <si>
    <t>融水苗族自治县滚贝侗族乡三团村归朵屯路口-归朵瓦窑乡村道路通组路道路提升及安全生命防护工程</t>
  </si>
  <si>
    <t>屯级道路全长2.716公里，原路面宽3.5米，扩宽至4.5米，并在危险路段设置波形护栏及安全标志标牌等，路面结构层为：20cm水泥混凝土面层+15cmC25素混凝土调平层</t>
  </si>
  <si>
    <t>通过项目的实施，完成2.716公里路面扩宽工程，解决255人的出行难问题。</t>
  </si>
  <si>
    <t>融水县苗族自治县怀宝镇盘荣村下坎三屯路口-下坎三屯乡村道路通组路道路提升及安全生命防护工程（示范村）</t>
  </si>
  <si>
    <t>屯级道路全长2.888公里，原路面宽3.5米，扩宽至4.5米，并在危险路段设置波形护栏及安全标志标牌等，路面结构层为：20cm水泥混凝土面层+15cmC25素混凝土调平层</t>
  </si>
  <si>
    <t>通过项目的实施，完成2.888公里路面扩宽工程，解决354人的出行难问题。</t>
  </si>
  <si>
    <t>融水苗族自治县融水镇东良村梧村屯梧村至东良乡村道路通畅工程</t>
  </si>
  <si>
    <t>屯级道路全长5.74公里，原路面宽3.5米，扩宽至4.5米，路面结构层为：20cm水泥混凝土面层+15cmC25素混凝土调平层</t>
  </si>
  <si>
    <t>通过项目的实施，完成5.74公里路面扩宽工程，解决432人的出行难问题。</t>
  </si>
  <si>
    <t>融水苗族自治县滚贝侗族乡同心村乌依大坪乡村道路提升、通组路安全生命防护工程</t>
  </si>
  <si>
    <t>屯级道路全长2.315公里，原路面宽3.5米，扩宽至4.5米，并在危险路段设置波形护栏及安全标志标牌等，路面结构层为：20cm水泥混凝土面层+15cmC25素混凝土调平层</t>
  </si>
  <si>
    <t>通过项目的实施，完成2.315公里路面扩宽工程，解决512人的出行难问题。</t>
  </si>
  <si>
    <t>融水苗族自治县滚贝侗族乡同乐村加友屯路口-加友乡村道路通组路道路提升及安全生命防护工程</t>
  </si>
  <si>
    <t>屯级道路全长2.349公里，原路面宽3.5米，扩宽至4.5米，并在危险路段设置波形护栏及安全标志标牌等，路面结构层为：20cm水泥混凝土面层+15cmC25素混凝土调平层</t>
  </si>
  <si>
    <t>通过项目的实施，完成2.349公里路面扩宽工程，解决260人的出行难问题。</t>
  </si>
  <si>
    <t>附件2-3</t>
  </si>
  <si>
    <t>融水苗族自治县统筹整合使用财政涉农资金（其他类）项目明细表（调整）</t>
  </si>
  <si>
    <t>融水苗族自治县_就业项目_务工补助_2024年县域内稳定就业劳务补助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</si>
</sst>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9">
    <font>
      <sz val="11"/>
      <color theme="1"/>
      <name val="宋体"/>
      <charset val="134"/>
      <scheme val="minor"/>
    </font>
    <font>
      <sz val="12"/>
      <color theme="1"/>
      <name val="宋体"/>
      <charset val="134"/>
      <scheme val="minor"/>
    </font>
    <font>
      <b/>
      <sz val="20"/>
      <color theme="1"/>
      <name val="宋体"/>
      <charset val="134"/>
      <scheme val="minor"/>
    </font>
    <font>
      <b/>
      <sz val="11"/>
      <color theme="1"/>
      <name val="宋体"/>
      <charset val="134"/>
      <scheme val="minor"/>
    </font>
    <font>
      <b/>
      <sz val="10"/>
      <color theme="1"/>
      <name val="宋体"/>
      <charset val="134"/>
      <scheme val="minor"/>
    </font>
    <font>
      <b/>
      <sz val="11"/>
      <name val="宋体"/>
      <charset val="134"/>
      <scheme val="minor"/>
    </font>
    <font>
      <sz val="10"/>
      <color theme="1"/>
      <name val="宋体"/>
      <charset val="134"/>
      <scheme val="minor"/>
    </font>
    <font>
      <sz val="10"/>
      <name val="宋体"/>
      <charset val="134"/>
      <scheme val="minor"/>
    </font>
    <font>
      <sz val="11"/>
      <color rgb="FFFF0000"/>
      <name val="宋体"/>
      <charset val="134"/>
      <scheme val="minor"/>
    </font>
    <font>
      <sz val="11"/>
      <name val="宋体"/>
      <charset val="134"/>
      <scheme val="minor"/>
    </font>
    <font>
      <b/>
      <sz val="20"/>
      <name val="宋体"/>
      <charset val="134"/>
      <scheme val="minor"/>
    </font>
    <font>
      <sz val="10"/>
      <name val="宋体"/>
      <charset val="134"/>
    </font>
    <font>
      <sz val="10"/>
      <name val="宋体"/>
      <charset val="204"/>
    </font>
    <font>
      <sz val="10"/>
      <color rgb="FF000000"/>
      <name val="宋体"/>
      <charset val="204"/>
    </font>
    <font>
      <sz val="10"/>
      <color rgb="FF000000"/>
      <name val="宋体"/>
      <charset val="134"/>
    </font>
    <font>
      <b/>
      <sz val="10"/>
      <name val="宋体"/>
      <charset val="134"/>
      <scheme val="minor"/>
    </font>
    <font>
      <sz val="10"/>
      <color theme="1"/>
      <name val="宋体"/>
      <charset val="134"/>
    </font>
    <font>
      <sz val="10"/>
      <name val="宋体"/>
      <charset val="0"/>
    </font>
    <font>
      <b/>
      <sz val="20"/>
      <name val="宋体"/>
      <charset val="134"/>
    </font>
    <font>
      <sz val="12"/>
      <name val="宋体"/>
      <charset val="134"/>
    </font>
    <font>
      <sz val="20"/>
      <name val="方正小标宋简体"/>
      <charset val="134"/>
    </font>
    <font>
      <b/>
      <sz val="11"/>
      <name val="宋体"/>
      <charset val="134"/>
    </font>
    <font>
      <b/>
      <sz val="10"/>
      <name val="宋体"/>
      <charset val="134"/>
    </font>
    <font>
      <b/>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8"/>
      <name val="宋体"/>
      <charset val="134"/>
    </font>
    <font>
      <sz val="9"/>
      <name val="宋体"/>
      <charset val="134"/>
    </font>
    <font>
      <sz val="12"/>
      <color indexed="8"/>
      <name val="宋体"/>
      <charset val="134"/>
    </font>
    <font>
      <sz val="10"/>
      <name val="Arial"/>
      <charset val="134"/>
    </font>
    <font>
      <sz val="11"/>
      <color indexed="8"/>
      <name val="Tahoma"/>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1" fillId="0" borderId="0" applyNumberFormat="0" applyFill="0" applyBorder="0" applyAlignment="0" applyProtection="0">
      <alignment vertical="center"/>
    </xf>
    <xf numFmtId="0" fontId="32" fillId="4" borderId="11" applyNumberFormat="0" applyAlignment="0" applyProtection="0">
      <alignment vertical="center"/>
    </xf>
    <xf numFmtId="0" fontId="33" fillId="5" borderId="12" applyNumberFormat="0" applyAlignment="0" applyProtection="0">
      <alignment vertical="center"/>
    </xf>
    <xf numFmtId="0" fontId="34" fillId="5" borderId="11" applyNumberFormat="0" applyAlignment="0" applyProtection="0">
      <alignment vertical="center"/>
    </xf>
    <xf numFmtId="0" fontId="35" fillId="6" borderId="13" applyNumberFormat="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3" fillId="34" borderId="0" applyNumberFormat="0" applyBorder="0" applyAlignment="0" applyProtection="0">
      <alignment vertical="center"/>
    </xf>
    <xf numFmtId="0" fontId="44" fillId="0" borderId="0">
      <alignment vertical="center"/>
    </xf>
    <xf numFmtId="0" fontId="0" fillId="0" borderId="0">
      <alignment vertical="center"/>
    </xf>
    <xf numFmtId="0" fontId="45" fillId="0" borderId="0"/>
    <xf numFmtId="0" fontId="19" fillId="0" borderId="0">
      <alignment vertical="center"/>
    </xf>
    <xf numFmtId="0" fontId="19" fillId="0" borderId="0"/>
    <xf numFmtId="0" fontId="46" fillId="0" borderId="0"/>
    <xf numFmtId="0" fontId="47" fillId="0" borderId="0">
      <alignment vertical="center"/>
    </xf>
    <xf numFmtId="0" fontId="47" fillId="0" borderId="0"/>
    <xf numFmtId="0" fontId="48" fillId="0" borderId="0">
      <alignment vertical="center"/>
    </xf>
  </cellStyleXfs>
  <cellXfs count="120">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0" fillId="0" borderId="0" xfId="0" applyFont="1" applyAlignment="1">
      <alignment vertical="center"/>
    </xf>
    <xf numFmtId="0" fontId="2" fillId="0" borderId="0" xfId="0" applyFont="1" applyAlignment="1">
      <alignment horizontal="left"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176" fontId="3"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3" fontId="4"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left" vertical="center" wrapText="1"/>
    </xf>
    <xf numFmtId="43" fontId="7" fillId="0" borderId="1" xfId="0" applyNumberFormat="1" applyFont="1" applyFill="1" applyBorder="1" applyAlignment="1">
      <alignment horizontal="center" vertical="center" wrapText="1"/>
    </xf>
    <xf numFmtId="176" fontId="2" fillId="0" borderId="0" xfId="0" applyNumberFormat="1" applyFont="1" applyFill="1" applyAlignment="1">
      <alignment horizontal="center" vertical="center" wrapText="1"/>
    </xf>
    <xf numFmtId="176" fontId="3" fillId="0" borderId="0" xfId="0" applyNumberFormat="1" applyFont="1" applyFill="1" applyAlignment="1">
      <alignment horizontal="center" vertical="center" wrapText="1"/>
    </xf>
    <xf numFmtId="0" fontId="0" fillId="0" borderId="0" xfId="0" applyFill="1" applyAlignment="1">
      <alignment vertical="center"/>
    </xf>
    <xf numFmtId="0" fontId="0" fillId="0" borderId="0" xfId="0" applyFont="1" applyFill="1" applyAlignment="1">
      <alignment vertical="center" wrapText="1"/>
    </xf>
    <xf numFmtId="0" fontId="8" fillId="0" borderId="0" xfId="0" applyFont="1" applyFill="1" applyAlignment="1">
      <alignment vertical="center" wrapText="1"/>
    </xf>
    <xf numFmtId="0" fontId="9" fillId="0" borderId="0" xfId="0" applyFont="1" applyFill="1" applyAlignment="1">
      <alignment vertical="center" wrapText="1"/>
    </xf>
    <xf numFmtId="0" fontId="0" fillId="0" borderId="0" xfId="0" applyFill="1" applyAlignment="1">
      <alignment vertical="center" wrapText="1"/>
    </xf>
    <xf numFmtId="0" fontId="9" fillId="0" borderId="0" xfId="0" applyFont="1" applyFill="1" applyAlignment="1">
      <alignment horizontal="left" vertical="center" wrapText="1"/>
    </xf>
    <xf numFmtId="0" fontId="7" fillId="0" borderId="0" xfId="0" applyFont="1" applyFill="1" applyAlignment="1">
      <alignment horizontal="center" vertical="center" wrapText="1"/>
    </xf>
    <xf numFmtId="0" fontId="9"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177" fontId="0" fillId="0" borderId="0" xfId="0" applyNumberFormat="1" applyFont="1" applyFill="1" applyAlignment="1">
      <alignment horizontal="center" vertical="center" wrapText="1"/>
    </xf>
    <xf numFmtId="0" fontId="10" fillId="0" borderId="0" xfId="0" applyFont="1" applyFill="1" applyAlignment="1">
      <alignment horizontal="left" vertical="center" wrapText="1"/>
    </xf>
    <xf numFmtId="0" fontId="10"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5" fillId="0" borderId="0" xfId="0" applyFont="1" applyFill="1" applyAlignment="1">
      <alignment horizontal="center" vertical="center" wrapText="1"/>
    </xf>
    <xf numFmtId="0" fontId="5" fillId="0" borderId="1"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xf>
    <xf numFmtId="0" fontId="11" fillId="0" borderId="6" xfId="0" applyFont="1" applyFill="1" applyBorder="1" applyAlignment="1">
      <alignment horizontal="center" vertical="center" wrapText="1"/>
    </xf>
    <xf numFmtId="0" fontId="12" fillId="0" borderId="1" xfId="0" applyFont="1" applyFill="1" applyBorder="1" applyAlignment="1">
      <alignment horizontal="left" vertical="center" wrapText="1"/>
    </xf>
    <xf numFmtId="177" fontId="0" fillId="0" borderId="0" xfId="1"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177" fontId="3" fillId="0" borderId="0" xfId="1" applyNumberFormat="1" applyFont="1" applyFill="1" applyBorder="1" applyAlignment="1">
      <alignment horizontal="center" vertical="center" wrapText="1"/>
    </xf>
    <xf numFmtId="43" fontId="5" fillId="0" borderId="1" xfId="1" applyFont="1" applyFill="1" applyBorder="1" applyAlignment="1">
      <alignment horizontal="right" vertical="center" wrapText="1"/>
    </xf>
    <xf numFmtId="0" fontId="11" fillId="0" borderId="1" xfId="0" applyNumberFormat="1" applyFont="1" applyFill="1" applyBorder="1" applyAlignment="1">
      <alignment horizontal="center" vertical="center" wrapText="1"/>
    </xf>
    <xf numFmtId="43" fontId="11" fillId="0" borderId="1" xfId="1" applyNumberFormat="1" applyFont="1" applyFill="1" applyBorder="1" applyAlignment="1">
      <alignment horizontal="center" vertical="center" wrapText="1"/>
    </xf>
    <xf numFmtId="43" fontId="11" fillId="0" borderId="1" xfId="1" applyNumberFormat="1" applyFont="1" applyFill="1" applyBorder="1" applyAlignment="1">
      <alignment vertical="center" wrapText="1"/>
    </xf>
    <xf numFmtId="176" fontId="6"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1"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0" fillId="0" borderId="0" xfId="0" applyFont="1" applyFill="1" applyAlignment="1">
      <alignment horizontal="center" vertical="center" wrapText="1"/>
    </xf>
    <xf numFmtId="176" fontId="6" fillId="0" borderId="0" xfId="0" applyNumberFormat="1" applyFont="1" applyFill="1" applyAlignment="1">
      <alignment horizontal="center" vertical="center" wrapText="1"/>
    </xf>
    <xf numFmtId="43" fontId="0" fillId="0" borderId="0" xfId="1" applyFont="1" applyFill="1" applyAlignment="1">
      <alignment horizontal="center" vertical="center" wrapText="1"/>
    </xf>
    <xf numFmtId="0" fontId="5" fillId="0" borderId="0" xfId="0" applyFont="1" applyFill="1" applyBorder="1" applyAlignment="1">
      <alignment horizontal="left" vertical="center" wrapText="1"/>
    </xf>
    <xf numFmtId="49" fontId="5" fillId="0" borderId="0" xfId="0" applyNumberFormat="1" applyFont="1" applyFill="1" applyAlignment="1">
      <alignment horizontal="center" vertical="center" wrapText="1"/>
    </xf>
    <xf numFmtId="43" fontId="3" fillId="0" borderId="0" xfId="1" applyFont="1" applyFill="1" applyBorder="1" applyAlignment="1">
      <alignment horizontal="center" vertical="center" wrapText="1"/>
    </xf>
    <xf numFmtId="0" fontId="5"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43" fontId="5" fillId="0" borderId="1" xfId="1" applyFont="1" applyFill="1" applyBorder="1" applyAlignment="1">
      <alignment horizontal="center" vertical="center" wrapText="1"/>
    </xf>
    <xf numFmtId="0" fontId="5" fillId="0" borderId="1" xfId="0" applyFont="1" applyFill="1" applyBorder="1" applyAlignment="1">
      <alignment horizontal="left" vertical="center" wrapText="1"/>
    </xf>
    <xf numFmtId="43" fontId="6" fillId="0" borderId="1" xfId="0" applyNumberFormat="1" applyFont="1" applyFill="1" applyBorder="1" applyAlignment="1">
      <alignment horizontal="right" vertical="center" wrapText="1"/>
    </xf>
    <xf numFmtId="0" fontId="16" fillId="0" borderId="1" xfId="0" applyFont="1" applyBorder="1">
      <alignment vertical="center"/>
    </xf>
    <xf numFmtId="0" fontId="7" fillId="0" borderId="2" xfId="0" applyFont="1" applyFill="1" applyBorder="1" applyAlignment="1">
      <alignment horizontal="left" vertical="center" wrapText="1"/>
    </xf>
    <xf numFmtId="0" fontId="17" fillId="0" borderId="1" xfId="0" applyFont="1" applyFill="1" applyBorder="1" applyAlignment="1">
      <alignment horizontal="left" vertical="center" wrapText="1"/>
    </xf>
    <xf numFmtId="43" fontId="7" fillId="0" borderId="1" xfId="0" applyNumberFormat="1" applyFont="1" applyFill="1" applyBorder="1" applyAlignment="1">
      <alignment horizontal="right" vertical="center" wrapText="1"/>
    </xf>
    <xf numFmtId="0" fontId="9"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0" xfId="0" applyFont="1">
      <alignment vertical="center"/>
    </xf>
    <xf numFmtId="0" fontId="7" fillId="0" borderId="0" xfId="0" applyFont="1" applyFill="1">
      <alignment vertical="center"/>
    </xf>
    <xf numFmtId="0" fontId="15" fillId="0" borderId="0" xfId="0" applyFont="1">
      <alignment vertical="center"/>
    </xf>
    <xf numFmtId="0" fontId="7"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Fill="1" applyAlignment="1">
      <alignment horizontal="center" vertical="center"/>
    </xf>
    <xf numFmtId="0" fontId="18" fillId="0" borderId="0" xfId="0" applyFont="1" applyFill="1" applyBorder="1" applyAlignment="1">
      <alignment horizontal="left" vertical="center"/>
    </xf>
    <xf numFmtId="0" fontId="19" fillId="0" borderId="0" xfId="0" applyFont="1" applyFill="1" applyBorder="1" applyAlignment="1">
      <alignment horizontal="center"/>
    </xf>
    <xf numFmtId="0" fontId="19" fillId="0" borderId="0" xfId="0" applyFont="1" applyFill="1" applyBorder="1" applyAlignment="1">
      <alignment horizontal="center" vertical="center"/>
    </xf>
    <xf numFmtId="0" fontId="19" fillId="0" borderId="0" xfId="0" applyFont="1" applyFill="1" applyBorder="1" applyAlignment="1">
      <alignment horizontal="left"/>
    </xf>
    <xf numFmtId="0" fontId="20" fillId="0" borderId="0" xfId="0" applyFont="1" applyFill="1" applyBorder="1" applyAlignment="1">
      <alignment horizontal="center"/>
    </xf>
    <xf numFmtId="0" fontId="20" fillId="0" borderId="0" xfId="0" applyFont="1" applyFill="1" applyBorder="1" applyAlignment="1">
      <alignment horizontal="center" vertical="center"/>
    </xf>
    <xf numFmtId="0" fontId="20" fillId="0" borderId="0" xfId="0" applyFont="1" applyFill="1" applyBorder="1" applyAlignment="1">
      <alignment horizontal="left"/>
    </xf>
    <xf numFmtId="0" fontId="21" fillId="0" borderId="7" xfId="0" applyFont="1" applyFill="1" applyBorder="1" applyAlignment="1">
      <alignment vertical="center"/>
    </xf>
    <xf numFmtId="0" fontId="21" fillId="0" borderId="7" xfId="0" applyFont="1" applyFill="1" applyBorder="1" applyAlignment="1">
      <alignment horizontal="center" vertical="center"/>
    </xf>
    <xf numFmtId="0" fontId="21" fillId="0" borderId="7" xfId="0" applyFont="1" applyFill="1" applyBorder="1" applyAlignment="1">
      <alignment horizontal="left" vertical="center"/>
    </xf>
    <xf numFmtId="0" fontId="21" fillId="0"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0" fontId="7" fillId="0" borderId="1" xfId="51" applyFont="1" applyFill="1" applyBorder="1" applyAlignment="1">
      <alignment horizontal="left" vertical="center" wrapText="1"/>
    </xf>
    <xf numFmtId="10" fontId="7" fillId="0" borderId="1" xfId="0" applyNumberFormat="1" applyFont="1" applyFill="1" applyBorder="1" applyAlignment="1">
      <alignment horizontal="center" vertical="center" wrapText="1"/>
    </xf>
    <xf numFmtId="0" fontId="7" fillId="0" borderId="1" xfId="0" applyNumberFormat="1" applyFont="1" applyBorder="1" applyAlignment="1">
      <alignment horizontal="center" vertical="center" wrapText="1"/>
    </xf>
    <xf numFmtId="176" fontId="7" fillId="0" borderId="1" xfId="0" applyNumberFormat="1" applyFont="1" applyFill="1" applyBorder="1" applyAlignment="1">
      <alignment horizontal="center" vertical="center" wrapText="1"/>
    </xf>
    <xf numFmtId="43" fontId="15" fillId="0" borderId="1" xfId="0" applyNumberFormat="1" applyFont="1" applyFill="1" applyBorder="1" applyAlignment="1">
      <alignment horizontal="center" vertical="center" wrapText="1"/>
    </xf>
    <xf numFmtId="43" fontId="6" fillId="0" borderId="1" xfId="0" applyNumberFormat="1" applyFont="1" applyBorder="1" applyAlignment="1">
      <alignment horizontal="center" vertical="center"/>
    </xf>
    <xf numFmtId="176" fontId="15" fillId="0" borderId="1" xfId="0" applyNumberFormat="1" applyFont="1" applyFill="1" applyBorder="1" applyAlignment="1">
      <alignment horizontal="center" vertical="center" wrapText="1"/>
    </xf>
    <xf numFmtId="9" fontId="7" fillId="0" borderId="0" xfId="0" applyNumberFormat="1" applyFont="1">
      <alignment vertical="center"/>
    </xf>
    <xf numFmtId="43" fontId="7" fillId="0" borderId="1" xfId="0" applyNumberFormat="1" applyFont="1" applyBorder="1">
      <alignment vertical="center"/>
    </xf>
    <xf numFmtId="43" fontId="7" fillId="0" borderId="1" xfId="0" applyNumberFormat="1" applyFont="1" applyBorder="1" applyAlignment="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Accent3 45 2" xfId="49"/>
    <cellStyle name="常规 6" xfId="50"/>
    <cellStyle name="常规 8" xfId="51"/>
    <cellStyle name="常规_2004年部门预算上报表" xfId="52"/>
    <cellStyle name="常规 16" xfId="53"/>
    <cellStyle name="常规 3 3" xfId="54"/>
    <cellStyle name="常规 13" xfId="55"/>
    <cellStyle name="样式 1" xfId="56"/>
    <cellStyle name="常规_以工代赈项目备案表" xfId="57"/>
    <cellStyle name="常规 41" xfId="58"/>
  </cellStyles>
  <dxfs count="1">
    <dxf>
      <fill>
        <patternFill patternType="solid">
          <bgColor rgb="FFFF9900"/>
        </patternFill>
      </fill>
    </dxf>
  </dxfs>
  <tableStyles count="0" defaultTableStyle="TableStyleMedium2" defaultPivotStyle="PivotStyleLight16"/>
  <colors>
    <mruColors>
      <color rgb="00FFFFFF"/>
      <color rgb="0092D05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70</xdr:row>
      <xdr:rowOff>0</xdr:rowOff>
    </xdr:from>
    <xdr:to>
      <xdr:col>2</xdr:col>
      <xdr:colOff>28575</xdr:colOff>
      <xdr:row>70</xdr:row>
      <xdr:rowOff>361315</xdr:rowOff>
    </xdr:to>
    <xdr:pic>
      <xdr:nvPicPr>
        <xdr:cNvPr id="2" name="Picture 5579" descr="clip_image9318"/>
        <xdr:cNvPicPr>
          <a:picLocks noChangeAspect="1"/>
        </xdr:cNvPicPr>
      </xdr:nvPicPr>
      <xdr:blipFill>
        <a:blip r:embed="rId1"/>
        <a:stretch>
          <a:fillRect/>
        </a:stretch>
      </xdr:blipFill>
      <xdr:spPr>
        <a:xfrm>
          <a:off x="3274060" y="61245750"/>
          <a:ext cx="28575" cy="361315"/>
        </a:xfrm>
        <a:prstGeom prst="rect">
          <a:avLst/>
        </a:prstGeom>
        <a:noFill/>
        <a:ln w="9525">
          <a:noFill/>
        </a:ln>
      </xdr:spPr>
    </xdr:pic>
    <xdr:clientData/>
  </xdr:twoCellAnchor>
  <xdr:twoCellAnchor editAs="oneCell">
    <xdr:from>
      <xdr:col>2</xdr:col>
      <xdr:colOff>0</xdr:colOff>
      <xdr:row>70</xdr:row>
      <xdr:rowOff>0</xdr:rowOff>
    </xdr:from>
    <xdr:to>
      <xdr:col>2</xdr:col>
      <xdr:colOff>28575</xdr:colOff>
      <xdr:row>70</xdr:row>
      <xdr:rowOff>361315</xdr:rowOff>
    </xdr:to>
    <xdr:pic>
      <xdr:nvPicPr>
        <xdr:cNvPr id="3" name="Picture 5579" descr="clip_image9318"/>
        <xdr:cNvPicPr>
          <a:picLocks noChangeAspect="1"/>
        </xdr:cNvPicPr>
      </xdr:nvPicPr>
      <xdr:blipFill>
        <a:blip r:embed="rId1"/>
        <a:stretch>
          <a:fillRect/>
        </a:stretch>
      </xdr:blipFill>
      <xdr:spPr>
        <a:xfrm>
          <a:off x="3274060" y="61245750"/>
          <a:ext cx="28575" cy="361315"/>
        </a:xfrm>
        <a:prstGeom prst="rect">
          <a:avLst/>
        </a:prstGeom>
        <a:noFill/>
        <a:ln w="9525">
          <a:noFill/>
        </a:ln>
      </xdr:spPr>
    </xdr:pic>
    <xdr:clientData/>
  </xdr:twoCellAnchor>
  <xdr:twoCellAnchor editAs="oneCell">
    <xdr:from>
      <xdr:col>2</xdr:col>
      <xdr:colOff>0</xdr:colOff>
      <xdr:row>70</xdr:row>
      <xdr:rowOff>0</xdr:rowOff>
    </xdr:from>
    <xdr:to>
      <xdr:col>2</xdr:col>
      <xdr:colOff>28575</xdr:colOff>
      <xdr:row>70</xdr:row>
      <xdr:rowOff>361315</xdr:rowOff>
    </xdr:to>
    <xdr:pic>
      <xdr:nvPicPr>
        <xdr:cNvPr id="4" name="Picture 5579" descr="clip_image9318"/>
        <xdr:cNvPicPr>
          <a:picLocks noChangeAspect="1"/>
        </xdr:cNvPicPr>
      </xdr:nvPicPr>
      <xdr:blipFill>
        <a:blip r:embed="rId1"/>
        <a:stretch>
          <a:fillRect/>
        </a:stretch>
      </xdr:blipFill>
      <xdr:spPr>
        <a:xfrm>
          <a:off x="3274060" y="61245750"/>
          <a:ext cx="28575" cy="361315"/>
        </a:xfrm>
        <a:prstGeom prst="rect">
          <a:avLst/>
        </a:prstGeom>
        <a:noFill/>
        <a:ln w="9525">
          <a:noFill/>
        </a:ln>
      </xdr:spPr>
    </xdr:pic>
    <xdr:clientData/>
  </xdr:twoCellAnchor>
  <xdr:twoCellAnchor editAs="oneCell">
    <xdr:from>
      <xdr:col>2</xdr:col>
      <xdr:colOff>0</xdr:colOff>
      <xdr:row>70</xdr:row>
      <xdr:rowOff>0</xdr:rowOff>
    </xdr:from>
    <xdr:to>
      <xdr:col>2</xdr:col>
      <xdr:colOff>28575</xdr:colOff>
      <xdr:row>70</xdr:row>
      <xdr:rowOff>361315</xdr:rowOff>
    </xdr:to>
    <xdr:pic>
      <xdr:nvPicPr>
        <xdr:cNvPr id="5" name="Picture 5579" descr="clip_image9318"/>
        <xdr:cNvPicPr>
          <a:picLocks noChangeAspect="1"/>
        </xdr:cNvPicPr>
      </xdr:nvPicPr>
      <xdr:blipFill>
        <a:blip r:embed="rId1"/>
        <a:stretch>
          <a:fillRect/>
        </a:stretch>
      </xdr:blipFill>
      <xdr:spPr>
        <a:xfrm>
          <a:off x="3274060" y="61245750"/>
          <a:ext cx="28575" cy="36131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3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3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3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3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3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3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3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3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3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3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8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8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8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8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8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8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8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8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8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8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1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1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1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1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1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1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1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1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1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1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2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2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2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2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2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2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2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2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2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2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3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3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3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3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3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3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3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3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3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3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4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4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4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4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4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4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4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4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4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4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5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5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5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5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5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5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5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5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5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5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6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6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6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6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6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6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6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6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6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6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7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7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7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7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7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7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7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7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7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7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8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8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8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8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8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8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8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8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8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8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9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9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9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9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9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9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9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9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9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9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0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0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0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0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0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0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0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0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0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0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1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1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1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1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1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1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1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1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1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1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2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2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2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2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2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22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2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2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2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2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3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3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3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3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3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3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3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3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3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3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4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4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4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4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4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4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4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4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4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4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5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5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5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5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5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5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5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5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5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5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6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6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6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6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6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6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6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6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6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26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270"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271"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272"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273"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274"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275"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276"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277"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278"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279"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280"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281"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282"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283"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284"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285"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286"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287"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288"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289"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290"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291"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292"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293"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294"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295"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296"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297"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298"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299"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00"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01"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02"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03"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04"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05"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06"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07"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08"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09"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10"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11"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12"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13"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14"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15"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16"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17"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18"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19"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20"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21"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22"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23"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24"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25"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26"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27"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28"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29"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30"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31"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32"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33"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34"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35"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336"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337"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338"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339"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340"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341"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342"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343"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344"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345"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346"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347"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348"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349"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350"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351"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352"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353"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354"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355"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356"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357"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58"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59"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60"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61"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62"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63"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64"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65"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66"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67"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68"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69"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70"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71"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72"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73"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74"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75"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76"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77"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78"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79"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80"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81"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82"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83"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84"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85"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86"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87"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88"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89"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90"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91"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92"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93"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94"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95"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96"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97"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98"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399"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400"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401"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0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0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0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0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0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0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0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0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1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1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1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1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1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1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1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1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1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1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2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2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2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2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2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2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2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2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2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2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3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3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3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3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3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3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3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3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3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3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4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4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4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4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4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4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4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4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4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4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5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5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5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5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5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5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5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5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5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5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6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6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6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6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6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6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6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6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6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6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7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7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7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7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7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7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7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7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7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7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8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8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8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8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8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8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8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8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8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48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9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9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9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9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9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9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9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9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9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49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0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0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0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0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0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0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0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0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0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0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1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1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1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1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1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1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1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1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1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1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2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2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2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2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2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2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2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2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2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2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3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3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3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3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53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53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53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53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53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53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54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54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54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54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54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54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54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54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54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54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55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55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55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55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55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55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5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5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5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5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6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6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6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6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6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6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6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6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6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6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7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7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7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7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7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7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7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7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7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7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8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8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8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8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8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8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8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8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8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8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9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9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9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9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9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9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9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9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9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59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0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0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0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0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0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0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0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0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0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0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1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1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1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1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1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1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1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1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1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1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2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2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2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2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2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2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2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2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2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2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3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3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3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3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3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3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3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3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3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3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4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4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4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4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4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4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4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4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4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4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5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5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5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5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5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5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5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5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5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5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6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6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6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6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6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6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6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6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6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6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7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7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7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7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7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7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7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7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7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7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8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8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8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8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8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8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8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68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8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8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9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9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9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9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9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9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9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9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9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69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0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0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0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0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0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0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0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0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0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0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1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1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1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1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1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1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1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1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1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1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2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2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2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2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2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2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2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2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2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2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3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3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3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3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3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3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3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3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3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3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4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4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4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4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4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4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4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4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4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4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5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5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5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75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5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5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5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5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5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5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6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6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6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6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6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6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6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6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6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6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7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7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7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7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7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7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7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7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7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7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8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8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8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8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8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8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8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8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8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8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9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9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9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9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9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9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9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79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798"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799"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00"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01"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02"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03"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04"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05"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06"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07"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08"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09"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10"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11"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12"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13"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14"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15"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16"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17"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18"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19"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20"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21"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22"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23"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24"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25"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26"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27"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28"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29"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30"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31"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32"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33"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34"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35"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36"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37"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38"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39"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40"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41"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42"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43"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44"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45"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46"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47"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48"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49"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50"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51"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52"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53"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54"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55"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56"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57"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58"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59"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60"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61"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62"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63"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64"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65"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66"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67"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68"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69"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70"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71"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72"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73"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74"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75"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76"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77"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78"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79"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80"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81"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82"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83"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84"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113665</xdr:rowOff>
    </xdr:to>
    <xdr:pic>
      <xdr:nvPicPr>
        <xdr:cNvPr id="885" name="Picture 8182" descr="clip_image9318"/>
        <xdr:cNvPicPr>
          <a:picLocks noChangeAspect="1"/>
        </xdr:cNvPicPr>
      </xdr:nvPicPr>
      <xdr:blipFill>
        <a:blip r:embed="rId1"/>
        <a:stretch>
          <a:fillRect/>
        </a:stretch>
      </xdr:blipFill>
      <xdr:spPr>
        <a:xfrm>
          <a:off x="5506720" y="61245750"/>
          <a:ext cx="8890" cy="113665"/>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86"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87"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88"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89"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90"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91"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92"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93"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94"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95"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96"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97"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98"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899"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00"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01"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02"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03"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04"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05"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06"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07"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08"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09"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10"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11"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12"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13"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14"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15"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16"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17"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18"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19"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20"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21"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22"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23"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24"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25"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26"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27"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28"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608965</xdr:colOff>
      <xdr:row>70</xdr:row>
      <xdr:rowOff>0</xdr:rowOff>
    </xdr:from>
    <xdr:to>
      <xdr:col>4</xdr:col>
      <xdr:colOff>617855</xdr:colOff>
      <xdr:row>70</xdr:row>
      <xdr:rowOff>332740</xdr:rowOff>
    </xdr:to>
    <xdr:pic>
      <xdr:nvPicPr>
        <xdr:cNvPr id="929" name="Picture 8182" descr="clip_image9318"/>
        <xdr:cNvPicPr>
          <a:picLocks noChangeAspect="1"/>
        </xdr:cNvPicPr>
      </xdr:nvPicPr>
      <xdr:blipFill>
        <a:blip r:embed="rId1"/>
        <a:stretch>
          <a:fillRect/>
        </a:stretch>
      </xdr:blipFill>
      <xdr:spPr>
        <a:xfrm>
          <a:off x="5506720" y="61245750"/>
          <a:ext cx="8890" cy="33274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3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3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3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3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3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3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3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3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3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3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4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4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4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4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4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4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4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4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4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4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5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5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5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5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5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5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5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5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5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5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6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6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6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6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6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6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6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6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6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6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7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7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7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7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7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7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7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7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7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7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8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8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8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8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8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8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8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8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8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8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9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9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9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9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9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99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9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9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9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99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00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00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00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00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00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00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00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00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008"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009"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010"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011"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012"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013"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014"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015"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016"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113665</xdr:rowOff>
    </xdr:to>
    <xdr:pic>
      <xdr:nvPicPr>
        <xdr:cNvPr id="1017" name="Picture 8182" descr="clip_image9318"/>
        <xdr:cNvPicPr>
          <a:picLocks noChangeAspect="1"/>
        </xdr:cNvPicPr>
      </xdr:nvPicPr>
      <xdr:blipFill>
        <a:blip r:embed="rId1"/>
        <a:stretch>
          <a:fillRect/>
        </a:stretch>
      </xdr:blipFill>
      <xdr:spPr>
        <a:xfrm>
          <a:off x="5515610" y="61245750"/>
          <a:ext cx="8890" cy="113665"/>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1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1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2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2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2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2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2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2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2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2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2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2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3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3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3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3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3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3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3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3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3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3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4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4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4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4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4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4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4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4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4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4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5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5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52"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53"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54"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55"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56"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57"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58"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59"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60"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70</xdr:row>
      <xdr:rowOff>0</xdr:rowOff>
    </xdr:from>
    <xdr:to>
      <xdr:col>4</xdr:col>
      <xdr:colOff>626745</xdr:colOff>
      <xdr:row>70</xdr:row>
      <xdr:rowOff>341630</xdr:rowOff>
    </xdr:to>
    <xdr:pic>
      <xdr:nvPicPr>
        <xdr:cNvPr id="1061" name="Picture 8182" descr="clip_image9318"/>
        <xdr:cNvPicPr>
          <a:picLocks noChangeAspect="1"/>
        </xdr:cNvPicPr>
      </xdr:nvPicPr>
      <xdr:blipFill>
        <a:blip r:embed="rId1"/>
        <a:stretch>
          <a:fillRect/>
        </a:stretch>
      </xdr:blipFill>
      <xdr:spPr>
        <a:xfrm>
          <a:off x="5515610" y="612457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06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06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06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06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06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06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06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06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07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07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07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07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07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07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07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07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07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07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08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08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08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08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08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08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08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08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08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08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09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09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09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09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09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09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09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09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09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09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0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0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0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0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0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0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0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0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0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0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1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1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1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1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1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1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1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1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1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1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2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2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2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2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2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2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2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2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2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2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3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3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3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3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3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3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3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3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3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3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4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4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4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4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4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4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4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4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4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4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5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5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5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5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5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5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5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5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5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5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6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6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6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6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6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6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6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6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6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6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7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7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7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7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7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7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7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7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7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7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8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8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8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8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8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8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8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8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8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8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9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9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9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19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9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9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9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9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9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19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0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0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0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0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0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0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0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0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0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0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1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1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1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1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1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1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1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1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1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1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2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2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2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2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2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2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2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2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2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2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3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3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3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3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3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3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3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3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3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3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4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4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4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4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4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4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4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4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4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4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5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5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5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5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5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5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5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5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5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5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6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6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6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6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6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6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6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6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6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6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7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7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7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7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7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7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7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7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7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7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8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28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8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8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8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8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8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8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8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8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9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9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9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9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9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9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9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9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9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29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0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0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0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0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0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0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0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0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0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0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1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1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1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1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1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1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1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1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1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1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2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2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2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2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2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32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26"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27"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28"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29"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30"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31"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32"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33"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34"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35"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36"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37"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38"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39"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40"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41"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42"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43"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44"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45"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46"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47"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48"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49"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50"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51"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52"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53"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54"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55"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56"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57"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58"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59"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60"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61"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62"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63"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64"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65"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66"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67"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68"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69"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70"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71"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72"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73"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74"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75"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76"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77"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78"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79"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80"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81"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82"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83"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84"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85"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86"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87"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88"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89"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90"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391"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92"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93"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94"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95"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96"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97"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98"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399"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400"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401"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402"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403"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404"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405"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406"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407"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408"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409"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410"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411"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412"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413"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14"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15"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16"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17"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18"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19"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20"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21"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22"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23"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24"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25"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26"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27"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28"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29"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30"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31"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32"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33"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34"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35"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36"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37"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38"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39"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40"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41"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42"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43"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44"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45"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46"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47"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48"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49"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50"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51"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52"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53"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54"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55"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56"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457"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45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45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46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46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46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46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46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46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46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46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46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46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47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47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47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47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47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47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47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47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47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47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48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48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48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48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48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48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48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48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48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48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49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49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49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49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49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49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49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49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49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49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0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0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0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0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0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0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0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0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0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0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1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1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1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1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1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1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1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1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1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1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2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2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2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2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2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2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2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2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2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2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3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3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3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3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3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3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3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3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3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3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4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4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4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4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4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4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4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4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4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4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5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5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5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5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5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5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5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5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5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5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6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6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6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6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6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6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6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6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6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6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7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7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7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7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7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7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7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7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7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7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8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8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8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8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8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8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8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8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8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58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9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9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9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9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9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9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9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9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9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59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0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0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0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0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0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0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0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0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0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0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1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1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1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1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1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1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1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1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1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1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2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2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2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2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2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2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2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2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2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2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3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3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3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3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3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3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3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3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3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3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4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4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4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4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4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4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4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4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4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4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5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5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5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5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5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5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5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5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5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5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6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6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6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6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6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6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6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6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6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6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7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7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7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7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7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7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7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67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7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7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8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8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8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8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8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8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8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8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8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8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9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9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9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9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9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9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9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9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9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69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0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0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0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0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0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0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0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0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0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0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1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1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1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1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1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1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1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1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1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1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2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2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2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2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2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2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2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2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2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2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3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3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3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3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3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3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3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3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3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3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4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4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4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4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4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4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4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4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4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4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5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5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5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5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5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5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5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5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5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5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6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6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6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6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6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6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6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6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6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6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7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7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7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7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7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7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7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7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7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7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8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8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8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8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8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8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8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78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8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8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9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9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9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9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9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9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9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9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9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79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80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80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80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80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80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80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80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80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80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80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1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1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1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1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1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1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1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1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1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1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2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2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2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2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2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2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2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2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2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2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3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3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3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3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3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3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3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3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3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3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4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4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4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4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4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4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4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4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4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4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5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5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5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185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854"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855"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856"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857"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858"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859"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860"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861"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862"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863"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864"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865"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866"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867"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868"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869"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870"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871"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872"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873"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874"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875"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76"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77"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78"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79"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80"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81"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82"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83"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84"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85"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86"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87"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88"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89"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90"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91"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92"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93"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94"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95"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96"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97"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98"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899"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00"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01"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02"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03"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04"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05"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06"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07"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08"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09"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10"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11"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12"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13"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14"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15"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16"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17"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18"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19"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920"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921"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922"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923"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924"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925"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926"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927"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928"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929"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930"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931"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932"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933"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934"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935"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936"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937"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938"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939"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940"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113665</xdr:rowOff>
    </xdr:to>
    <xdr:pic>
      <xdr:nvPicPr>
        <xdr:cNvPr id="1941" name="Picture 8182" descr="clip_image9318"/>
        <xdr:cNvPicPr>
          <a:picLocks noChangeAspect="1"/>
        </xdr:cNvPicPr>
      </xdr:nvPicPr>
      <xdr:blipFill>
        <a:blip r:embed="rId1"/>
        <a:stretch>
          <a:fillRect/>
        </a:stretch>
      </xdr:blipFill>
      <xdr:spPr>
        <a:xfrm>
          <a:off x="5506720" y="59734450"/>
          <a:ext cx="8890" cy="113665"/>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42"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43"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44"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45"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46"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47"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48"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49"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50"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51"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52"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53"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54"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55"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56"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57"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58"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59"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60"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61"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62"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63"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64"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65"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66"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67"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68"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69"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70"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71"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72"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73"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74"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75"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76"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77"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78"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79"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80"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81"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82"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83"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84"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608965</xdr:colOff>
      <xdr:row>68</xdr:row>
      <xdr:rowOff>0</xdr:rowOff>
    </xdr:from>
    <xdr:to>
      <xdr:col>4</xdr:col>
      <xdr:colOff>617855</xdr:colOff>
      <xdr:row>68</xdr:row>
      <xdr:rowOff>332740</xdr:rowOff>
    </xdr:to>
    <xdr:pic>
      <xdr:nvPicPr>
        <xdr:cNvPr id="1985" name="Picture 8182" descr="clip_image9318"/>
        <xdr:cNvPicPr>
          <a:picLocks noChangeAspect="1"/>
        </xdr:cNvPicPr>
      </xdr:nvPicPr>
      <xdr:blipFill>
        <a:blip r:embed="rId1"/>
        <a:stretch>
          <a:fillRect/>
        </a:stretch>
      </xdr:blipFill>
      <xdr:spPr>
        <a:xfrm>
          <a:off x="5506720" y="59734450"/>
          <a:ext cx="8890" cy="33274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98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98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98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98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99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99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99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99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99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99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99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99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99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199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0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0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0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0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0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0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0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0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0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0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1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1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1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1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1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1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1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1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1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1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2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2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2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2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2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2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2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2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2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2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3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3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3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3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3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3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3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3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3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3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4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4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4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4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4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4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4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4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4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4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5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5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5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5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5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5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5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5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5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5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6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6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6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6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64"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65"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66"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67"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68"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69"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70"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71"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72"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113665</xdr:rowOff>
    </xdr:to>
    <xdr:pic>
      <xdr:nvPicPr>
        <xdr:cNvPr id="2073" name="Picture 8182" descr="clip_image9318"/>
        <xdr:cNvPicPr>
          <a:picLocks noChangeAspect="1"/>
        </xdr:cNvPicPr>
      </xdr:nvPicPr>
      <xdr:blipFill>
        <a:blip r:embed="rId1"/>
        <a:stretch>
          <a:fillRect/>
        </a:stretch>
      </xdr:blipFill>
      <xdr:spPr>
        <a:xfrm>
          <a:off x="5515610" y="59734450"/>
          <a:ext cx="8890" cy="113665"/>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7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7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7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7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7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7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8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8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8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8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8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8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8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8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8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8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9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9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9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9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9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9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9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9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9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09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10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10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10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10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10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10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10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10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108"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109"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110"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111"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112"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113"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114"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115"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116"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4</xdr:col>
      <xdr:colOff>617855</xdr:colOff>
      <xdr:row>68</xdr:row>
      <xdr:rowOff>0</xdr:rowOff>
    </xdr:from>
    <xdr:to>
      <xdr:col>4</xdr:col>
      <xdr:colOff>626745</xdr:colOff>
      <xdr:row>68</xdr:row>
      <xdr:rowOff>341630</xdr:rowOff>
    </xdr:to>
    <xdr:pic>
      <xdr:nvPicPr>
        <xdr:cNvPr id="2117" name="Picture 8182" descr="clip_image9318"/>
        <xdr:cNvPicPr>
          <a:picLocks noChangeAspect="1"/>
        </xdr:cNvPicPr>
      </xdr:nvPicPr>
      <xdr:blipFill>
        <a:blip r:embed="rId1"/>
        <a:stretch>
          <a:fillRect/>
        </a:stretch>
      </xdr:blipFill>
      <xdr:spPr>
        <a:xfrm>
          <a:off x="5515610" y="59734450"/>
          <a:ext cx="8890" cy="341630"/>
        </a:xfrm>
        <a:prstGeom prst="rect">
          <a:avLst/>
        </a:prstGeom>
        <a:noFill/>
        <a:ln w="9525">
          <a:noFill/>
        </a:ln>
      </xdr:spPr>
    </xdr:pic>
    <xdr:clientData/>
  </xdr:twoCellAnchor>
  <xdr:twoCellAnchor editAs="oneCell">
    <xdr:from>
      <xdr:col>2</xdr:col>
      <xdr:colOff>0</xdr:colOff>
      <xdr:row>68</xdr:row>
      <xdr:rowOff>0</xdr:rowOff>
    </xdr:from>
    <xdr:to>
      <xdr:col>2</xdr:col>
      <xdr:colOff>28575</xdr:colOff>
      <xdr:row>68</xdr:row>
      <xdr:rowOff>361315</xdr:rowOff>
    </xdr:to>
    <xdr:pic>
      <xdr:nvPicPr>
        <xdr:cNvPr id="2118" name="Picture 5579" descr="clip_image9318"/>
        <xdr:cNvPicPr>
          <a:picLocks noChangeAspect="1"/>
        </xdr:cNvPicPr>
      </xdr:nvPicPr>
      <xdr:blipFill>
        <a:blip r:embed="rId1"/>
        <a:stretch>
          <a:fillRect/>
        </a:stretch>
      </xdr:blipFill>
      <xdr:spPr>
        <a:xfrm>
          <a:off x="3274060" y="59734450"/>
          <a:ext cx="28575" cy="361315"/>
        </a:xfrm>
        <a:prstGeom prst="rect">
          <a:avLst/>
        </a:prstGeom>
        <a:noFill/>
        <a:ln w="9525">
          <a:noFill/>
        </a:ln>
      </xdr:spPr>
    </xdr:pic>
    <xdr:clientData/>
  </xdr:twoCellAnchor>
  <xdr:twoCellAnchor editAs="oneCell">
    <xdr:from>
      <xdr:col>2</xdr:col>
      <xdr:colOff>0</xdr:colOff>
      <xdr:row>68</xdr:row>
      <xdr:rowOff>0</xdr:rowOff>
    </xdr:from>
    <xdr:to>
      <xdr:col>2</xdr:col>
      <xdr:colOff>28575</xdr:colOff>
      <xdr:row>68</xdr:row>
      <xdr:rowOff>361315</xdr:rowOff>
    </xdr:to>
    <xdr:pic>
      <xdr:nvPicPr>
        <xdr:cNvPr id="2119" name="Picture 5579" descr="clip_image9318"/>
        <xdr:cNvPicPr>
          <a:picLocks noChangeAspect="1"/>
        </xdr:cNvPicPr>
      </xdr:nvPicPr>
      <xdr:blipFill>
        <a:blip r:embed="rId1"/>
        <a:stretch>
          <a:fillRect/>
        </a:stretch>
      </xdr:blipFill>
      <xdr:spPr>
        <a:xfrm>
          <a:off x="3274060" y="59734450"/>
          <a:ext cx="28575" cy="361315"/>
        </a:xfrm>
        <a:prstGeom prst="rect">
          <a:avLst/>
        </a:prstGeom>
        <a:noFill/>
        <a:ln w="9525">
          <a:noFill/>
        </a:ln>
      </xdr:spPr>
    </xdr:pic>
    <xdr:clientData/>
  </xdr:twoCellAnchor>
  <xdr:twoCellAnchor editAs="oneCell">
    <xdr:from>
      <xdr:col>2</xdr:col>
      <xdr:colOff>0</xdr:colOff>
      <xdr:row>68</xdr:row>
      <xdr:rowOff>0</xdr:rowOff>
    </xdr:from>
    <xdr:to>
      <xdr:col>2</xdr:col>
      <xdr:colOff>28575</xdr:colOff>
      <xdr:row>68</xdr:row>
      <xdr:rowOff>361315</xdr:rowOff>
    </xdr:to>
    <xdr:pic>
      <xdr:nvPicPr>
        <xdr:cNvPr id="2120" name="Picture 5579" descr="clip_image9318"/>
        <xdr:cNvPicPr>
          <a:picLocks noChangeAspect="1"/>
        </xdr:cNvPicPr>
      </xdr:nvPicPr>
      <xdr:blipFill>
        <a:blip r:embed="rId1"/>
        <a:stretch>
          <a:fillRect/>
        </a:stretch>
      </xdr:blipFill>
      <xdr:spPr>
        <a:xfrm>
          <a:off x="3274060" y="59734450"/>
          <a:ext cx="28575" cy="361315"/>
        </a:xfrm>
        <a:prstGeom prst="rect">
          <a:avLst/>
        </a:prstGeom>
        <a:noFill/>
        <a:ln w="9525">
          <a:noFill/>
        </a:ln>
      </xdr:spPr>
    </xdr:pic>
    <xdr:clientData/>
  </xdr:twoCellAnchor>
  <xdr:twoCellAnchor editAs="oneCell">
    <xdr:from>
      <xdr:col>2</xdr:col>
      <xdr:colOff>0</xdr:colOff>
      <xdr:row>68</xdr:row>
      <xdr:rowOff>0</xdr:rowOff>
    </xdr:from>
    <xdr:to>
      <xdr:col>2</xdr:col>
      <xdr:colOff>28575</xdr:colOff>
      <xdr:row>68</xdr:row>
      <xdr:rowOff>361315</xdr:rowOff>
    </xdr:to>
    <xdr:pic>
      <xdr:nvPicPr>
        <xdr:cNvPr id="2121" name="Picture 5579" descr="clip_image9318"/>
        <xdr:cNvPicPr>
          <a:picLocks noChangeAspect="1"/>
        </xdr:cNvPicPr>
      </xdr:nvPicPr>
      <xdr:blipFill>
        <a:blip r:embed="rId1"/>
        <a:stretch>
          <a:fillRect/>
        </a:stretch>
      </xdr:blipFill>
      <xdr:spPr>
        <a:xfrm>
          <a:off x="3274060" y="59734450"/>
          <a:ext cx="28575" cy="36131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2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2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2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2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2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2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2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2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3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3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3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3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3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3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3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3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3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3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4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4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4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4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4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4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4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4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4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4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5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5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5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5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5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5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5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5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5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5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6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6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6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6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6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6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6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6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6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6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7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7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7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7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7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7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7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7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7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7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8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8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8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8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8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8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8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18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8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8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9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9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9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9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9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9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9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9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9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19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0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0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0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0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0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0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0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0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0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0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1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1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1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1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1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1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1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1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1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1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2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2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2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2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2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2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2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2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2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2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3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3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3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3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3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3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3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3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3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3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4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4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4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4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4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4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4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4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4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4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5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5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5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5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5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5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5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5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5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5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6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6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6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6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6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6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6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6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6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6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7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7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7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7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7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27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7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7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7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7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8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8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8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8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8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8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8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8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8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8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9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9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9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9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9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9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9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9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9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29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0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0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0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0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0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0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0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0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0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0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1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1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1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1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1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1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1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1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1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1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32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32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32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32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32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32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32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32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32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32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33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33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33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33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33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33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33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33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33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33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34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34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4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4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4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4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4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4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4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4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5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5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5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5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5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5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5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5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5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5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6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6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6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6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6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6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6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6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6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6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7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7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7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7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7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7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7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7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7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7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8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8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8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8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8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38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386"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387"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388"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389"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390"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391"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392"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393"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394"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395"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396"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397"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398"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399"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00"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01"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02"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03"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04"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05"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06"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07"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08"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09"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10"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11"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12"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13"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14"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15"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16"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17"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18"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19"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20"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21"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22"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23"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24"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25"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26"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27"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28"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29"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30"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31"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32"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33"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34"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35"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36"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37"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38"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39"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40"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41"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42"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43"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44"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45"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46"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47"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48"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49"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50"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51"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52"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53"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54"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55"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56"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57"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58"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59"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60"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61"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62"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63"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64"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65"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66"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67"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68"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69"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70"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71"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72"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473"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74"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75"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76"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77"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78"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79"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80"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81"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82"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83"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84"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85"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86"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87"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88"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89"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90"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91"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92"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93"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94"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95"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96"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97"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98"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499"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500"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501"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502"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503"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504"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505"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506"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507"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508"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509"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510"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511"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512"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513"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514"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515"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516"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517"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1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1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2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2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2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2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2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2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2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2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2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2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3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3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3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3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3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3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3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3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3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3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4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4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4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4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4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4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4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4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4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4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5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5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5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5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5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5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5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5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5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5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6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6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6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6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6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6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6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6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6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6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7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7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7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7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7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7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7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7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7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7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8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8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8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58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8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8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8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8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8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8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9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9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9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9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9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9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9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9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9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59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0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0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0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0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0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0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0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0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0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0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1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1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1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1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1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1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1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1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1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1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2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2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2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2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2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2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2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2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2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2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3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3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3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3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3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3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3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3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3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3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4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4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4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4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4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4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4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4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4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4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5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5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5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5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5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5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5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5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5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5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6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6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6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6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6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6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6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6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6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6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7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67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7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7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7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7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7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7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7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7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8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8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8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8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8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8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8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8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8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8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9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9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9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9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9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9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9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9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9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69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0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0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0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0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0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0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0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0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0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0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1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1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1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1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1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1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1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1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1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1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2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2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2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2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2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2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2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2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2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2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3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3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3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3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3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3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3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3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3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3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4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4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4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4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4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4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4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4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4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4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5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5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5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5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5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5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5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5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5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5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6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6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6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6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6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6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6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6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6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6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7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7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7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7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7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7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7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7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7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7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8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78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8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8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8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8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8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8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8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8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9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9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9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9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9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9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9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9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9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79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0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0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0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0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0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0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0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0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0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0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1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1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1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1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1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1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1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1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1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1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2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2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2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2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2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2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2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2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2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2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3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3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3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3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3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3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3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3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3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3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4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4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4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4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4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4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4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4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4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4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5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5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5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5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5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5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5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5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5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5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6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6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6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6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6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6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6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6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6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286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7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7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7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7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7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7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7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7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7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7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8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8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8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8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8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8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8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8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8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8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9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9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9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9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9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9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9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9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9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89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90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90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90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90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90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90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90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90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90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90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91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91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91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291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14"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15"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16"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17"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18"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19"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20"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21"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22"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23"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24"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25"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26"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27"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28"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29"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30"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31"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32"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33"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34"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35"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36"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37"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38"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39"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40"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41"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42"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43"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44"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45"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46"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47"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48"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49"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50"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51"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52"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53"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54"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55"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56"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57"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58"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59"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60"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61"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62"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63"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64"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65"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66"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67"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68"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69"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70"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71"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72"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73"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74"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75"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76"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77"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78"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2979"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80"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81"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82"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83"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84"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85"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86"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87"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88"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89"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90"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91"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92"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93"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94"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95"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96"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97"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98"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2999"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3000"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113665</xdr:rowOff>
    </xdr:to>
    <xdr:pic>
      <xdr:nvPicPr>
        <xdr:cNvPr id="3001" name="Picture 8182" descr="clip_image9318"/>
        <xdr:cNvPicPr>
          <a:picLocks noChangeAspect="1"/>
        </xdr:cNvPicPr>
      </xdr:nvPicPr>
      <xdr:blipFill>
        <a:blip r:embed="rId1"/>
        <a:stretch>
          <a:fillRect/>
        </a:stretch>
      </xdr:blipFill>
      <xdr:spPr>
        <a:xfrm>
          <a:off x="5506720" y="49625250"/>
          <a:ext cx="8890" cy="113665"/>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02"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03"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04"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05"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06"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07"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08"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09"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10"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11"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12"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13"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14"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15"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16"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17"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18"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19"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20"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21"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22"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23"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24"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25"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26"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27"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28"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29"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30"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31"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32"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33"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34"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35"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36"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37"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38"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39"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40"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41"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42"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43"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44"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608965</xdr:colOff>
      <xdr:row>57</xdr:row>
      <xdr:rowOff>0</xdr:rowOff>
    </xdr:from>
    <xdr:to>
      <xdr:col>4</xdr:col>
      <xdr:colOff>617855</xdr:colOff>
      <xdr:row>57</xdr:row>
      <xdr:rowOff>332740</xdr:rowOff>
    </xdr:to>
    <xdr:pic>
      <xdr:nvPicPr>
        <xdr:cNvPr id="3045" name="Picture 8182" descr="clip_image9318"/>
        <xdr:cNvPicPr>
          <a:picLocks noChangeAspect="1"/>
        </xdr:cNvPicPr>
      </xdr:nvPicPr>
      <xdr:blipFill>
        <a:blip r:embed="rId1"/>
        <a:stretch>
          <a:fillRect/>
        </a:stretch>
      </xdr:blipFill>
      <xdr:spPr>
        <a:xfrm>
          <a:off x="5506720" y="49625250"/>
          <a:ext cx="8890" cy="33274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04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04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04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04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05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05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05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05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05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05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05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05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05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05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06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06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06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06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06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06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06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06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6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6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7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7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7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7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7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7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7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7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7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7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8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8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8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8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8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8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8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8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8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8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9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9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9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9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9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9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9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9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9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09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0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0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0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0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0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0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0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0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0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0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1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1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11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11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11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11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11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11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11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11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12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12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12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12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124"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125"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126"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127"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128"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129"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130"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131"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132"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113665</xdr:rowOff>
    </xdr:to>
    <xdr:pic>
      <xdr:nvPicPr>
        <xdr:cNvPr id="3133" name="Picture 8182" descr="clip_image9318"/>
        <xdr:cNvPicPr>
          <a:picLocks noChangeAspect="1"/>
        </xdr:cNvPicPr>
      </xdr:nvPicPr>
      <xdr:blipFill>
        <a:blip r:embed="rId1"/>
        <a:stretch>
          <a:fillRect/>
        </a:stretch>
      </xdr:blipFill>
      <xdr:spPr>
        <a:xfrm>
          <a:off x="5515610" y="49625250"/>
          <a:ext cx="8890" cy="113665"/>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3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3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3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3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3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3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4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4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4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4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4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4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4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4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4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4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5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5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5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5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5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5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5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5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5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5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6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6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6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6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6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6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6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6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68"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69"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70"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71"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72"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73"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74"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75"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76"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57</xdr:row>
      <xdr:rowOff>0</xdr:rowOff>
    </xdr:from>
    <xdr:to>
      <xdr:col>4</xdr:col>
      <xdr:colOff>626745</xdr:colOff>
      <xdr:row>57</xdr:row>
      <xdr:rowOff>341630</xdr:rowOff>
    </xdr:to>
    <xdr:pic>
      <xdr:nvPicPr>
        <xdr:cNvPr id="3177" name="Picture 8182" descr="clip_image9318"/>
        <xdr:cNvPicPr>
          <a:picLocks noChangeAspect="1"/>
        </xdr:cNvPicPr>
      </xdr:nvPicPr>
      <xdr:blipFill>
        <a:blip r:embed="rId1"/>
        <a:stretch>
          <a:fillRect/>
        </a:stretch>
      </xdr:blipFill>
      <xdr:spPr>
        <a:xfrm>
          <a:off x="5515610" y="496252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17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17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18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18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18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18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18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18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18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18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18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18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19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19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19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19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19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19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19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19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19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19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0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0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0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0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0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0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0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0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0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0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1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1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1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1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1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1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1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1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1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1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2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2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2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2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2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2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2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2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2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2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3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3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3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3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3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3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3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3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3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3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4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4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4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4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24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24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24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24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24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24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25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25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25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25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25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25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25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25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25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25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26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26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26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26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26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26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6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6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6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6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7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7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7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7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7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7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7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7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7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7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8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8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8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8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8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8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8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8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8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8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9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9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9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9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9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9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9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9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9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29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0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0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0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0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0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0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0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0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0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0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1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1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1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1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1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1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1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1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1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1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2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2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2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2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2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2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2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2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2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2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3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3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3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3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3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3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3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3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3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3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4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4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4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4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4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4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4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4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4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4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5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5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5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5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5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5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5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5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5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5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6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6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6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6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6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6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6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6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6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6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7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7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7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7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7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7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7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7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7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7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8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8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8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8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8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8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8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8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8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8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9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9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9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9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9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9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9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39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9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39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0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0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0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0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0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0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0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0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0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0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1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1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1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1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1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1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1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1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1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1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2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2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2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2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2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2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2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2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2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2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3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3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3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3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3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3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3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3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3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3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4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44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442"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443"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444"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445"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446"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447"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448"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449"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450"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451"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452"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453"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454"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455"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456"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457"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458"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459"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460"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461"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462"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463"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64"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65"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66"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67"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68"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69"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70"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71"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72"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73"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74"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75"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76"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77"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78"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79"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80"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81"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82"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83"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84"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85"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86"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87"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88"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89"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90"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91"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92"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93"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94"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95"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96"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97"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98"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499"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00"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01"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02"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03"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04"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05"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06"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07"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508"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509"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510"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511"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512"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513"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514"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515"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516"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517"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518"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519"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520"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521"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522"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523"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524"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525"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526"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527"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528"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529"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30"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31"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32"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33"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34"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35"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36"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37"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38"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39"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40"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41"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42"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43"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44"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45"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46"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47"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48"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49"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50"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51"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52"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53"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54"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55"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56"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57"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58"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59"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60"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61"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62"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63"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64"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65"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66"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67"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68"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69"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70"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71"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72"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573"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57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57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57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57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57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57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58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58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58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58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58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58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58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58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58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58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59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59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59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59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59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59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59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59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59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59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0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0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0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0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0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0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0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0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0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0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1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1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1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1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1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1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1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1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1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1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2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2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2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2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2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2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2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2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2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2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3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3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3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3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3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3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3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3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3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3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64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64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64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64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64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64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64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64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64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64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65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65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65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65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65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65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65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65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65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65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66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66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6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6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6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6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6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6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6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6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7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7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7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7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7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7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7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7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7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7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8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8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8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8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8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8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8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8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8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8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9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9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9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9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9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9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9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9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9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69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0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0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0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0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0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0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0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0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0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0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1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1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1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1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1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1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1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1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1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1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2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2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2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2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2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2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2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2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2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2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3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3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3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3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3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3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3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3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3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3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4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4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4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4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4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4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4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4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4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4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5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5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5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5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5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5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5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5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5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5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6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6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6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6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6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6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6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6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6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6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7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7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7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7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7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7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7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7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7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7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8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8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8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8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8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8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8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8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8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8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9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9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9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79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9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9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9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9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9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79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0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0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0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0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0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0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0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0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0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0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1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1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1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1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1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1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1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1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1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1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2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2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2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2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2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2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2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2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2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2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3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3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3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3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3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3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3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3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83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83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84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84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84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84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84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84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84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84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84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84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85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85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85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85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85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85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85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85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85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85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6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6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6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6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6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6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6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6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6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6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7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7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7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7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7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7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7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7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7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7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8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8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8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8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8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8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8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8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8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8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9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9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9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9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9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9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9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9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9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89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0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0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0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0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90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90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90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90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90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90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91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91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91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91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91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91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91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91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91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91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92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92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92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92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92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392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2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2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2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2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3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3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3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3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3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3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3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3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3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3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4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4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4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4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4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4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4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4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4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4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5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5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5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5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5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5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5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5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5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5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6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6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6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6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6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6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6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6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6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396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970"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971"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972"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973"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974"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975"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976"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977"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978"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979"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980"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981"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982"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983"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984"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985"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986"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987"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988"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989"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990"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3991"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992"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993"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994"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995"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996"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997"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998"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3999"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00"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01"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02"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03"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04"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05"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06"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07"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08"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09"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10"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11"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12"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13"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14"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15"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16"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17"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18"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19"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20"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21"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22"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23"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24"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25"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26"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27"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28"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29"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30"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31"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32"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33"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34"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35"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4036"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4037"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4038"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4039"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4040"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4041"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4042"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4043"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4044"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4045"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4046"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4047"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4048"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4049"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4050"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4051"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4052"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4053"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4054"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4055"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4056"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113665</xdr:rowOff>
    </xdr:to>
    <xdr:pic>
      <xdr:nvPicPr>
        <xdr:cNvPr id="4057" name="Picture 8182" descr="clip_image9318"/>
        <xdr:cNvPicPr>
          <a:picLocks noChangeAspect="1"/>
        </xdr:cNvPicPr>
      </xdr:nvPicPr>
      <xdr:blipFill>
        <a:blip r:embed="rId1"/>
        <a:stretch>
          <a:fillRect/>
        </a:stretch>
      </xdr:blipFill>
      <xdr:spPr>
        <a:xfrm>
          <a:off x="5506720" y="62045850"/>
          <a:ext cx="8890" cy="113665"/>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58"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59"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60"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61"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62"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63"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64"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65"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66"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67"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68"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69"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70"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71"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72"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73"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74"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75"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76"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77"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78"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79"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80"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81"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82"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83"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84"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85"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86"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87"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88"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89"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90"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91"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92"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93"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94"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95"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96"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97"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98"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099"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100"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608965</xdr:colOff>
      <xdr:row>71</xdr:row>
      <xdr:rowOff>0</xdr:rowOff>
    </xdr:from>
    <xdr:to>
      <xdr:col>4</xdr:col>
      <xdr:colOff>617855</xdr:colOff>
      <xdr:row>71</xdr:row>
      <xdr:rowOff>332740</xdr:rowOff>
    </xdr:to>
    <xdr:pic>
      <xdr:nvPicPr>
        <xdr:cNvPr id="4101" name="Picture 8182" descr="clip_image9318"/>
        <xdr:cNvPicPr>
          <a:picLocks noChangeAspect="1"/>
        </xdr:cNvPicPr>
      </xdr:nvPicPr>
      <xdr:blipFill>
        <a:blip r:embed="rId1"/>
        <a:stretch>
          <a:fillRect/>
        </a:stretch>
      </xdr:blipFill>
      <xdr:spPr>
        <a:xfrm>
          <a:off x="5506720" y="62045850"/>
          <a:ext cx="8890" cy="33274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0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0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0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0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0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0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0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0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1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1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1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1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1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1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1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1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1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1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2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2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2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2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2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2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2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2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2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2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3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3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3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3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3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3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3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3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3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3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4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4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4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4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4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4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4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4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4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4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5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5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5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5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5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5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5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5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5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5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6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6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6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6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6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6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6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6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6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6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7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7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7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7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7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7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7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7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7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7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80"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81"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82"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83"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84"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85"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86"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87"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88"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113665</xdr:rowOff>
    </xdr:to>
    <xdr:pic>
      <xdr:nvPicPr>
        <xdr:cNvPr id="4189" name="Picture 8182" descr="clip_image9318"/>
        <xdr:cNvPicPr>
          <a:picLocks noChangeAspect="1"/>
        </xdr:cNvPicPr>
      </xdr:nvPicPr>
      <xdr:blipFill>
        <a:blip r:embed="rId1"/>
        <a:stretch>
          <a:fillRect/>
        </a:stretch>
      </xdr:blipFill>
      <xdr:spPr>
        <a:xfrm>
          <a:off x="5515610" y="62045850"/>
          <a:ext cx="8890" cy="113665"/>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9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9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9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9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9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9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9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9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9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19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0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0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0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0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0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0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0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0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0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0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1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1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1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1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1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1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1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1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1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1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2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2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2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2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24"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25"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26"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27"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28"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29"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30"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31"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32"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4</xdr:col>
      <xdr:colOff>617855</xdr:colOff>
      <xdr:row>71</xdr:row>
      <xdr:rowOff>0</xdr:rowOff>
    </xdr:from>
    <xdr:to>
      <xdr:col>4</xdr:col>
      <xdr:colOff>626745</xdr:colOff>
      <xdr:row>71</xdr:row>
      <xdr:rowOff>341630</xdr:rowOff>
    </xdr:to>
    <xdr:pic>
      <xdr:nvPicPr>
        <xdr:cNvPr id="4233" name="Picture 8182" descr="clip_image9318"/>
        <xdr:cNvPicPr>
          <a:picLocks noChangeAspect="1"/>
        </xdr:cNvPicPr>
      </xdr:nvPicPr>
      <xdr:blipFill>
        <a:blip r:embed="rId1"/>
        <a:stretch>
          <a:fillRect/>
        </a:stretch>
      </xdr:blipFill>
      <xdr:spPr>
        <a:xfrm>
          <a:off x="5515610" y="62045850"/>
          <a:ext cx="8890" cy="341630"/>
        </a:xfrm>
        <a:prstGeom prst="rect">
          <a:avLst/>
        </a:prstGeom>
        <a:noFill/>
        <a:ln w="9525">
          <a:noFill/>
        </a:ln>
      </xdr:spPr>
    </xdr:pic>
    <xdr:clientData/>
  </xdr:twoCellAnchor>
  <xdr:twoCellAnchor editAs="oneCell">
    <xdr:from>
      <xdr:col>2</xdr:col>
      <xdr:colOff>0</xdr:colOff>
      <xdr:row>71</xdr:row>
      <xdr:rowOff>0</xdr:rowOff>
    </xdr:from>
    <xdr:to>
      <xdr:col>2</xdr:col>
      <xdr:colOff>28575</xdr:colOff>
      <xdr:row>71</xdr:row>
      <xdr:rowOff>361315</xdr:rowOff>
    </xdr:to>
    <xdr:pic>
      <xdr:nvPicPr>
        <xdr:cNvPr id="4234" name="Picture 5579" descr="clip_image9318"/>
        <xdr:cNvPicPr>
          <a:picLocks noChangeAspect="1"/>
        </xdr:cNvPicPr>
      </xdr:nvPicPr>
      <xdr:blipFill>
        <a:blip r:embed="rId1"/>
        <a:stretch>
          <a:fillRect/>
        </a:stretch>
      </xdr:blipFill>
      <xdr:spPr>
        <a:xfrm>
          <a:off x="3274060" y="62045850"/>
          <a:ext cx="28575" cy="361315"/>
        </a:xfrm>
        <a:prstGeom prst="rect">
          <a:avLst/>
        </a:prstGeom>
        <a:noFill/>
        <a:ln w="9525">
          <a:noFill/>
        </a:ln>
      </xdr:spPr>
    </xdr:pic>
    <xdr:clientData/>
  </xdr:twoCellAnchor>
  <xdr:twoCellAnchor editAs="oneCell">
    <xdr:from>
      <xdr:col>2</xdr:col>
      <xdr:colOff>0</xdr:colOff>
      <xdr:row>71</xdr:row>
      <xdr:rowOff>0</xdr:rowOff>
    </xdr:from>
    <xdr:to>
      <xdr:col>2</xdr:col>
      <xdr:colOff>28575</xdr:colOff>
      <xdr:row>71</xdr:row>
      <xdr:rowOff>361315</xdr:rowOff>
    </xdr:to>
    <xdr:pic>
      <xdr:nvPicPr>
        <xdr:cNvPr id="4235" name="Picture 5579" descr="clip_image9318"/>
        <xdr:cNvPicPr>
          <a:picLocks noChangeAspect="1"/>
        </xdr:cNvPicPr>
      </xdr:nvPicPr>
      <xdr:blipFill>
        <a:blip r:embed="rId1"/>
        <a:stretch>
          <a:fillRect/>
        </a:stretch>
      </xdr:blipFill>
      <xdr:spPr>
        <a:xfrm>
          <a:off x="3274060" y="62045850"/>
          <a:ext cx="28575" cy="361315"/>
        </a:xfrm>
        <a:prstGeom prst="rect">
          <a:avLst/>
        </a:prstGeom>
        <a:noFill/>
        <a:ln w="9525">
          <a:noFill/>
        </a:ln>
      </xdr:spPr>
    </xdr:pic>
    <xdr:clientData/>
  </xdr:twoCellAnchor>
  <xdr:twoCellAnchor editAs="oneCell">
    <xdr:from>
      <xdr:col>2</xdr:col>
      <xdr:colOff>0</xdr:colOff>
      <xdr:row>71</xdr:row>
      <xdr:rowOff>0</xdr:rowOff>
    </xdr:from>
    <xdr:to>
      <xdr:col>2</xdr:col>
      <xdr:colOff>28575</xdr:colOff>
      <xdr:row>71</xdr:row>
      <xdr:rowOff>361315</xdr:rowOff>
    </xdr:to>
    <xdr:pic>
      <xdr:nvPicPr>
        <xdr:cNvPr id="4236" name="Picture 5579" descr="clip_image9318"/>
        <xdr:cNvPicPr>
          <a:picLocks noChangeAspect="1"/>
        </xdr:cNvPicPr>
      </xdr:nvPicPr>
      <xdr:blipFill>
        <a:blip r:embed="rId1"/>
        <a:stretch>
          <a:fillRect/>
        </a:stretch>
      </xdr:blipFill>
      <xdr:spPr>
        <a:xfrm>
          <a:off x="3274060" y="62045850"/>
          <a:ext cx="28575" cy="361315"/>
        </a:xfrm>
        <a:prstGeom prst="rect">
          <a:avLst/>
        </a:prstGeom>
        <a:noFill/>
        <a:ln w="9525">
          <a:noFill/>
        </a:ln>
      </xdr:spPr>
    </xdr:pic>
    <xdr:clientData/>
  </xdr:twoCellAnchor>
  <xdr:twoCellAnchor editAs="oneCell">
    <xdr:from>
      <xdr:col>2</xdr:col>
      <xdr:colOff>0</xdr:colOff>
      <xdr:row>71</xdr:row>
      <xdr:rowOff>0</xdr:rowOff>
    </xdr:from>
    <xdr:to>
      <xdr:col>2</xdr:col>
      <xdr:colOff>28575</xdr:colOff>
      <xdr:row>71</xdr:row>
      <xdr:rowOff>361315</xdr:rowOff>
    </xdr:to>
    <xdr:pic>
      <xdr:nvPicPr>
        <xdr:cNvPr id="4237" name="Picture 5579" descr="clip_image9318"/>
        <xdr:cNvPicPr>
          <a:picLocks noChangeAspect="1"/>
        </xdr:cNvPicPr>
      </xdr:nvPicPr>
      <xdr:blipFill>
        <a:blip r:embed="rId1"/>
        <a:stretch>
          <a:fillRect/>
        </a:stretch>
      </xdr:blipFill>
      <xdr:spPr>
        <a:xfrm>
          <a:off x="3274060" y="62045850"/>
          <a:ext cx="28575" cy="36131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6"/>
  <sheetViews>
    <sheetView workbookViewId="0">
      <pane ySplit="6" topLeftCell="A7" activePane="bottomLeft" state="frozen"/>
      <selection/>
      <selection pane="bottomLeft" activeCell="H11" sqref="H11"/>
    </sheetView>
  </sheetViews>
  <sheetFormatPr defaultColWidth="9" defaultRowHeight="13.5"/>
  <cols>
    <col min="1" max="1" width="9.5" style="87" customWidth="1"/>
    <col min="2" max="2" width="22.25" style="88" customWidth="1"/>
    <col min="3" max="3" width="12.25" style="88" customWidth="1"/>
    <col min="4" max="4" width="9.38333333333333" style="88" customWidth="1"/>
    <col min="5" max="5" width="14.8916666666667" style="88" customWidth="1"/>
    <col min="6" max="6" width="33.5" style="89" customWidth="1"/>
    <col min="7" max="7" width="17.5" style="89" customWidth="1"/>
    <col min="8" max="8" width="30" style="89" customWidth="1"/>
    <col min="9" max="9" width="11.6333333333333" style="90" customWidth="1"/>
    <col min="10" max="10" width="12.6333333333333" style="88" customWidth="1"/>
    <col min="11" max="12" width="11.5" style="88" customWidth="1"/>
    <col min="13" max="13" width="11.8833333333333" style="88" customWidth="1"/>
    <col min="14" max="14" width="10.375" style="87"/>
    <col min="15" max="16" width="10.3666666666667" style="87"/>
    <col min="17" max="16384" width="9" style="87"/>
  </cols>
  <sheetData>
    <row r="1" ht="23.25" customHeight="1" spans="1:13">
      <c r="A1" s="91" t="s">
        <v>0</v>
      </c>
      <c r="B1" s="91"/>
      <c r="C1" s="92"/>
      <c r="D1" s="92"/>
      <c r="E1" s="93"/>
      <c r="F1" s="94"/>
      <c r="G1" s="94"/>
      <c r="H1" s="94"/>
      <c r="I1" s="92"/>
      <c r="J1" s="92"/>
      <c r="K1" s="92"/>
      <c r="L1" s="92"/>
      <c r="M1" s="92"/>
    </row>
    <row r="2" ht="25.5" spans="1:13">
      <c r="A2" s="95" t="s">
        <v>1</v>
      </c>
      <c r="B2" s="95"/>
      <c r="C2" s="95"/>
      <c r="D2" s="95"/>
      <c r="E2" s="96"/>
      <c r="F2" s="97"/>
      <c r="G2" s="97"/>
      <c r="H2" s="97"/>
      <c r="I2" s="95"/>
      <c r="J2" s="95"/>
      <c r="K2" s="95"/>
      <c r="L2" s="95"/>
      <c r="M2" s="95"/>
    </row>
    <row r="3" ht="26" customHeight="1" spans="1:13">
      <c r="A3" s="98" t="s">
        <v>2</v>
      </c>
      <c r="B3" s="98"/>
      <c r="C3" s="99"/>
      <c r="D3" s="99"/>
      <c r="E3" s="99"/>
      <c r="F3" s="100"/>
      <c r="G3" s="99" t="s">
        <v>3</v>
      </c>
      <c r="H3" s="99"/>
      <c r="I3" s="99"/>
      <c r="J3" s="99" t="s">
        <v>4</v>
      </c>
      <c r="K3" s="99"/>
      <c r="L3" s="99"/>
      <c r="M3" s="99"/>
    </row>
    <row r="4" ht="22.5" customHeight="1" spans="1:13">
      <c r="A4" s="101" t="s">
        <v>5</v>
      </c>
      <c r="B4" s="101" t="s">
        <v>6</v>
      </c>
      <c r="C4" s="101" t="s">
        <v>7</v>
      </c>
      <c r="D4" s="101" t="s">
        <v>8</v>
      </c>
      <c r="E4" s="101" t="s">
        <v>9</v>
      </c>
      <c r="F4" s="101" t="s">
        <v>10</v>
      </c>
      <c r="G4" s="102" t="s">
        <v>11</v>
      </c>
      <c r="H4" s="101" t="s">
        <v>12</v>
      </c>
      <c r="I4" s="101" t="s">
        <v>13</v>
      </c>
      <c r="J4" s="101" t="s">
        <v>14</v>
      </c>
      <c r="K4" s="101"/>
      <c r="L4" s="101"/>
      <c r="M4" s="101"/>
    </row>
    <row r="5" ht="16" customHeight="1" spans="1:13">
      <c r="A5" s="101"/>
      <c r="B5" s="101"/>
      <c r="C5" s="101"/>
      <c r="D5" s="101"/>
      <c r="E5" s="101"/>
      <c r="F5" s="101"/>
      <c r="G5" s="102"/>
      <c r="H5" s="101"/>
      <c r="I5" s="101"/>
      <c r="J5" s="101" t="s">
        <v>15</v>
      </c>
      <c r="K5" s="101" t="s">
        <v>16</v>
      </c>
      <c r="L5" s="101"/>
      <c r="M5" s="101"/>
    </row>
    <row r="6" ht="18" customHeight="1" spans="1:13">
      <c r="A6" s="101"/>
      <c r="B6" s="101"/>
      <c r="C6" s="101"/>
      <c r="D6" s="101"/>
      <c r="E6" s="101"/>
      <c r="F6" s="101"/>
      <c r="G6" s="102"/>
      <c r="H6" s="101"/>
      <c r="I6" s="101"/>
      <c r="J6" s="101"/>
      <c r="K6" s="101" t="s">
        <v>17</v>
      </c>
      <c r="L6" s="101" t="s">
        <v>18</v>
      </c>
      <c r="M6" s="101" t="s">
        <v>19</v>
      </c>
    </row>
    <row r="7" s="83" customFormat="1" ht="22" customHeight="1" spans="1:13">
      <c r="A7" s="103" t="s">
        <v>20</v>
      </c>
      <c r="B7" s="72"/>
      <c r="C7" s="72"/>
      <c r="D7" s="72"/>
      <c r="E7" s="72"/>
      <c r="F7" s="104"/>
      <c r="G7" s="105"/>
      <c r="H7" s="104"/>
      <c r="I7" s="114">
        <f>K7</f>
        <v>46087.91</v>
      </c>
      <c r="J7" s="72"/>
      <c r="K7" s="114">
        <f>L7+M7</f>
        <v>46087.91</v>
      </c>
      <c r="L7" s="114">
        <f>L8+L12+L18</f>
        <v>34457.91</v>
      </c>
      <c r="M7" s="114">
        <f>M8+M12+M18</f>
        <v>11630</v>
      </c>
    </row>
    <row r="8" ht="23" customHeight="1" spans="1:13">
      <c r="A8" s="106" t="s">
        <v>21</v>
      </c>
      <c r="B8" s="72" t="s">
        <v>17</v>
      </c>
      <c r="C8" s="72"/>
      <c r="D8" s="72"/>
      <c r="E8" s="72"/>
      <c r="F8" s="104"/>
      <c r="G8" s="104"/>
      <c r="H8" s="104"/>
      <c r="I8" s="114">
        <f t="shared" ref="I8:M8" si="0">SUM(I9:I11)</f>
        <v>26814.270285</v>
      </c>
      <c r="J8" s="72"/>
      <c r="K8" s="114">
        <f t="shared" si="0"/>
        <v>26814.270285</v>
      </c>
      <c r="L8" s="114">
        <f t="shared" si="0"/>
        <v>20998.270285</v>
      </c>
      <c r="M8" s="114">
        <f t="shared" si="0"/>
        <v>5816</v>
      </c>
    </row>
    <row r="9" customFormat="1" ht="48" customHeight="1" spans="1:13">
      <c r="A9" s="107"/>
      <c r="B9" s="77" t="s">
        <v>22</v>
      </c>
      <c r="C9" s="17" t="s">
        <v>23</v>
      </c>
      <c r="D9" s="18" t="s">
        <v>24</v>
      </c>
      <c r="E9" s="18" t="s">
        <v>25</v>
      </c>
      <c r="F9" s="18" t="s">
        <v>26</v>
      </c>
      <c r="G9" s="17" t="s">
        <v>27</v>
      </c>
      <c r="H9" s="17" t="s">
        <v>28</v>
      </c>
      <c r="I9" s="21">
        <f>K9</f>
        <v>5830</v>
      </c>
      <c r="J9" s="18" t="s">
        <v>29</v>
      </c>
      <c r="K9" s="21">
        <f>L9+M9</f>
        <v>5830</v>
      </c>
      <c r="L9" s="115">
        <v>5230</v>
      </c>
      <c r="M9" s="115">
        <v>600</v>
      </c>
    </row>
    <row r="10" s="84" customFormat="1" ht="62" customHeight="1" spans="1:13">
      <c r="A10" s="107"/>
      <c r="B10" s="77" t="s">
        <v>30</v>
      </c>
      <c r="C10" s="18" t="s">
        <v>31</v>
      </c>
      <c r="D10" s="18" t="s">
        <v>32</v>
      </c>
      <c r="E10" s="18" t="s">
        <v>33</v>
      </c>
      <c r="F10" s="18" t="s">
        <v>34</v>
      </c>
      <c r="G10" s="17" t="s">
        <v>35</v>
      </c>
      <c r="H10" s="17" t="s">
        <v>36</v>
      </c>
      <c r="I10" s="21">
        <f>K10</f>
        <v>9947.354788</v>
      </c>
      <c r="J10" s="18" t="s">
        <v>29</v>
      </c>
      <c r="K10" s="21">
        <f>L10+M10</f>
        <v>9947.354788</v>
      </c>
      <c r="L10" s="115">
        <v>8419.261685</v>
      </c>
      <c r="M10" s="115">
        <v>1528.093103</v>
      </c>
    </row>
    <row r="11" s="84" customFormat="1" ht="60" customHeight="1" spans="1:13">
      <c r="A11" s="107"/>
      <c r="B11" s="77" t="s">
        <v>37</v>
      </c>
      <c r="C11" s="18" t="s">
        <v>38</v>
      </c>
      <c r="D11" s="18" t="s">
        <v>32</v>
      </c>
      <c r="E11" s="18" t="s">
        <v>39</v>
      </c>
      <c r="F11" s="18" t="s">
        <v>40</v>
      </c>
      <c r="G11" s="17" t="s">
        <v>41</v>
      </c>
      <c r="H11" s="17" t="s">
        <v>42</v>
      </c>
      <c r="I11" s="21">
        <f>K11</f>
        <v>11036.915497</v>
      </c>
      <c r="J11" s="18" t="s">
        <v>29</v>
      </c>
      <c r="K11" s="21">
        <f>L11+M11</f>
        <v>11036.915497</v>
      </c>
      <c r="L11" s="21">
        <v>7349.0086</v>
      </c>
      <c r="M11" s="21">
        <v>3687.906897</v>
      </c>
    </row>
    <row r="12" s="85" customFormat="1" ht="24" customHeight="1" spans="1:13">
      <c r="A12" s="106" t="s">
        <v>43</v>
      </c>
      <c r="B12" s="108" t="s">
        <v>17</v>
      </c>
      <c r="C12" s="108"/>
      <c r="D12" s="108"/>
      <c r="E12" s="108"/>
      <c r="F12" s="104"/>
      <c r="G12" s="104"/>
      <c r="H12" s="109"/>
      <c r="I12" s="114">
        <f>SUM(I13:I17)</f>
        <v>7311.729715</v>
      </c>
      <c r="J12" s="116"/>
      <c r="K12" s="114">
        <f>SUM(K13:K17)</f>
        <v>7311.729715</v>
      </c>
      <c r="L12" s="114">
        <f>SUM(L13:L17)</f>
        <v>4414.729715</v>
      </c>
      <c r="M12" s="114">
        <f>SUM(M13:M17)</f>
        <v>2897</v>
      </c>
    </row>
    <row r="13" s="86" customFormat="1" ht="38" customHeight="1" spans="1:13">
      <c r="A13" s="107"/>
      <c r="B13" s="77" t="s">
        <v>44</v>
      </c>
      <c r="C13" s="18" t="s">
        <v>45</v>
      </c>
      <c r="D13" s="18" t="s">
        <v>32</v>
      </c>
      <c r="E13" s="18" t="s">
        <v>46</v>
      </c>
      <c r="F13" s="18" t="s">
        <v>47</v>
      </c>
      <c r="G13" s="17" t="s">
        <v>41</v>
      </c>
      <c r="H13" s="17" t="s">
        <v>48</v>
      </c>
      <c r="I13" s="21">
        <f>K13</f>
        <v>5792</v>
      </c>
      <c r="J13" s="18" t="s">
        <v>29</v>
      </c>
      <c r="K13" s="21">
        <f>L13+M13</f>
        <v>5792</v>
      </c>
      <c r="L13" s="21">
        <v>2975</v>
      </c>
      <c r="M13" s="21">
        <v>2817</v>
      </c>
    </row>
    <row r="14" s="84" customFormat="1" ht="38" customHeight="1" spans="1:13">
      <c r="A14" s="107"/>
      <c r="B14" s="17" t="s">
        <v>49</v>
      </c>
      <c r="C14" s="18" t="s">
        <v>50</v>
      </c>
      <c r="D14" s="18" t="s">
        <v>32</v>
      </c>
      <c r="E14" s="18" t="s">
        <v>51</v>
      </c>
      <c r="F14" s="18" t="s">
        <v>52</v>
      </c>
      <c r="G14" s="17" t="s">
        <v>41</v>
      </c>
      <c r="H14" s="18" t="s">
        <v>53</v>
      </c>
      <c r="I14" s="21">
        <f>K14</f>
        <v>651.8914</v>
      </c>
      <c r="J14" s="18" t="s">
        <v>29</v>
      </c>
      <c r="K14" s="21">
        <f>L14+M14</f>
        <v>651.8914</v>
      </c>
      <c r="L14" s="21">
        <v>651.8914</v>
      </c>
      <c r="M14" s="21">
        <v>0</v>
      </c>
    </row>
    <row r="15" s="86" customFormat="1" ht="43" customHeight="1" spans="1:13">
      <c r="A15" s="107"/>
      <c r="B15" s="17" t="s">
        <v>54</v>
      </c>
      <c r="C15" s="18" t="s">
        <v>55</v>
      </c>
      <c r="D15" s="18" t="s">
        <v>32</v>
      </c>
      <c r="E15" s="18" t="s">
        <v>56</v>
      </c>
      <c r="F15" s="18" t="s">
        <v>57</v>
      </c>
      <c r="G15" s="17" t="s">
        <v>41</v>
      </c>
      <c r="H15" s="17" t="s">
        <v>58</v>
      </c>
      <c r="I15" s="21">
        <f>K15</f>
        <v>352.838315</v>
      </c>
      <c r="J15" s="18" t="s">
        <v>29</v>
      </c>
      <c r="K15" s="21">
        <f>L15+M15</f>
        <v>352.838315</v>
      </c>
      <c r="L15" s="21">
        <v>352.838315</v>
      </c>
      <c r="M15" s="21">
        <v>0</v>
      </c>
    </row>
    <row r="16" s="86" customFormat="1" ht="34" customHeight="1" spans="1:13">
      <c r="A16" s="107"/>
      <c r="B16" s="17" t="s">
        <v>59</v>
      </c>
      <c r="C16" s="18" t="s">
        <v>60</v>
      </c>
      <c r="D16" s="18" t="s">
        <v>32</v>
      </c>
      <c r="E16" s="18" t="s">
        <v>61</v>
      </c>
      <c r="F16" s="18" t="s">
        <v>62</v>
      </c>
      <c r="G16" s="17" t="s">
        <v>41</v>
      </c>
      <c r="H16" s="43" t="s">
        <v>63</v>
      </c>
      <c r="I16" s="21">
        <f>K16</f>
        <v>35</v>
      </c>
      <c r="J16" s="18" t="s">
        <v>29</v>
      </c>
      <c r="K16" s="21">
        <f>L16+M16</f>
        <v>35</v>
      </c>
      <c r="L16" s="21">
        <v>35</v>
      </c>
      <c r="M16" s="21">
        <v>0</v>
      </c>
    </row>
    <row r="17" s="86" customFormat="1" ht="39" customHeight="1" spans="1:13">
      <c r="A17" s="107"/>
      <c r="B17" s="17" t="s">
        <v>64</v>
      </c>
      <c r="C17" s="18" t="s">
        <v>65</v>
      </c>
      <c r="D17" s="18" t="s">
        <v>32</v>
      </c>
      <c r="E17" s="18" t="s">
        <v>66</v>
      </c>
      <c r="F17" s="18" t="s">
        <v>67</v>
      </c>
      <c r="G17" s="17" t="s">
        <v>41</v>
      </c>
      <c r="H17" s="17" t="s">
        <v>68</v>
      </c>
      <c r="I17" s="21">
        <f>K17</f>
        <v>480</v>
      </c>
      <c r="J17" s="18" t="s">
        <v>29</v>
      </c>
      <c r="K17" s="21">
        <f>L17+M17</f>
        <v>480</v>
      </c>
      <c r="L17" s="21">
        <v>400</v>
      </c>
      <c r="M17" s="21">
        <v>80</v>
      </c>
    </row>
    <row r="18" s="85" customFormat="1" ht="25" customHeight="1" spans="1:13">
      <c r="A18" s="103" t="s">
        <v>69</v>
      </c>
      <c r="B18" s="104" t="s">
        <v>17</v>
      </c>
      <c r="C18" s="72"/>
      <c r="D18" s="72"/>
      <c r="E18" s="72"/>
      <c r="F18" s="104"/>
      <c r="G18" s="104"/>
      <c r="H18" s="104"/>
      <c r="I18" s="114">
        <f>SUM(I19:I26)</f>
        <v>11961.91</v>
      </c>
      <c r="J18" s="116"/>
      <c r="K18" s="114">
        <f>SUM(K19:K26)</f>
        <v>11961.91</v>
      </c>
      <c r="L18" s="114">
        <f>SUM(L19:L26)</f>
        <v>9044.91</v>
      </c>
      <c r="M18" s="114">
        <f>SUM(M19:M26)</f>
        <v>2917</v>
      </c>
    </row>
    <row r="19" s="86" customFormat="1" ht="104" customHeight="1" spans="1:13">
      <c r="A19" s="103"/>
      <c r="B19" s="17" t="s">
        <v>70</v>
      </c>
      <c r="C19" s="18" t="s">
        <v>45</v>
      </c>
      <c r="D19" s="18" t="s">
        <v>32</v>
      </c>
      <c r="E19" s="17" t="s">
        <v>71</v>
      </c>
      <c r="F19" s="19" t="s">
        <v>72</v>
      </c>
      <c r="G19" s="17" t="s">
        <v>73</v>
      </c>
      <c r="H19" s="20" t="s">
        <v>74</v>
      </c>
      <c r="I19" s="21">
        <f t="shared" ref="I19:I25" si="1">K19</f>
        <v>1000</v>
      </c>
      <c r="J19" s="18" t="s">
        <v>29</v>
      </c>
      <c r="K19" s="21">
        <f t="shared" ref="K19:K26" si="2">L19+M19</f>
        <v>1000</v>
      </c>
      <c r="L19" s="21">
        <v>1000</v>
      </c>
      <c r="M19" s="21">
        <v>0</v>
      </c>
    </row>
    <row r="20" s="86" customFormat="1" ht="46" customHeight="1" spans="1:13">
      <c r="A20" s="103"/>
      <c r="B20" s="17" t="s">
        <v>75</v>
      </c>
      <c r="C20" s="18" t="s">
        <v>45</v>
      </c>
      <c r="D20" s="18" t="s">
        <v>32</v>
      </c>
      <c r="E20" s="17" t="s">
        <v>71</v>
      </c>
      <c r="F20" s="19" t="s">
        <v>76</v>
      </c>
      <c r="G20" s="17" t="s">
        <v>77</v>
      </c>
      <c r="H20" s="20" t="s">
        <v>78</v>
      </c>
      <c r="I20" s="21">
        <f t="shared" si="1"/>
        <v>456.6</v>
      </c>
      <c r="J20" s="18" t="s">
        <v>29</v>
      </c>
      <c r="K20" s="21">
        <f t="shared" si="2"/>
        <v>456.6</v>
      </c>
      <c r="L20" s="21">
        <v>341.6</v>
      </c>
      <c r="M20" s="21">
        <v>115</v>
      </c>
    </row>
    <row r="21" s="86" customFormat="1" ht="48" customHeight="1" spans="1:14">
      <c r="A21" s="103"/>
      <c r="B21" s="17" t="s">
        <v>79</v>
      </c>
      <c r="C21" s="18" t="s">
        <v>45</v>
      </c>
      <c r="D21" s="18" t="s">
        <v>32</v>
      </c>
      <c r="E21" s="17" t="s">
        <v>80</v>
      </c>
      <c r="F21" s="20" t="s">
        <v>81</v>
      </c>
      <c r="G21" s="20" t="s">
        <v>82</v>
      </c>
      <c r="H21" s="20" t="s">
        <v>83</v>
      </c>
      <c r="I21" s="21">
        <f t="shared" si="1"/>
        <v>581</v>
      </c>
      <c r="J21" s="18" t="s">
        <v>29</v>
      </c>
      <c r="K21" s="21">
        <f t="shared" si="2"/>
        <v>581</v>
      </c>
      <c r="L21" s="21">
        <v>0</v>
      </c>
      <c r="M21" s="21">
        <v>581</v>
      </c>
      <c r="N21" s="117"/>
    </row>
    <row r="22" s="86" customFormat="1" ht="75" customHeight="1" spans="1:14">
      <c r="A22" s="103"/>
      <c r="B22" s="17" t="s">
        <v>84</v>
      </c>
      <c r="C22" s="18" t="s">
        <v>45</v>
      </c>
      <c r="D22" s="18" t="s">
        <v>32</v>
      </c>
      <c r="E22" s="17" t="s">
        <v>80</v>
      </c>
      <c r="F22" s="20" t="s">
        <v>85</v>
      </c>
      <c r="G22" s="20" t="s">
        <v>86</v>
      </c>
      <c r="H22" s="20" t="s">
        <v>87</v>
      </c>
      <c r="I22" s="21">
        <f t="shared" si="1"/>
        <v>7668.4</v>
      </c>
      <c r="J22" s="18" t="s">
        <v>29</v>
      </c>
      <c r="K22" s="21">
        <f t="shared" si="2"/>
        <v>7668.4</v>
      </c>
      <c r="L22" s="21">
        <v>6367.4</v>
      </c>
      <c r="M22" s="21">
        <v>1301</v>
      </c>
      <c r="N22" s="117"/>
    </row>
    <row r="23" s="86" customFormat="1" ht="78" customHeight="1" spans="1:13">
      <c r="A23" s="103"/>
      <c r="B23" s="17" t="s">
        <v>88</v>
      </c>
      <c r="C23" s="18" t="s">
        <v>45</v>
      </c>
      <c r="D23" s="18" t="s">
        <v>32</v>
      </c>
      <c r="E23" s="17" t="s">
        <v>80</v>
      </c>
      <c r="F23" s="110" t="s">
        <v>89</v>
      </c>
      <c r="G23" s="111" t="s">
        <v>90</v>
      </c>
      <c r="H23" s="20" t="s">
        <v>91</v>
      </c>
      <c r="I23" s="21">
        <f t="shared" si="1"/>
        <v>800</v>
      </c>
      <c r="J23" s="18" t="s">
        <v>29</v>
      </c>
      <c r="K23" s="21">
        <f t="shared" si="2"/>
        <v>800</v>
      </c>
      <c r="L23" s="118">
        <v>800</v>
      </c>
      <c r="M23" s="21">
        <v>0</v>
      </c>
    </row>
    <row r="24" s="86" customFormat="1" ht="49" customHeight="1" spans="1:13">
      <c r="A24" s="103"/>
      <c r="B24" s="18" t="s">
        <v>92</v>
      </c>
      <c r="C24" s="18" t="s">
        <v>93</v>
      </c>
      <c r="D24" s="18" t="s">
        <v>32</v>
      </c>
      <c r="E24" s="18" t="s">
        <v>80</v>
      </c>
      <c r="F24" s="112" t="s">
        <v>94</v>
      </c>
      <c r="G24" s="111" t="s">
        <v>95</v>
      </c>
      <c r="H24" s="113" t="s">
        <v>96</v>
      </c>
      <c r="I24" s="21">
        <f t="shared" si="1"/>
        <v>285.91</v>
      </c>
      <c r="J24" s="18" t="s">
        <v>97</v>
      </c>
      <c r="K24" s="21">
        <f t="shared" si="2"/>
        <v>285.91</v>
      </c>
      <c r="L24" s="119">
        <v>285.91</v>
      </c>
      <c r="M24" s="118">
        <v>0</v>
      </c>
    </row>
    <row r="25" s="86" customFormat="1" ht="105" customHeight="1" spans="1:13">
      <c r="A25" s="103"/>
      <c r="B25" s="18" t="s">
        <v>98</v>
      </c>
      <c r="C25" s="18" t="s">
        <v>45</v>
      </c>
      <c r="D25" s="18" t="s">
        <v>32</v>
      </c>
      <c r="E25" s="17" t="s">
        <v>99</v>
      </c>
      <c r="F25" s="17" t="s">
        <v>100</v>
      </c>
      <c r="G25" s="17" t="s">
        <v>101</v>
      </c>
      <c r="H25" s="17" t="s">
        <v>102</v>
      </c>
      <c r="I25" s="21">
        <v>750</v>
      </c>
      <c r="J25" s="18" t="s">
        <v>29</v>
      </c>
      <c r="K25" s="21">
        <f t="shared" si="2"/>
        <v>750</v>
      </c>
      <c r="L25" s="119">
        <v>250</v>
      </c>
      <c r="M25" s="118">
        <v>500</v>
      </c>
    </row>
    <row r="26" s="86" customFormat="1" ht="123" customHeight="1" spans="1:13">
      <c r="A26" s="103"/>
      <c r="B26" s="18" t="s">
        <v>103</v>
      </c>
      <c r="C26" s="18" t="s">
        <v>104</v>
      </c>
      <c r="D26" s="18" t="s">
        <v>32</v>
      </c>
      <c r="E26" s="18" t="s">
        <v>80</v>
      </c>
      <c r="F26" s="112" t="s">
        <v>105</v>
      </c>
      <c r="G26" s="111" t="s">
        <v>106</v>
      </c>
      <c r="H26" s="113" t="s">
        <v>107</v>
      </c>
      <c r="I26" s="21">
        <f>K26</f>
        <v>420</v>
      </c>
      <c r="J26" s="18" t="s">
        <v>29</v>
      </c>
      <c r="K26" s="21">
        <f t="shared" si="2"/>
        <v>420</v>
      </c>
      <c r="L26" s="119">
        <v>0</v>
      </c>
      <c r="M26" s="118">
        <v>420</v>
      </c>
    </row>
  </sheetData>
  <mergeCells count="19">
    <mergeCell ref="A1:B1"/>
    <mergeCell ref="A2:M2"/>
    <mergeCell ref="G3:H3"/>
    <mergeCell ref="J3:M3"/>
    <mergeCell ref="J4:M4"/>
    <mergeCell ref="K5:M5"/>
    <mergeCell ref="A4:A6"/>
    <mergeCell ref="A8:A11"/>
    <mergeCell ref="A12:A17"/>
    <mergeCell ref="A18:A26"/>
    <mergeCell ref="B4:B6"/>
    <mergeCell ref="C4:C6"/>
    <mergeCell ref="D4:D6"/>
    <mergeCell ref="E4:E6"/>
    <mergeCell ref="F4:F6"/>
    <mergeCell ref="G4:G6"/>
    <mergeCell ref="H4:H6"/>
    <mergeCell ref="I4:I6"/>
    <mergeCell ref="J5:J6"/>
  </mergeCells>
  <pageMargins left="0.354166666666667" right="0.196527777777778" top="0.550694444444444" bottom="0.511805555555556" header="0.354166666666667" footer="0.275"/>
  <pageSetup paperSize="9" scale="6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8"/>
  <sheetViews>
    <sheetView showZeros="0" zoomScale="90" zoomScaleNormal="90" zoomScaleSheetLayoutView="90" workbookViewId="0">
      <pane ySplit="6" topLeftCell="A80" activePane="bottomLeft" state="frozen"/>
      <selection/>
      <selection pane="bottomLeft" activeCell="F85" sqref="F85"/>
    </sheetView>
  </sheetViews>
  <sheetFormatPr defaultColWidth="9" defaultRowHeight="13.5"/>
  <cols>
    <col min="1" max="1" width="30.9666666666667" style="29" customWidth="1"/>
    <col min="2" max="2" width="12" style="32" customWidth="1"/>
    <col min="3" max="3" width="10.75" style="32" customWidth="1"/>
    <col min="4" max="4" width="10.5583333333333" style="64" customWidth="1"/>
    <col min="5" max="5" width="34.4333333333333" style="31" customWidth="1"/>
    <col min="6" max="6" width="13.475" style="65" customWidth="1"/>
    <col min="7" max="7" width="46.8833333333333" style="66" customWidth="1"/>
    <col min="8" max="10" width="13" style="67" customWidth="1"/>
    <col min="11" max="16384" width="9" style="28"/>
  </cols>
  <sheetData>
    <row r="1" ht="25.5" spans="1:1">
      <c r="A1" s="35" t="s">
        <v>108</v>
      </c>
    </row>
    <row r="2" s="32" customFormat="1" ht="38" customHeight="1" spans="1:10">
      <c r="A2" s="36" t="s">
        <v>109</v>
      </c>
      <c r="B2" s="5"/>
      <c r="C2" s="5"/>
      <c r="D2" s="5"/>
      <c r="E2" s="5"/>
      <c r="F2" s="5"/>
      <c r="G2" s="5"/>
      <c r="H2" s="5"/>
      <c r="I2" s="51"/>
      <c r="J2" s="51"/>
    </row>
    <row r="3" s="61" customFormat="1" ht="30" customHeight="1" spans="1:10">
      <c r="A3" s="68" t="s">
        <v>2</v>
      </c>
      <c r="B3" s="52"/>
      <c r="C3" s="52"/>
      <c r="D3" s="52"/>
      <c r="E3" s="69" t="s">
        <v>110</v>
      </c>
      <c r="F3" s="69"/>
      <c r="G3" s="69"/>
      <c r="H3" s="70"/>
      <c r="I3" s="70"/>
      <c r="J3" s="70" t="s">
        <v>4</v>
      </c>
    </row>
    <row r="4" s="62" customFormat="1" ht="48" customHeight="1" spans="1:10">
      <c r="A4" s="71" t="s">
        <v>6</v>
      </c>
      <c r="B4" s="71" t="s">
        <v>111</v>
      </c>
      <c r="C4" s="71" t="s">
        <v>8</v>
      </c>
      <c r="D4" s="71" t="s">
        <v>9</v>
      </c>
      <c r="E4" s="71" t="s">
        <v>112</v>
      </c>
      <c r="F4" s="71" t="s">
        <v>11</v>
      </c>
      <c r="G4" s="71" t="s">
        <v>113</v>
      </c>
      <c r="H4" s="11" t="s">
        <v>114</v>
      </c>
      <c r="I4" s="11"/>
      <c r="J4" s="11"/>
    </row>
    <row r="5" s="62" customFormat="1" ht="31" customHeight="1" spans="1:10">
      <c r="A5" s="40"/>
      <c r="B5" s="40"/>
      <c r="C5" s="40"/>
      <c r="D5" s="40"/>
      <c r="E5" s="40"/>
      <c r="F5" s="40"/>
      <c r="G5" s="40"/>
      <c r="H5" s="13" t="s">
        <v>17</v>
      </c>
      <c r="I5" s="13" t="s">
        <v>18</v>
      </c>
      <c r="J5" s="13" t="s">
        <v>19</v>
      </c>
    </row>
    <row r="6" s="62" customFormat="1" ht="30" customHeight="1" spans="1:10">
      <c r="A6" s="14" t="s">
        <v>115</v>
      </c>
      <c r="B6" s="14"/>
      <c r="C6" s="14"/>
      <c r="D6" s="14"/>
      <c r="E6" s="14"/>
      <c r="F6" s="14"/>
      <c r="G6" s="72"/>
      <c r="H6" s="73">
        <f>H7+H12+H14</f>
        <v>26814.270285</v>
      </c>
      <c r="I6" s="73">
        <f>I7+I12+I14</f>
        <v>20998.270285</v>
      </c>
      <c r="J6" s="73">
        <f>J7+J12+J14</f>
        <v>5816</v>
      </c>
    </row>
    <row r="7" s="62" customFormat="1" ht="30" customHeight="1" spans="1:10">
      <c r="A7" s="74" t="s">
        <v>116</v>
      </c>
      <c r="B7" s="14"/>
      <c r="C7" s="14"/>
      <c r="D7" s="14"/>
      <c r="E7" s="14"/>
      <c r="F7" s="14"/>
      <c r="G7" s="72"/>
      <c r="H7" s="73">
        <f>SUM(H8:H11)</f>
        <v>5830</v>
      </c>
      <c r="I7" s="73">
        <f>SUM(I8:I11)</f>
        <v>5230</v>
      </c>
      <c r="J7" s="73">
        <f>SUM(J8:J11)</f>
        <v>600</v>
      </c>
    </row>
    <row r="8" ht="124" customHeight="1" spans="1:10">
      <c r="A8" s="17" t="s">
        <v>117</v>
      </c>
      <c r="B8" s="18" t="s">
        <v>23</v>
      </c>
      <c r="C8" s="18" t="s">
        <v>118</v>
      </c>
      <c r="D8" s="18" t="s">
        <v>119</v>
      </c>
      <c r="E8" s="17" t="s">
        <v>120</v>
      </c>
      <c r="F8" s="43" t="s">
        <v>27</v>
      </c>
      <c r="G8" s="17" t="s">
        <v>121</v>
      </c>
      <c r="H8" s="75">
        <f>I8+J8</f>
        <v>1260</v>
      </c>
      <c r="I8" s="75">
        <v>1260</v>
      </c>
      <c r="J8" s="75">
        <v>0</v>
      </c>
    </row>
    <row r="9" ht="126" customHeight="1" spans="1:10">
      <c r="A9" s="17" t="s">
        <v>122</v>
      </c>
      <c r="B9" s="18" t="s">
        <v>23</v>
      </c>
      <c r="C9" s="76" t="s">
        <v>118</v>
      </c>
      <c r="D9" s="18" t="s">
        <v>123</v>
      </c>
      <c r="E9" s="17" t="s">
        <v>124</v>
      </c>
      <c r="F9" s="43" t="s">
        <v>27</v>
      </c>
      <c r="G9" s="17" t="s">
        <v>125</v>
      </c>
      <c r="H9" s="75">
        <f>I9+J9</f>
        <v>960</v>
      </c>
      <c r="I9" s="75">
        <v>960</v>
      </c>
      <c r="J9" s="75">
        <v>0</v>
      </c>
    </row>
    <row r="10" ht="151" customHeight="1" spans="1:10">
      <c r="A10" s="17" t="s">
        <v>126</v>
      </c>
      <c r="B10" s="18" t="s">
        <v>23</v>
      </c>
      <c r="C10" s="76" t="s">
        <v>118</v>
      </c>
      <c r="D10" s="18" t="s">
        <v>127</v>
      </c>
      <c r="E10" s="17" t="s">
        <v>128</v>
      </c>
      <c r="F10" s="18" t="s">
        <v>27</v>
      </c>
      <c r="G10" s="17" t="s">
        <v>125</v>
      </c>
      <c r="H10" s="75">
        <f>I10+J10</f>
        <v>1380</v>
      </c>
      <c r="I10" s="75">
        <v>1380</v>
      </c>
      <c r="J10" s="75">
        <v>0</v>
      </c>
    </row>
    <row r="11" customFormat="1" ht="140" customHeight="1" spans="1:10">
      <c r="A11" s="17" t="s">
        <v>129</v>
      </c>
      <c r="B11" s="18" t="s">
        <v>23</v>
      </c>
      <c r="C11" s="76" t="s">
        <v>130</v>
      </c>
      <c r="D11" s="18" t="s">
        <v>131</v>
      </c>
      <c r="E11" s="17" t="s">
        <v>132</v>
      </c>
      <c r="F11" s="77" t="s">
        <v>133</v>
      </c>
      <c r="G11" s="17" t="s">
        <v>125</v>
      </c>
      <c r="H11" s="75">
        <f>I11+J11</f>
        <v>2230</v>
      </c>
      <c r="I11" s="75">
        <v>1630</v>
      </c>
      <c r="J11" s="75">
        <v>600</v>
      </c>
    </row>
    <row r="12" s="63" customFormat="1" ht="34" customHeight="1" spans="1:10">
      <c r="A12" s="74" t="s">
        <v>134</v>
      </c>
      <c r="B12" s="14"/>
      <c r="C12" s="14"/>
      <c r="D12" s="14"/>
      <c r="E12" s="14"/>
      <c r="F12" s="14"/>
      <c r="G12" s="72"/>
      <c r="H12" s="73">
        <f>SUM(H13)</f>
        <v>9947.354788</v>
      </c>
      <c r="I12" s="73">
        <f>SUM(I13)</f>
        <v>8419.261685</v>
      </c>
      <c r="J12" s="73">
        <f>SUM(J13)</f>
        <v>1528.093103</v>
      </c>
    </row>
    <row r="13" s="63" customFormat="1" ht="56" customHeight="1" spans="1:10">
      <c r="A13" s="17" t="s">
        <v>135</v>
      </c>
      <c r="B13" s="18" t="s">
        <v>31</v>
      </c>
      <c r="C13" s="18" t="s">
        <v>32</v>
      </c>
      <c r="D13" s="18" t="s">
        <v>99</v>
      </c>
      <c r="E13" s="18" t="s">
        <v>34</v>
      </c>
      <c r="F13" s="77" t="s">
        <v>133</v>
      </c>
      <c r="G13" s="18" t="s">
        <v>36</v>
      </c>
      <c r="H13" s="75">
        <f>SUM(I13:J13)</f>
        <v>9947.354788</v>
      </c>
      <c r="I13" s="75">
        <v>8419.261685</v>
      </c>
      <c r="J13" s="75">
        <v>1528.093103</v>
      </c>
    </row>
    <row r="14" ht="30" customHeight="1" spans="1:10">
      <c r="A14" s="74" t="s">
        <v>136</v>
      </c>
      <c r="B14" s="14"/>
      <c r="C14" s="14"/>
      <c r="D14" s="14"/>
      <c r="E14" s="14"/>
      <c r="F14" s="14"/>
      <c r="G14" s="72"/>
      <c r="H14" s="73">
        <f>H15+H21+H28+H64+H87+H80</f>
        <v>11036.915497</v>
      </c>
      <c r="I14" s="73">
        <f>I15+I21+I28+I64+I87+I80</f>
        <v>7349.0086</v>
      </c>
      <c r="J14" s="73">
        <f>J15+J21+J28+J64+J87+J80</f>
        <v>3687.906897</v>
      </c>
    </row>
    <row r="15" ht="30" customHeight="1" spans="1:10">
      <c r="A15" s="74" t="s">
        <v>137</v>
      </c>
      <c r="B15" s="14" t="s">
        <v>111</v>
      </c>
      <c r="C15" s="14" t="s">
        <v>8</v>
      </c>
      <c r="D15" s="14" t="s">
        <v>9</v>
      </c>
      <c r="E15" s="14" t="s">
        <v>112</v>
      </c>
      <c r="F15" s="14" t="s">
        <v>11</v>
      </c>
      <c r="G15" s="72" t="s">
        <v>113</v>
      </c>
      <c r="H15" s="73">
        <f>SUM(H16:H20)</f>
        <v>1122</v>
      </c>
      <c r="I15" s="73">
        <f>SUM(I16:I20)</f>
        <v>1122</v>
      </c>
      <c r="J15" s="73">
        <f>SUM(J16:J20)</f>
        <v>0</v>
      </c>
    </row>
    <row r="16" ht="67" customHeight="1" spans="1:10">
      <c r="A16" s="78" t="s">
        <v>138</v>
      </c>
      <c r="B16" s="18" t="s">
        <v>139</v>
      </c>
      <c r="C16" s="18" t="s">
        <v>140</v>
      </c>
      <c r="D16" s="18" t="s">
        <v>141</v>
      </c>
      <c r="E16" s="17" t="s">
        <v>142</v>
      </c>
      <c r="F16" s="17" t="s">
        <v>133</v>
      </c>
      <c r="G16" s="17" t="s">
        <v>143</v>
      </c>
      <c r="H16" s="75">
        <f>I16+J16</f>
        <v>65</v>
      </c>
      <c r="I16" s="75">
        <v>65</v>
      </c>
      <c r="J16" s="75">
        <v>0</v>
      </c>
    </row>
    <row r="17" ht="67" customHeight="1" spans="1:10">
      <c r="A17" s="17" t="s">
        <v>144</v>
      </c>
      <c r="B17" s="18" t="s">
        <v>60</v>
      </c>
      <c r="C17" s="18" t="s">
        <v>145</v>
      </c>
      <c r="D17" s="18" t="s">
        <v>146</v>
      </c>
      <c r="E17" s="17" t="s">
        <v>147</v>
      </c>
      <c r="F17" s="17" t="s">
        <v>133</v>
      </c>
      <c r="G17" s="17" t="s">
        <v>148</v>
      </c>
      <c r="H17" s="79">
        <f>I17+J17</f>
        <v>273.928211</v>
      </c>
      <c r="I17" s="79">
        <v>273.928211</v>
      </c>
      <c r="J17" s="75">
        <v>0</v>
      </c>
    </row>
    <row r="18" s="3" customFormat="1" ht="67" customHeight="1" spans="1:10">
      <c r="A18" s="17" t="s">
        <v>149</v>
      </c>
      <c r="B18" s="18" t="s">
        <v>60</v>
      </c>
      <c r="C18" s="18" t="s">
        <v>150</v>
      </c>
      <c r="D18" s="18" t="s">
        <v>146</v>
      </c>
      <c r="E18" s="17" t="s">
        <v>151</v>
      </c>
      <c r="F18" s="77" t="s">
        <v>133</v>
      </c>
      <c r="G18" s="17" t="s">
        <v>152</v>
      </c>
      <c r="H18" s="79">
        <f>I18+J18</f>
        <v>384.4367</v>
      </c>
      <c r="I18" s="79">
        <v>384.4367</v>
      </c>
      <c r="J18" s="75">
        <v>0</v>
      </c>
    </row>
    <row r="19" ht="67" customHeight="1" spans="1:10">
      <c r="A19" s="17" t="s">
        <v>153</v>
      </c>
      <c r="B19" s="18" t="s">
        <v>60</v>
      </c>
      <c r="C19" s="18" t="s">
        <v>150</v>
      </c>
      <c r="D19" s="18" t="s">
        <v>146</v>
      </c>
      <c r="E19" s="17" t="s">
        <v>154</v>
      </c>
      <c r="F19" s="77" t="s">
        <v>133</v>
      </c>
      <c r="G19" s="17" t="s">
        <v>155</v>
      </c>
      <c r="H19" s="79">
        <f>I19+J19</f>
        <v>193.297016</v>
      </c>
      <c r="I19" s="79">
        <v>193.297016</v>
      </c>
      <c r="J19" s="75">
        <v>0</v>
      </c>
    </row>
    <row r="20" s="27" customFormat="1" ht="67" customHeight="1" spans="1:10">
      <c r="A20" s="17" t="s">
        <v>156</v>
      </c>
      <c r="B20" s="18" t="s">
        <v>60</v>
      </c>
      <c r="C20" s="18" t="s">
        <v>140</v>
      </c>
      <c r="D20" s="18" t="s">
        <v>146</v>
      </c>
      <c r="E20" s="17" t="s">
        <v>157</v>
      </c>
      <c r="F20" s="77" t="s">
        <v>133</v>
      </c>
      <c r="G20" s="17" t="s">
        <v>158</v>
      </c>
      <c r="H20" s="79">
        <f>I20+J20</f>
        <v>205.338073</v>
      </c>
      <c r="I20" s="79">
        <v>205.338073</v>
      </c>
      <c r="J20" s="75">
        <v>0</v>
      </c>
    </row>
    <row r="21" s="27" customFormat="1" ht="30" customHeight="1" spans="1:10">
      <c r="A21" s="74" t="s">
        <v>159</v>
      </c>
      <c r="B21" s="14" t="s">
        <v>111</v>
      </c>
      <c r="C21" s="14" t="s">
        <v>8</v>
      </c>
      <c r="D21" s="14" t="s">
        <v>9</v>
      </c>
      <c r="E21" s="14" t="s">
        <v>112</v>
      </c>
      <c r="F21" s="14" t="s">
        <v>11</v>
      </c>
      <c r="G21" s="72" t="s">
        <v>113</v>
      </c>
      <c r="H21" s="73">
        <f>SUM(H22:H27)</f>
        <v>1610</v>
      </c>
      <c r="I21" s="73">
        <f>SUM(I22:I27)</f>
        <v>910</v>
      </c>
      <c r="J21" s="73">
        <f>SUM(J22:J27)</f>
        <v>700</v>
      </c>
    </row>
    <row r="22" s="27" customFormat="1" ht="85" customHeight="1" spans="1:10">
      <c r="A22" s="17" t="s">
        <v>160</v>
      </c>
      <c r="B22" s="18" t="s">
        <v>161</v>
      </c>
      <c r="C22" s="18" t="s">
        <v>145</v>
      </c>
      <c r="D22" s="18" t="s">
        <v>162</v>
      </c>
      <c r="E22" s="17" t="s">
        <v>163</v>
      </c>
      <c r="F22" s="17" t="s">
        <v>133</v>
      </c>
      <c r="G22" s="17" t="s">
        <v>164</v>
      </c>
      <c r="H22" s="79">
        <f t="shared" ref="H22:H27" si="0">I22+J22</f>
        <v>700</v>
      </c>
      <c r="I22" s="79">
        <v>70</v>
      </c>
      <c r="J22" s="79">
        <v>630</v>
      </c>
    </row>
    <row r="23" ht="161" customHeight="1" spans="1:10">
      <c r="A23" s="17" t="s">
        <v>165</v>
      </c>
      <c r="B23" s="18" t="s">
        <v>161</v>
      </c>
      <c r="C23" s="18" t="s">
        <v>150</v>
      </c>
      <c r="D23" s="18" t="s">
        <v>162</v>
      </c>
      <c r="E23" s="17" t="s">
        <v>166</v>
      </c>
      <c r="F23" s="17" t="s">
        <v>133</v>
      </c>
      <c r="G23" s="17" t="s">
        <v>167</v>
      </c>
      <c r="H23" s="79">
        <f t="shared" si="0"/>
        <v>350</v>
      </c>
      <c r="I23" s="75">
        <v>350</v>
      </c>
      <c r="J23" s="75">
        <v>0</v>
      </c>
    </row>
    <row r="24" customFormat="1" ht="132" customHeight="1" spans="1:10">
      <c r="A24" s="17" t="s">
        <v>168</v>
      </c>
      <c r="B24" s="18" t="s">
        <v>161</v>
      </c>
      <c r="C24" s="18" t="s">
        <v>169</v>
      </c>
      <c r="D24" s="18" t="s">
        <v>162</v>
      </c>
      <c r="E24" s="17" t="s">
        <v>170</v>
      </c>
      <c r="F24" s="17" t="s">
        <v>133</v>
      </c>
      <c r="G24" s="17" t="s">
        <v>171</v>
      </c>
      <c r="H24" s="79">
        <f t="shared" si="0"/>
        <v>70</v>
      </c>
      <c r="I24" s="75">
        <v>70</v>
      </c>
      <c r="J24" s="75">
        <v>0</v>
      </c>
    </row>
    <row r="25" customFormat="1" ht="209" customHeight="1" spans="1:10">
      <c r="A25" s="17" t="s">
        <v>172</v>
      </c>
      <c r="B25" s="18" t="s">
        <v>161</v>
      </c>
      <c r="C25" s="18" t="s">
        <v>173</v>
      </c>
      <c r="D25" s="18" t="s">
        <v>174</v>
      </c>
      <c r="E25" s="17" t="s">
        <v>175</v>
      </c>
      <c r="F25" s="17" t="s">
        <v>133</v>
      </c>
      <c r="G25" s="17" t="s">
        <v>176</v>
      </c>
      <c r="H25" s="79">
        <f t="shared" si="0"/>
        <v>210</v>
      </c>
      <c r="I25" s="75">
        <v>210</v>
      </c>
      <c r="J25" s="75">
        <v>0</v>
      </c>
    </row>
    <row r="26" customFormat="1" ht="79" customHeight="1" spans="1:10">
      <c r="A26" s="17" t="s">
        <v>177</v>
      </c>
      <c r="B26" s="18" t="s">
        <v>161</v>
      </c>
      <c r="C26" s="18" t="s">
        <v>145</v>
      </c>
      <c r="D26" s="18" t="s">
        <v>162</v>
      </c>
      <c r="E26" s="17" t="s">
        <v>178</v>
      </c>
      <c r="F26" s="17" t="s">
        <v>133</v>
      </c>
      <c r="G26" s="17" t="s">
        <v>179</v>
      </c>
      <c r="H26" s="79">
        <f t="shared" si="0"/>
        <v>70</v>
      </c>
      <c r="I26" s="75">
        <v>0</v>
      </c>
      <c r="J26" s="75">
        <v>70</v>
      </c>
    </row>
    <row r="27" customFormat="1" ht="151" customHeight="1" spans="1:10">
      <c r="A27" s="17" t="s">
        <v>180</v>
      </c>
      <c r="B27" s="18" t="s">
        <v>161</v>
      </c>
      <c r="C27" s="18"/>
      <c r="D27" s="18" t="s">
        <v>141</v>
      </c>
      <c r="E27" s="17" t="s">
        <v>181</v>
      </c>
      <c r="F27" s="17" t="s">
        <v>133</v>
      </c>
      <c r="G27" s="17" t="s">
        <v>182</v>
      </c>
      <c r="H27" s="79">
        <f t="shared" si="0"/>
        <v>210</v>
      </c>
      <c r="I27" s="75">
        <v>210</v>
      </c>
      <c r="J27" s="75">
        <v>0</v>
      </c>
    </row>
    <row r="28" s="27" customFormat="1" ht="30" customHeight="1" spans="1:10">
      <c r="A28" s="74" t="s">
        <v>183</v>
      </c>
      <c r="B28" s="14" t="s">
        <v>111</v>
      </c>
      <c r="C28" s="14" t="s">
        <v>8</v>
      </c>
      <c r="D28" s="14" t="s">
        <v>9</v>
      </c>
      <c r="E28" s="14" t="s">
        <v>112</v>
      </c>
      <c r="F28" s="14" t="s">
        <v>11</v>
      </c>
      <c r="G28" s="72" t="s">
        <v>113</v>
      </c>
      <c r="H28" s="73">
        <f>SUM(H29:H63)</f>
        <v>4126</v>
      </c>
      <c r="I28" s="73">
        <f>SUM(I29:I63)</f>
        <v>1590</v>
      </c>
      <c r="J28" s="73">
        <f>SUM(J29:J63)</f>
        <v>2536</v>
      </c>
    </row>
    <row r="29" ht="102" customHeight="1" spans="1:10">
      <c r="A29" s="17" t="s">
        <v>184</v>
      </c>
      <c r="B29" s="18" t="s">
        <v>185</v>
      </c>
      <c r="C29" s="18" t="s">
        <v>186</v>
      </c>
      <c r="D29" s="18" t="s">
        <v>187</v>
      </c>
      <c r="E29" s="17" t="s">
        <v>188</v>
      </c>
      <c r="F29" s="17" t="s">
        <v>133</v>
      </c>
      <c r="G29" s="17" t="s">
        <v>189</v>
      </c>
      <c r="H29" s="79">
        <f>I29+J29</f>
        <v>48</v>
      </c>
      <c r="I29" s="75">
        <v>48</v>
      </c>
      <c r="J29" s="75">
        <v>0</v>
      </c>
    </row>
    <row r="30" ht="62" customHeight="1" spans="1:10">
      <c r="A30" s="17" t="s">
        <v>190</v>
      </c>
      <c r="B30" s="18" t="s">
        <v>185</v>
      </c>
      <c r="C30" s="18" t="s">
        <v>191</v>
      </c>
      <c r="D30" s="18" t="s">
        <v>187</v>
      </c>
      <c r="E30" s="17" t="s">
        <v>192</v>
      </c>
      <c r="F30" s="17" t="s">
        <v>133</v>
      </c>
      <c r="G30" s="17" t="s">
        <v>193</v>
      </c>
      <c r="H30" s="79">
        <f t="shared" ref="H30:H63" si="1">I30+J30</f>
        <v>280</v>
      </c>
      <c r="I30" s="75">
        <v>280</v>
      </c>
      <c r="J30" s="75">
        <v>0</v>
      </c>
    </row>
    <row r="31" ht="85" customHeight="1" spans="1:10">
      <c r="A31" s="17" t="s">
        <v>194</v>
      </c>
      <c r="B31" s="18" t="s">
        <v>185</v>
      </c>
      <c r="C31" s="18" t="s">
        <v>195</v>
      </c>
      <c r="D31" s="18" t="s">
        <v>187</v>
      </c>
      <c r="E31" s="17" t="s">
        <v>196</v>
      </c>
      <c r="F31" s="17" t="s">
        <v>133</v>
      </c>
      <c r="G31" s="17" t="s">
        <v>197</v>
      </c>
      <c r="H31" s="79">
        <f t="shared" si="1"/>
        <v>175</v>
      </c>
      <c r="I31" s="75">
        <v>175</v>
      </c>
      <c r="J31" s="75">
        <v>0</v>
      </c>
    </row>
    <row r="32" ht="70" customHeight="1" spans="1:10">
      <c r="A32" s="17" t="s">
        <v>198</v>
      </c>
      <c r="B32" s="18" t="s">
        <v>185</v>
      </c>
      <c r="C32" s="18" t="s">
        <v>145</v>
      </c>
      <c r="D32" s="18" t="s">
        <v>187</v>
      </c>
      <c r="E32" s="17" t="s">
        <v>199</v>
      </c>
      <c r="F32" s="17" t="s">
        <v>133</v>
      </c>
      <c r="G32" s="17" t="s">
        <v>200</v>
      </c>
      <c r="H32" s="79">
        <f t="shared" si="1"/>
        <v>75</v>
      </c>
      <c r="I32" s="75">
        <v>75</v>
      </c>
      <c r="J32" s="75">
        <v>0</v>
      </c>
    </row>
    <row r="33" ht="46" customHeight="1" spans="1:10">
      <c r="A33" s="17" t="s">
        <v>201</v>
      </c>
      <c r="B33" s="18" t="s">
        <v>185</v>
      </c>
      <c r="C33" s="18" t="s">
        <v>173</v>
      </c>
      <c r="D33" s="18" t="s">
        <v>187</v>
      </c>
      <c r="E33" s="17" t="s">
        <v>202</v>
      </c>
      <c r="F33" s="17" t="s">
        <v>133</v>
      </c>
      <c r="G33" s="17" t="s">
        <v>203</v>
      </c>
      <c r="H33" s="79">
        <f t="shared" si="1"/>
        <v>49</v>
      </c>
      <c r="I33" s="75">
        <v>49</v>
      </c>
      <c r="J33" s="75">
        <v>0</v>
      </c>
    </row>
    <row r="34" ht="43" customHeight="1" spans="1:10">
      <c r="A34" s="17" t="s">
        <v>204</v>
      </c>
      <c r="B34" s="18" t="s">
        <v>185</v>
      </c>
      <c r="C34" s="18" t="s">
        <v>145</v>
      </c>
      <c r="D34" s="18" t="s">
        <v>187</v>
      </c>
      <c r="E34" s="17" t="s">
        <v>205</v>
      </c>
      <c r="F34" s="17" t="s">
        <v>133</v>
      </c>
      <c r="G34" s="17" t="s">
        <v>206</v>
      </c>
      <c r="H34" s="79">
        <f t="shared" si="1"/>
        <v>30</v>
      </c>
      <c r="I34" s="75">
        <v>30</v>
      </c>
      <c r="J34" s="75">
        <v>0</v>
      </c>
    </row>
    <row r="35" ht="40" customHeight="1" spans="1:10">
      <c r="A35" s="17" t="s">
        <v>207</v>
      </c>
      <c r="B35" s="18" t="s">
        <v>185</v>
      </c>
      <c r="C35" s="18" t="s">
        <v>186</v>
      </c>
      <c r="D35" s="18" t="s">
        <v>187</v>
      </c>
      <c r="E35" s="17" t="s">
        <v>208</v>
      </c>
      <c r="F35" s="17" t="s">
        <v>133</v>
      </c>
      <c r="G35" s="17" t="s">
        <v>209</v>
      </c>
      <c r="H35" s="79">
        <f t="shared" si="1"/>
        <v>25</v>
      </c>
      <c r="I35" s="75">
        <v>25</v>
      </c>
      <c r="J35" s="75">
        <v>0</v>
      </c>
    </row>
    <row r="36" ht="43" customHeight="1" spans="1:10">
      <c r="A36" s="17" t="s">
        <v>210</v>
      </c>
      <c r="B36" s="18" t="s">
        <v>185</v>
      </c>
      <c r="C36" s="18" t="s">
        <v>211</v>
      </c>
      <c r="D36" s="18" t="s">
        <v>187</v>
      </c>
      <c r="E36" s="17" t="s">
        <v>212</v>
      </c>
      <c r="F36" s="17" t="s">
        <v>133</v>
      </c>
      <c r="G36" s="17" t="s">
        <v>213</v>
      </c>
      <c r="H36" s="79">
        <f t="shared" si="1"/>
        <v>150</v>
      </c>
      <c r="I36" s="75">
        <v>150</v>
      </c>
      <c r="J36" s="75">
        <v>0</v>
      </c>
    </row>
    <row r="37" ht="57" customHeight="1" spans="1:10">
      <c r="A37" s="17" t="s">
        <v>214</v>
      </c>
      <c r="B37" s="18" t="s">
        <v>185</v>
      </c>
      <c r="C37" s="18" t="s">
        <v>215</v>
      </c>
      <c r="D37" s="18" t="s">
        <v>187</v>
      </c>
      <c r="E37" s="17" t="s">
        <v>216</v>
      </c>
      <c r="F37" s="17" t="s">
        <v>133</v>
      </c>
      <c r="G37" s="17" t="s">
        <v>217</v>
      </c>
      <c r="H37" s="79">
        <f t="shared" si="1"/>
        <v>20</v>
      </c>
      <c r="I37" s="75">
        <v>20</v>
      </c>
      <c r="J37" s="75">
        <v>0</v>
      </c>
    </row>
    <row r="38" ht="40" customHeight="1" spans="1:10">
      <c r="A38" s="17" t="s">
        <v>218</v>
      </c>
      <c r="B38" s="18" t="s">
        <v>185</v>
      </c>
      <c r="C38" s="18" t="s">
        <v>211</v>
      </c>
      <c r="D38" s="18" t="s">
        <v>187</v>
      </c>
      <c r="E38" s="17" t="s">
        <v>219</v>
      </c>
      <c r="F38" s="17" t="s">
        <v>133</v>
      </c>
      <c r="G38" s="17" t="s">
        <v>220</v>
      </c>
      <c r="H38" s="79">
        <f t="shared" si="1"/>
        <v>76.924927</v>
      </c>
      <c r="I38" s="75">
        <v>76.924927</v>
      </c>
      <c r="J38" s="75">
        <v>0</v>
      </c>
    </row>
    <row r="39" ht="45" customHeight="1" spans="1:10">
      <c r="A39" s="17" t="s">
        <v>221</v>
      </c>
      <c r="B39" s="18" t="s">
        <v>185</v>
      </c>
      <c r="C39" s="18" t="s">
        <v>222</v>
      </c>
      <c r="D39" s="18" t="s">
        <v>187</v>
      </c>
      <c r="E39" s="17" t="s">
        <v>223</v>
      </c>
      <c r="F39" s="17" t="s">
        <v>133</v>
      </c>
      <c r="G39" s="17" t="s">
        <v>224</v>
      </c>
      <c r="H39" s="79">
        <f t="shared" si="1"/>
        <v>29.352215</v>
      </c>
      <c r="I39" s="75">
        <v>29.352215</v>
      </c>
      <c r="J39" s="75">
        <v>0</v>
      </c>
    </row>
    <row r="40" ht="65" customHeight="1" spans="1:10">
      <c r="A40" s="17" t="s">
        <v>225</v>
      </c>
      <c r="B40" s="18" t="s">
        <v>185</v>
      </c>
      <c r="C40" s="18" t="s">
        <v>191</v>
      </c>
      <c r="D40" s="18" t="s">
        <v>187</v>
      </c>
      <c r="E40" s="17" t="s">
        <v>226</v>
      </c>
      <c r="F40" s="17" t="s">
        <v>133</v>
      </c>
      <c r="G40" s="17" t="s">
        <v>227</v>
      </c>
      <c r="H40" s="79">
        <f t="shared" si="1"/>
        <v>41.722858</v>
      </c>
      <c r="I40" s="75">
        <v>41.722858</v>
      </c>
      <c r="J40" s="75">
        <v>0</v>
      </c>
    </row>
    <row r="41" ht="53" customHeight="1" spans="1:10">
      <c r="A41" s="17" t="s">
        <v>228</v>
      </c>
      <c r="B41" s="18" t="s">
        <v>185</v>
      </c>
      <c r="C41" s="18" t="s">
        <v>229</v>
      </c>
      <c r="D41" s="18" t="s">
        <v>230</v>
      </c>
      <c r="E41" s="17" t="s">
        <v>231</v>
      </c>
      <c r="F41" s="17" t="s">
        <v>133</v>
      </c>
      <c r="G41" s="17" t="s">
        <v>232</v>
      </c>
      <c r="H41" s="79">
        <f t="shared" si="1"/>
        <v>335</v>
      </c>
      <c r="I41" s="75">
        <v>0</v>
      </c>
      <c r="J41" s="75">
        <v>335</v>
      </c>
    </row>
    <row r="42" ht="53" customHeight="1" spans="1:10">
      <c r="A42" s="17" t="s">
        <v>233</v>
      </c>
      <c r="B42" s="18" t="s">
        <v>185</v>
      </c>
      <c r="C42" s="18" t="s">
        <v>229</v>
      </c>
      <c r="D42" s="18" t="s">
        <v>230</v>
      </c>
      <c r="E42" s="17" t="s">
        <v>234</v>
      </c>
      <c r="F42" s="17" t="s">
        <v>133</v>
      </c>
      <c r="G42" s="17" t="s">
        <v>235</v>
      </c>
      <c r="H42" s="79">
        <f t="shared" si="1"/>
        <v>1090</v>
      </c>
      <c r="I42" s="75">
        <v>590</v>
      </c>
      <c r="J42" s="75">
        <v>500</v>
      </c>
    </row>
    <row r="43" customFormat="1" ht="86" customHeight="1" spans="1:10">
      <c r="A43" s="17" t="s">
        <v>236</v>
      </c>
      <c r="B43" s="18" t="s">
        <v>185</v>
      </c>
      <c r="C43" s="18" t="s">
        <v>186</v>
      </c>
      <c r="D43" s="18" t="s">
        <v>237</v>
      </c>
      <c r="E43" s="17" t="s">
        <v>238</v>
      </c>
      <c r="F43" s="17" t="s">
        <v>133</v>
      </c>
      <c r="G43" s="17" t="s">
        <v>239</v>
      </c>
      <c r="H43" s="79">
        <f t="shared" si="1"/>
        <v>56.67</v>
      </c>
      <c r="I43" s="75">
        <v>0</v>
      </c>
      <c r="J43" s="79">
        <v>56.67</v>
      </c>
    </row>
    <row r="44" customFormat="1" ht="63" customHeight="1" spans="1:10">
      <c r="A44" s="17" t="s">
        <v>240</v>
      </c>
      <c r="B44" s="18" t="s">
        <v>185</v>
      </c>
      <c r="C44" s="18" t="s">
        <v>186</v>
      </c>
      <c r="D44" s="18" t="s">
        <v>237</v>
      </c>
      <c r="E44" s="17" t="s">
        <v>241</v>
      </c>
      <c r="F44" s="17" t="s">
        <v>133</v>
      </c>
      <c r="G44" s="17" t="s">
        <v>242</v>
      </c>
      <c r="H44" s="79">
        <f t="shared" si="1"/>
        <v>81.56</v>
      </c>
      <c r="I44" s="75">
        <v>0</v>
      </c>
      <c r="J44" s="79">
        <v>81.56</v>
      </c>
    </row>
    <row r="45" customFormat="1" ht="63" customHeight="1" spans="1:10">
      <c r="A45" s="17" t="s">
        <v>243</v>
      </c>
      <c r="B45" s="18" t="s">
        <v>185</v>
      </c>
      <c r="C45" s="18" t="s">
        <v>244</v>
      </c>
      <c r="D45" s="18" t="s">
        <v>237</v>
      </c>
      <c r="E45" s="17" t="s">
        <v>245</v>
      </c>
      <c r="F45" s="17" t="s">
        <v>133</v>
      </c>
      <c r="G45" s="17" t="s">
        <v>246</v>
      </c>
      <c r="H45" s="79">
        <f t="shared" si="1"/>
        <v>34.1</v>
      </c>
      <c r="I45" s="75">
        <v>0</v>
      </c>
      <c r="J45" s="79">
        <v>34.1</v>
      </c>
    </row>
    <row r="46" customFormat="1" ht="63" customHeight="1" spans="1:10">
      <c r="A46" s="17" t="s">
        <v>247</v>
      </c>
      <c r="B46" s="18" t="s">
        <v>185</v>
      </c>
      <c r="C46" s="18" t="s">
        <v>248</v>
      </c>
      <c r="D46" s="18" t="s">
        <v>249</v>
      </c>
      <c r="E46" s="17" t="s">
        <v>250</v>
      </c>
      <c r="F46" s="17" t="s">
        <v>133</v>
      </c>
      <c r="G46" s="17" t="s">
        <v>251</v>
      </c>
      <c r="H46" s="79">
        <f t="shared" si="1"/>
        <v>98.61</v>
      </c>
      <c r="I46" s="75">
        <v>0</v>
      </c>
      <c r="J46" s="79">
        <v>98.61</v>
      </c>
    </row>
    <row r="47" customFormat="1" ht="63" customHeight="1" spans="1:10">
      <c r="A47" s="17" t="s">
        <v>252</v>
      </c>
      <c r="B47" s="18" t="s">
        <v>185</v>
      </c>
      <c r="C47" s="18" t="s">
        <v>222</v>
      </c>
      <c r="D47" s="18" t="s">
        <v>237</v>
      </c>
      <c r="E47" s="17" t="s">
        <v>253</v>
      </c>
      <c r="F47" s="17" t="s">
        <v>133</v>
      </c>
      <c r="G47" s="17" t="s">
        <v>254</v>
      </c>
      <c r="H47" s="79">
        <f t="shared" si="1"/>
        <v>29.49</v>
      </c>
      <c r="I47" s="75">
        <v>0</v>
      </c>
      <c r="J47" s="79">
        <v>29.49</v>
      </c>
    </row>
    <row r="48" customFormat="1" ht="63" customHeight="1" spans="1:10">
      <c r="A48" s="17" t="s">
        <v>255</v>
      </c>
      <c r="B48" s="18" t="s">
        <v>185</v>
      </c>
      <c r="C48" s="18" t="s">
        <v>169</v>
      </c>
      <c r="D48" s="18" t="s">
        <v>237</v>
      </c>
      <c r="E48" s="17" t="s">
        <v>256</v>
      </c>
      <c r="F48" s="17" t="s">
        <v>133</v>
      </c>
      <c r="G48" s="17" t="s">
        <v>257</v>
      </c>
      <c r="H48" s="79">
        <f t="shared" si="1"/>
        <v>29.42</v>
      </c>
      <c r="I48" s="75">
        <v>0</v>
      </c>
      <c r="J48" s="79">
        <v>29.42</v>
      </c>
    </row>
    <row r="49" customFormat="1" ht="63" customHeight="1" spans="1:10">
      <c r="A49" s="17" t="s">
        <v>258</v>
      </c>
      <c r="B49" s="18" t="s">
        <v>185</v>
      </c>
      <c r="C49" s="18" t="s">
        <v>259</v>
      </c>
      <c r="D49" s="18" t="s">
        <v>237</v>
      </c>
      <c r="E49" s="17" t="s">
        <v>260</v>
      </c>
      <c r="F49" s="17" t="s">
        <v>133</v>
      </c>
      <c r="G49" s="17" t="s">
        <v>261</v>
      </c>
      <c r="H49" s="79">
        <f t="shared" si="1"/>
        <v>30.04</v>
      </c>
      <c r="I49" s="75">
        <v>0</v>
      </c>
      <c r="J49" s="79">
        <v>30.04</v>
      </c>
    </row>
    <row r="50" customFormat="1" ht="63" customHeight="1" spans="1:10">
      <c r="A50" s="17" t="s">
        <v>262</v>
      </c>
      <c r="B50" s="18" t="s">
        <v>185</v>
      </c>
      <c r="C50" s="18" t="s">
        <v>263</v>
      </c>
      <c r="D50" s="18" t="s">
        <v>237</v>
      </c>
      <c r="E50" s="17" t="s">
        <v>264</v>
      </c>
      <c r="F50" s="17" t="s">
        <v>133</v>
      </c>
      <c r="G50" s="17" t="s">
        <v>265</v>
      </c>
      <c r="H50" s="79">
        <f t="shared" si="1"/>
        <v>16.42</v>
      </c>
      <c r="I50" s="75">
        <v>0</v>
      </c>
      <c r="J50" s="79">
        <v>16.42</v>
      </c>
    </row>
    <row r="51" customFormat="1" ht="63" customHeight="1" spans="1:10">
      <c r="A51" s="17" t="s">
        <v>266</v>
      </c>
      <c r="B51" s="18" t="s">
        <v>185</v>
      </c>
      <c r="C51" s="18" t="s">
        <v>150</v>
      </c>
      <c r="D51" s="18" t="s">
        <v>237</v>
      </c>
      <c r="E51" s="17" t="s">
        <v>267</v>
      </c>
      <c r="F51" s="17" t="s">
        <v>133</v>
      </c>
      <c r="G51" s="17" t="s">
        <v>268</v>
      </c>
      <c r="H51" s="79">
        <f t="shared" si="1"/>
        <v>13</v>
      </c>
      <c r="I51" s="75">
        <v>0</v>
      </c>
      <c r="J51" s="79">
        <v>13</v>
      </c>
    </row>
    <row r="52" customFormat="1" ht="63" customHeight="1" spans="1:10">
      <c r="A52" s="17" t="s">
        <v>269</v>
      </c>
      <c r="B52" s="18" t="s">
        <v>185</v>
      </c>
      <c r="C52" s="18" t="s">
        <v>259</v>
      </c>
      <c r="D52" s="18" t="s">
        <v>237</v>
      </c>
      <c r="E52" s="17" t="s">
        <v>270</v>
      </c>
      <c r="F52" s="17" t="s">
        <v>133</v>
      </c>
      <c r="G52" s="17" t="s">
        <v>271</v>
      </c>
      <c r="H52" s="79">
        <f t="shared" si="1"/>
        <v>56.74</v>
      </c>
      <c r="I52" s="75">
        <v>0</v>
      </c>
      <c r="J52" s="79">
        <v>56.74</v>
      </c>
    </row>
    <row r="53" customFormat="1" ht="63" customHeight="1" spans="1:10">
      <c r="A53" s="17" t="s">
        <v>272</v>
      </c>
      <c r="B53" s="18" t="s">
        <v>185</v>
      </c>
      <c r="C53" s="18" t="s">
        <v>248</v>
      </c>
      <c r="D53" s="18" t="s">
        <v>237</v>
      </c>
      <c r="E53" s="17" t="s">
        <v>273</v>
      </c>
      <c r="F53" s="17" t="s">
        <v>133</v>
      </c>
      <c r="G53" s="17" t="s">
        <v>274</v>
      </c>
      <c r="H53" s="79">
        <f t="shared" si="1"/>
        <v>63.34</v>
      </c>
      <c r="I53" s="75">
        <v>0</v>
      </c>
      <c r="J53" s="79">
        <v>63.34</v>
      </c>
    </row>
    <row r="54" customFormat="1" ht="63" customHeight="1" spans="1:10">
      <c r="A54" s="17" t="s">
        <v>275</v>
      </c>
      <c r="B54" s="18" t="s">
        <v>185</v>
      </c>
      <c r="C54" s="18" t="s">
        <v>276</v>
      </c>
      <c r="D54" s="18" t="s">
        <v>237</v>
      </c>
      <c r="E54" s="17" t="s">
        <v>277</v>
      </c>
      <c r="F54" s="17" t="s">
        <v>133</v>
      </c>
      <c r="G54" s="17" t="s">
        <v>278</v>
      </c>
      <c r="H54" s="79">
        <f t="shared" si="1"/>
        <v>62.1</v>
      </c>
      <c r="I54" s="75">
        <v>0</v>
      </c>
      <c r="J54" s="79">
        <v>62.1</v>
      </c>
    </row>
    <row r="55" customFormat="1" ht="63" customHeight="1" spans="1:10">
      <c r="A55" s="17" t="s">
        <v>279</v>
      </c>
      <c r="B55" s="18" t="s">
        <v>185</v>
      </c>
      <c r="C55" s="18" t="s">
        <v>280</v>
      </c>
      <c r="D55" s="18" t="s">
        <v>237</v>
      </c>
      <c r="E55" s="17" t="s">
        <v>281</v>
      </c>
      <c r="F55" s="17" t="s">
        <v>133</v>
      </c>
      <c r="G55" s="17" t="s">
        <v>282</v>
      </c>
      <c r="H55" s="79">
        <f t="shared" si="1"/>
        <v>39.96</v>
      </c>
      <c r="I55" s="75">
        <v>0</v>
      </c>
      <c r="J55" s="79">
        <v>39.96</v>
      </c>
    </row>
    <row r="56" customFormat="1" ht="63" customHeight="1" spans="1:10">
      <c r="A56" s="17" t="s">
        <v>283</v>
      </c>
      <c r="B56" s="18" t="s">
        <v>185</v>
      </c>
      <c r="C56" s="18" t="s">
        <v>259</v>
      </c>
      <c r="D56" s="18" t="s">
        <v>237</v>
      </c>
      <c r="E56" s="17" t="s">
        <v>284</v>
      </c>
      <c r="F56" s="17" t="s">
        <v>133</v>
      </c>
      <c r="G56" s="17" t="s">
        <v>285</v>
      </c>
      <c r="H56" s="79">
        <f t="shared" si="1"/>
        <v>77.17</v>
      </c>
      <c r="I56" s="75">
        <v>0</v>
      </c>
      <c r="J56" s="79">
        <v>77.17</v>
      </c>
    </row>
    <row r="57" customFormat="1" ht="63" customHeight="1" spans="1:10">
      <c r="A57" s="17" t="s">
        <v>286</v>
      </c>
      <c r="B57" s="18" t="s">
        <v>185</v>
      </c>
      <c r="C57" s="18" t="s">
        <v>244</v>
      </c>
      <c r="D57" s="18" t="s">
        <v>237</v>
      </c>
      <c r="E57" s="17" t="s">
        <v>287</v>
      </c>
      <c r="F57" s="17" t="s">
        <v>133</v>
      </c>
      <c r="G57" s="17" t="s">
        <v>288</v>
      </c>
      <c r="H57" s="79">
        <f t="shared" si="1"/>
        <v>15.38</v>
      </c>
      <c r="I57" s="75">
        <v>0</v>
      </c>
      <c r="J57" s="79">
        <v>15.38</v>
      </c>
    </row>
    <row r="58" customFormat="1" ht="63" customHeight="1" spans="1:10">
      <c r="A58" s="17" t="s">
        <v>289</v>
      </c>
      <c r="B58" s="18" t="s">
        <v>185</v>
      </c>
      <c r="C58" s="18" t="s">
        <v>145</v>
      </c>
      <c r="D58" s="18" t="s">
        <v>237</v>
      </c>
      <c r="E58" s="17" t="s">
        <v>290</v>
      </c>
      <c r="F58" s="17" t="s">
        <v>133</v>
      </c>
      <c r="G58" s="17" t="s">
        <v>291</v>
      </c>
      <c r="H58" s="79">
        <f t="shared" si="1"/>
        <v>13</v>
      </c>
      <c r="I58" s="75">
        <v>0</v>
      </c>
      <c r="J58" s="79">
        <v>13</v>
      </c>
    </row>
    <row r="59" customFormat="1" ht="63" customHeight="1" spans="1:10">
      <c r="A59" s="17" t="s">
        <v>292</v>
      </c>
      <c r="B59" s="18" t="s">
        <v>185</v>
      </c>
      <c r="C59" s="18" t="s">
        <v>145</v>
      </c>
      <c r="D59" s="18" t="s">
        <v>237</v>
      </c>
      <c r="E59" s="17" t="s">
        <v>293</v>
      </c>
      <c r="F59" s="17" t="s">
        <v>133</v>
      </c>
      <c r="G59" s="17" t="s">
        <v>294</v>
      </c>
      <c r="H59" s="79">
        <f t="shared" si="1"/>
        <v>9</v>
      </c>
      <c r="I59" s="75">
        <v>0</v>
      </c>
      <c r="J59" s="79">
        <v>9</v>
      </c>
    </row>
    <row r="60" customFormat="1" ht="63" customHeight="1" spans="1:10">
      <c r="A60" s="17" t="s">
        <v>295</v>
      </c>
      <c r="B60" s="18" t="s">
        <v>185</v>
      </c>
      <c r="C60" s="18" t="s">
        <v>140</v>
      </c>
      <c r="D60" s="18" t="s">
        <v>237</v>
      </c>
      <c r="E60" s="17" t="s">
        <v>296</v>
      </c>
      <c r="F60" s="17" t="s">
        <v>133</v>
      </c>
      <c r="G60" s="17" t="s">
        <v>297</v>
      </c>
      <c r="H60" s="79">
        <f t="shared" si="1"/>
        <v>65</v>
      </c>
      <c r="I60" s="75">
        <v>0</v>
      </c>
      <c r="J60" s="75">
        <v>65</v>
      </c>
    </row>
    <row r="61" customFormat="1" ht="63" customHeight="1" spans="1:10">
      <c r="A61" s="17" t="s">
        <v>298</v>
      </c>
      <c r="B61" s="18" t="s">
        <v>185</v>
      </c>
      <c r="C61" s="18" t="s">
        <v>248</v>
      </c>
      <c r="D61" s="18" t="s">
        <v>237</v>
      </c>
      <c r="E61" s="17" t="s">
        <v>299</v>
      </c>
      <c r="F61" s="17" t="s">
        <v>133</v>
      </c>
      <c r="G61" s="17" t="s">
        <v>300</v>
      </c>
      <c r="H61" s="79">
        <f t="shared" si="1"/>
        <v>307.8</v>
      </c>
      <c r="I61" s="75">
        <v>0</v>
      </c>
      <c r="J61" s="79">
        <v>307.8</v>
      </c>
    </row>
    <row r="62" customFormat="1" ht="63" customHeight="1" spans="1:10">
      <c r="A62" s="17" t="s">
        <v>301</v>
      </c>
      <c r="B62" s="18" t="s">
        <v>185</v>
      </c>
      <c r="C62" s="18" t="s">
        <v>276</v>
      </c>
      <c r="D62" s="18" t="s">
        <v>237</v>
      </c>
      <c r="E62" s="17" t="s">
        <v>302</v>
      </c>
      <c r="F62" s="17" t="s">
        <v>133</v>
      </c>
      <c r="G62" s="17" t="s">
        <v>303</v>
      </c>
      <c r="H62" s="79">
        <f t="shared" si="1"/>
        <v>295</v>
      </c>
      <c r="I62" s="75">
        <v>0</v>
      </c>
      <c r="J62" s="79">
        <v>295</v>
      </c>
    </row>
    <row r="63" customFormat="1" ht="63" customHeight="1" spans="1:10">
      <c r="A63" s="17" t="s">
        <v>304</v>
      </c>
      <c r="B63" s="18" t="s">
        <v>185</v>
      </c>
      <c r="C63" s="18" t="s">
        <v>145</v>
      </c>
      <c r="D63" s="18" t="s">
        <v>237</v>
      </c>
      <c r="E63" s="17" t="s">
        <v>305</v>
      </c>
      <c r="F63" s="17" t="s">
        <v>133</v>
      </c>
      <c r="G63" s="17" t="s">
        <v>306</v>
      </c>
      <c r="H63" s="79">
        <f t="shared" si="1"/>
        <v>307.2</v>
      </c>
      <c r="I63" s="75">
        <v>0</v>
      </c>
      <c r="J63" s="79">
        <v>307.2</v>
      </c>
    </row>
    <row r="64" s="27" customFormat="1" ht="30" customHeight="1" spans="1:10">
      <c r="A64" s="74" t="s">
        <v>307</v>
      </c>
      <c r="B64" s="14" t="s">
        <v>111</v>
      </c>
      <c r="C64" s="14" t="s">
        <v>8</v>
      </c>
      <c r="D64" s="14" t="s">
        <v>9</v>
      </c>
      <c r="E64" s="14" t="s">
        <v>112</v>
      </c>
      <c r="F64" s="14" t="s">
        <v>11</v>
      </c>
      <c r="G64" s="72" t="s">
        <v>113</v>
      </c>
      <c r="H64" s="73">
        <f>SUM(H65:H79)</f>
        <v>1189.1086</v>
      </c>
      <c r="I64" s="73">
        <f>SUM(I65:I79)</f>
        <v>1189.1086</v>
      </c>
      <c r="J64" s="73">
        <f>SUM(J65:J79)</f>
        <v>0</v>
      </c>
    </row>
    <row r="65" ht="164" customHeight="1" spans="1:10">
      <c r="A65" s="17" t="s">
        <v>308</v>
      </c>
      <c r="B65" s="18" t="s">
        <v>50</v>
      </c>
      <c r="C65" s="18" t="s">
        <v>211</v>
      </c>
      <c r="D65" s="18" t="s">
        <v>309</v>
      </c>
      <c r="E65" s="42" t="s">
        <v>310</v>
      </c>
      <c r="F65" s="17" t="s">
        <v>133</v>
      </c>
      <c r="G65" s="17" t="s">
        <v>311</v>
      </c>
      <c r="H65" s="79">
        <f>I65+J65</f>
        <v>300.35</v>
      </c>
      <c r="I65" s="79">
        <v>300.35</v>
      </c>
      <c r="J65" s="79">
        <v>0</v>
      </c>
    </row>
    <row r="66" ht="98" customHeight="1" spans="1:10">
      <c r="A66" s="17" t="s">
        <v>312</v>
      </c>
      <c r="B66" s="18" t="s">
        <v>50</v>
      </c>
      <c r="C66" s="18" t="s">
        <v>145</v>
      </c>
      <c r="D66" s="18" t="s">
        <v>309</v>
      </c>
      <c r="E66" s="42" t="s">
        <v>313</v>
      </c>
      <c r="F66" s="17" t="s">
        <v>133</v>
      </c>
      <c r="G66" s="17" t="s">
        <v>314</v>
      </c>
      <c r="H66" s="79">
        <f t="shared" ref="H66:H79" si="2">I66+J66</f>
        <v>44.11</v>
      </c>
      <c r="I66" s="79">
        <v>44.11</v>
      </c>
      <c r="J66" s="79">
        <v>0</v>
      </c>
    </row>
    <row r="67" ht="64" customHeight="1" spans="1:10">
      <c r="A67" s="17" t="s">
        <v>315</v>
      </c>
      <c r="B67" s="18" t="s">
        <v>50</v>
      </c>
      <c r="C67" s="18" t="s">
        <v>222</v>
      </c>
      <c r="D67" s="18" t="s">
        <v>309</v>
      </c>
      <c r="E67" s="42" t="s">
        <v>316</v>
      </c>
      <c r="F67" s="17" t="s">
        <v>133</v>
      </c>
      <c r="G67" s="17" t="s">
        <v>317</v>
      </c>
      <c r="H67" s="79">
        <f t="shared" si="2"/>
        <v>150.5833</v>
      </c>
      <c r="I67" s="79">
        <v>150.5833</v>
      </c>
      <c r="J67" s="79">
        <v>0</v>
      </c>
    </row>
    <row r="68" ht="62" customHeight="1" spans="1:10">
      <c r="A68" s="17" t="s">
        <v>318</v>
      </c>
      <c r="B68" s="18" t="s">
        <v>50</v>
      </c>
      <c r="C68" s="18" t="s">
        <v>215</v>
      </c>
      <c r="D68" s="18" t="s">
        <v>309</v>
      </c>
      <c r="E68" s="42" t="s">
        <v>319</v>
      </c>
      <c r="F68" s="17" t="s">
        <v>133</v>
      </c>
      <c r="G68" s="17" t="s">
        <v>320</v>
      </c>
      <c r="H68" s="79">
        <f t="shared" si="2"/>
        <v>94.3254</v>
      </c>
      <c r="I68" s="79">
        <v>94.3254</v>
      </c>
      <c r="J68" s="79">
        <v>0</v>
      </c>
    </row>
    <row r="69" ht="56" customHeight="1" spans="1:10">
      <c r="A69" s="17" t="s">
        <v>321</v>
      </c>
      <c r="B69" s="18" t="s">
        <v>50</v>
      </c>
      <c r="C69" s="18" t="s">
        <v>145</v>
      </c>
      <c r="D69" s="18" t="s">
        <v>309</v>
      </c>
      <c r="E69" s="42" t="s">
        <v>322</v>
      </c>
      <c r="F69" s="17" t="s">
        <v>133</v>
      </c>
      <c r="G69" s="17" t="s">
        <v>323</v>
      </c>
      <c r="H69" s="79">
        <f t="shared" si="2"/>
        <v>10</v>
      </c>
      <c r="I69" s="79">
        <v>10</v>
      </c>
      <c r="J69" s="79">
        <v>0</v>
      </c>
    </row>
    <row r="70" customFormat="1" ht="63" customHeight="1" spans="1:10">
      <c r="A70" s="17" t="s">
        <v>324</v>
      </c>
      <c r="B70" s="18" t="s">
        <v>50</v>
      </c>
      <c r="C70" s="18" t="s">
        <v>186</v>
      </c>
      <c r="D70" s="18" t="s">
        <v>309</v>
      </c>
      <c r="E70" s="42" t="s">
        <v>325</v>
      </c>
      <c r="F70" s="17" t="s">
        <v>133</v>
      </c>
      <c r="G70" s="17" t="s">
        <v>326</v>
      </c>
      <c r="H70" s="79">
        <f t="shared" si="2"/>
        <v>38.36</v>
      </c>
      <c r="I70" s="79">
        <v>38.36</v>
      </c>
      <c r="J70" s="79">
        <v>0</v>
      </c>
    </row>
    <row r="71" customFormat="1" ht="63" customHeight="1" spans="1:10">
      <c r="A71" s="17" t="s">
        <v>327</v>
      </c>
      <c r="B71" s="18" t="s">
        <v>50</v>
      </c>
      <c r="C71" s="18" t="s">
        <v>186</v>
      </c>
      <c r="D71" s="18" t="s">
        <v>309</v>
      </c>
      <c r="E71" s="42" t="s">
        <v>328</v>
      </c>
      <c r="F71" s="17" t="s">
        <v>133</v>
      </c>
      <c r="G71" s="17" t="s">
        <v>329</v>
      </c>
      <c r="H71" s="79">
        <f t="shared" si="2"/>
        <v>24.02</v>
      </c>
      <c r="I71" s="79">
        <v>24.02</v>
      </c>
      <c r="J71" s="79">
        <v>0</v>
      </c>
    </row>
    <row r="72" customFormat="1" ht="55" customHeight="1" spans="1:10">
      <c r="A72" s="17" t="s">
        <v>330</v>
      </c>
      <c r="B72" s="18" t="s">
        <v>50</v>
      </c>
      <c r="C72" s="18" t="s">
        <v>259</v>
      </c>
      <c r="D72" s="18" t="s">
        <v>309</v>
      </c>
      <c r="E72" s="42" t="s">
        <v>331</v>
      </c>
      <c r="F72" s="17" t="s">
        <v>133</v>
      </c>
      <c r="G72" s="17" t="s">
        <v>332</v>
      </c>
      <c r="H72" s="79">
        <f t="shared" si="2"/>
        <v>65.9652</v>
      </c>
      <c r="I72" s="79">
        <v>65.9652</v>
      </c>
      <c r="J72" s="79">
        <v>0</v>
      </c>
    </row>
    <row r="73" customFormat="1" ht="42" customHeight="1" spans="1:10">
      <c r="A73" s="17" t="s">
        <v>333</v>
      </c>
      <c r="B73" s="18" t="s">
        <v>50</v>
      </c>
      <c r="C73" s="18" t="s">
        <v>173</v>
      </c>
      <c r="D73" s="18" t="s">
        <v>309</v>
      </c>
      <c r="E73" s="42" t="s">
        <v>334</v>
      </c>
      <c r="F73" s="17" t="s">
        <v>133</v>
      </c>
      <c r="G73" s="17" t="s">
        <v>335</v>
      </c>
      <c r="H73" s="79">
        <f t="shared" si="2"/>
        <v>89.0099</v>
      </c>
      <c r="I73" s="79">
        <f>80.10594+8.90396</f>
        <v>89.0099</v>
      </c>
      <c r="J73" s="79">
        <v>0</v>
      </c>
    </row>
    <row r="74" customFormat="1" ht="51" customHeight="1" spans="1:10">
      <c r="A74" s="17" t="s">
        <v>336</v>
      </c>
      <c r="B74" s="18" t="s">
        <v>50</v>
      </c>
      <c r="C74" s="18" t="s">
        <v>248</v>
      </c>
      <c r="D74" s="18" t="s">
        <v>309</v>
      </c>
      <c r="E74" s="42" t="s">
        <v>337</v>
      </c>
      <c r="F74" s="17" t="s">
        <v>133</v>
      </c>
      <c r="G74" s="17" t="s">
        <v>338</v>
      </c>
      <c r="H74" s="79">
        <f t="shared" si="2"/>
        <v>53.6232</v>
      </c>
      <c r="I74" s="79">
        <v>53.6232</v>
      </c>
      <c r="J74" s="79">
        <v>0</v>
      </c>
    </row>
    <row r="75" customFormat="1" ht="80" customHeight="1" spans="1:10">
      <c r="A75" s="17" t="s">
        <v>339</v>
      </c>
      <c r="B75" s="18" t="s">
        <v>50</v>
      </c>
      <c r="C75" s="18" t="s">
        <v>248</v>
      </c>
      <c r="D75" s="18" t="s">
        <v>309</v>
      </c>
      <c r="E75" s="42" t="s">
        <v>340</v>
      </c>
      <c r="F75" s="17" t="s">
        <v>133</v>
      </c>
      <c r="G75" s="17" t="s">
        <v>341</v>
      </c>
      <c r="H75" s="79">
        <f t="shared" si="2"/>
        <v>50.3833</v>
      </c>
      <c r="I75" s="79">
        <v>50.3833</v>
      </c>
      <c r="J75" s="79">
        <v>0</v>
      </c>
    </row>
    <row r="76" s="27" customFormat="1" ht="107" customHeight="1" spans="1:10">
      <c r="A76" s="80" t="s">
        <v>342</v>
      </c>
      <c r="B76" s="18" t="s">
        <v>50</v>
      </c>
      <c r="C76" s="45" t="s">
        <v>195</v>
      </c>
      <c r="D76" s="18" t="s">
        <v>309</v>
      </c>
      <c r="E76" s="42" t="s">
        <v>343</v>
      </c>
      <c r="F76" s="17" t="s">
        <v>133</v>
      </c>
      <c r="G76" s="81" t="s">
        <v>344</v>
      </c>
      <c r="H76" s="79">
        <f t="shared" si="2"/>
        <v>66.1938</v>
      </c>
      <c r="I76" s="79">
        <v>66.1938</v>
      </c>
      <c r="J76" s="79">
        <v>0</v>
      </c>
    </row>
    <row r="77" s="27" customFormat="1" ht="92" customHeight="1" spans="1:10">
      <c r="A77" s="80" t="s">
        <v>345</v>
      </c>
      <c r="B77" s="18" t="s">
        <v>50</v>
      </c>
      <c r="C77" s="45" t="s">
        <v>346</v>
      </c>
      <c r="D77" s="18" t="s">
        <v>347</v>
      </c>
      <c r="E77" s="42" t="s">
        <v>348</v>
      </c>
      <c r="F77" s="17" t="s">
        <v>133</v>
      </c>
      <c r="G77" s="81" t="s">
        <v>349</v>
      </c>
      <c r="H77" s="79">
        <f t="shared" si="2"/>
        <v>120.8</v>
      </c>
      <c r="I77" s="79">
        <v>120.8</v>
      </c>
      <c r="J77" s="79">
        <v>0</v>
      </c>
    </row>
    <row r="78" s="27" customFormat="1" ht="90" customHeight="1" spans="1:10">
      <c r="A78" s="80" t="s">
        <v>350</v>
      </c>
      <c r="B78" s="18" t="s">
        <v>50</v>
      </c>
      <c r="C78" s="45" t="s">
        <v>263</v>
      </c>
      <c r="D78" s="18" t="s">
        <v>347</v>
      </c>
      <c r="E78" s="42" t="s">
        <v>351</v>
      </c>
      <c r="F78" s="17" t="s">
        <v>133</v>
      </c>
      <c r="G78" s="81" t="s">
        <v>352</v>
      </c>
      <c r="H78" s="79">
        <f t="shared" si="2"/>
        <v>42.5235</v>
      </c>
      <c r="I78" s="79">
        <v>42.5235</v>
      </c>
      <c r="J78" s="79">
        <v>0</v>
      </c>
    </row>
    <row r="79" s="27" customFormat="1" ht="104" customHeight="1" spans="1:10">
      <c r="A79" s="80" t="s">
        <v>353</v>
      </c>
      <c r="B79" s="18" t="s">
        <v>50</v>
      </c>
      <c r="C79" s="82" t="s">
        <v>354</v>
      </c>
      <c r="D79" s="18" t="s">
        <v>309</v>
      </c>
      <c r="E79" s="42" t="s">
        <v>355</v>
      </c>
      <c r="F79" s="17" t="s">
        <v>133</v>
      </c>
      <c r="G79" s="81" t="s">
        <v>356</v>
      </c>
      <c r="H79" s="79">
        <f t="shared" si="2"/>
        <v>38.861</v>
      </c>
      <c r="I79" s="79">
        <v>38.861</v>
      </c>
      <c r="J79" s="79">
        <v>0</v>
      </c>
    </row>
    <row r="80" s="27" customFormat="1" ht="30" customHeight="1" spans="1:10">
      <c r="A80" s="74" t="s">
        <v>357</v>
      </c>
      <c r="B80" s="14" t="s">
        <v>111</v>
      </c>
      <c r="C80" s="14" t="s">
        <v>8</v>
      </c>
      <c r="D80" s="14" t="s">
        <v>9</v>
      </c>
      <c r="E80" s="14" t="s">
        <v>112</v>
      </c>
      <c r="F80" s="14" t="s">
        <v>11</v>
      </c>
      <c r="G80" s="72" t="s">
        <v>113</v>
      </c>
      <c r="H80" s="73">
        <f>SUM(H81:H86)</f>
        <v>1100</v>
      </c>
      <c r="I80" s="73">
        <f>SUM(I81:I86)</f>
        <v>1100</v>
      </c>
      <c r="J80" s="73">
        <f>SUM(J81:J86)</f>
        <v>0</v>
      </c>
    </row>
    <row r="81" s="27" customFormat="1" ht="100" customHeight="1" spans="1:10">
      <c r="A81" s="42" t="s">
        <v>358</v>
      </c>
      <c r="B81" s="18" t="s">
        <v>359</v>
      </c>
      <c r="C81" s="43" t="s">
        <v>215</v>
      </c>
      <c r="D81" s="43" t="s">
        <v>146</v>
      </c>
      <c r="E81" s="59" t="s">
        <v>360</v>
      </c>
      <c r="F81" s="17" t="s">
        <v>133</v>
      </c>
      <c r="G81" s="43" t="s">
        <v>361</v>
      </c>
      <c r="H81" s="73">
        <f t="shared" ref="H81:H86" si="3">I81+J81</f>
        <v>177.52</v>
      </c>
      <c r="I81" s="56">
        <v>177.52</v>
      </c>
      <c r="J81" s="73">
        <v>0</v>
      </c>
    </row>
    <row r="82" s="27" customFormat="1" ht="67" customHeight="1" spans="1:10">
      <c r="A82" s="42" t="s">
        <v>362</v>
      </c>
      <c r="B82" s="18" t="s">
        <v>359</v>
      </c>
      <c r="C82" s="43" t="s">
        <v>363</v>
      </c>
      <c r="D82" s="43" t="s">
        <v>146</v>
      </c>
      <c r="E82" s="59" t="s">
        <v>364</v>
      </c>
      <c r="F82" s="17" t="s">
        <v>133</v>
      </c>
      <c r="G82" s="43" t="s">
        <v>365</v>
      </c>
      <c r="H82" s="73">
        <f t="shared" si="3"/>
        <v>77.64</v>
      </c>
      <c r="I82" s="56">
        <v>77.64</v>
      </c>
      <c r="J82" s="73">
        <v>0</v>
      </c>
    </row>
    <row r="83" s="27" customFormat="1" ht="67" customHeight="1" spans="1:10">
      <c r="A83" s="42" t="s">
        <v>366</v>
      </c>
      <c r="B83" s="18" t="s">
        <v>359</v>
      </c>
      <c r="C83" s="43" t="s">
        <v>367</v>
      </c>
      <c r="D83" s="43" t="s">
        <v>146</v>
      </c>
      <c r="E83" s="59" t="s">
        <v>368</v>
      </c>
      <c r="F83" s="17" t="s">
        <v>133</v>
      </c>
      <c r="G83" s="43" t="s">
        <v>369</v>
      </c>
      <c r="H83" s="73">
        <f t="shared" si="3"/>
        <v>88.67</v>
      </c>
      <c r="I83" s="56">
        <v>88.67</v>
      </c>
      <c r="J83" s="73">
        <v>0</v>
      </c>
    </row>
    <row r="84" s="27" customFormat="1" ht="67" customHeight="1" spans="1:10">
      <c r="A84" s="42" t="s">
        <v>370</v>
      </c>
      <c r="B84" s="18" t="s">
        <v>359</v>
      </c>
      <c r="C84" s="43" t="s">
        <v>371</v>
      </c>
      <c r="D84" s="43" t="s">
        <v>146</v>
      </c>
      <c r="E84" s="59" t="s">
        <v>372</v>
      </c>
      <c r="F84" s="17" t="s">
        <v>133</v>
      </c>
      <c r="G84" s="43" t="s">
        <v>373</v>
      </c>
      <c r="H84" s="73">
        <f t="shared" si="3"/>
        <v>174.17</v>
      </c>
      <c r="I84" s="56">
        <v>174.17</v>
      </c>
      <c r="J84" s="73">
        <v>0</v>
      </c>
    </row>
    <row r="85" s="27" customFormat="1" ht="67" customHeight="1" spans="1:10">
      <c r="A85" s="42" t="s">
        <v>374</v>
      </c>
      <c r="B85" s="18" t="s">
        <v>359</v>
      </c>
      <c r="C85" s="43" t="s">
        <v>367</v>
      </c>
      <c r="D85" s="43" t="s">
        <v>146</v>
      </c>
      <c r="E85" s="59" t="s">
        <v>375</v>
      </c>
      <c r="F85" s="17" t="s">
        <v>133</v>
      </c>
      <c r="G85" s="43" t="s">
        <v>376</v>
      </c>
      <c r="H85" s="73">
        <f t="shared" si="3"/>
        <v>91.8</v>
      </c>
      <c r="I85" s="56">
        <v>91.8</v>
      </c>
      <c r="J85" s="73">
        <v>0</v>
      </c>
    </row>
    <row r="86" s="27" customFormat="1" ht="67" customHeight="1" spans="1:10">
      <c r="A86" s="42" t="s">
        <v>377</v>
      </c>
      <c r="B86" s="18" t="s">
        <v>359</v>
      </c>
      <c r="C86" s="43" t="s">
        <v>354</v>
      </c>
      <c r="D86" s="43" t="s">
        <v>146</v>
      </c>
      <c r="E86" s="59" t="s">
        <v>378</v>
      </c>
      <c r="F86" s="17" t="s">
        <v>133</v>
      </c>
      <c r="G86" s="43" t="s">
        <v>379</v>
      </c>
      <c r="H86" s="73">
        <f t="shared" si="3"/>
        <v>490.2</v>
      </c>
      <c r="I86" s="56">
        <v>490.2</v>
      </c>
      <c r="J86" s="73">
        <v>0</v>
      </c>
    </row>
    <row r="87" s="27" customFormat="1" ht="30" customHeight="1" spans="1:10">
      <c r="A87" s="74" t="s">
        <v>380</v>
      </c>
      <c r="B87" s="14" t="s">
        <v>111</v>
      </c>
      <c r="C87" s="14" t="s">
        <v>8</v>
      </c>
      <c r="D87" s="14" t="s">
        <v>9</v>
      </c>
      <c r="E87" s="42" t="s">
        <v>112</v>
      </c>
      <c r="F87" s="14" t="s">
        <v>11</v>
      </c>
      <c r="G87" s="72" t="s">
        <v>113</v>
      </c>
      <c r="H87" s="73">
        <f>H88</f>
        <v>1889.806897</v>
      </c>
      <c r="I87" s="73">
        <f>I88</f>
        <v>1437.9</v>
      </c>
      <c r="J87" s="73">
        <f>J88</f>
        <v>451.906897</v>
      </c>
    </row>
    <row r="88" ht="56" customHeight="1" spans="1:10">
      <c r="A88" s="17" t="s">
        <v>381</v>
      </c>
      <c r="B88" s="18" t="s">
        <v>45</v>
      </c>
      <c r="C88" s="18" t="s">
        <v>24</v>
      </c>
      <c r="D88" s="18" t="s">
        <v>237</v>
      </c>
      <c r="E88" s="42" t="s">
        <v>382</v>
      </c>
      <c r="F88" s="17" t="s">
        <v>383</v>
      </c>
      <c r="G88" s="17" t="s">
        <v>384</v>
      </c>
      <c r="H88" s="79">
        <f>I88+J88</f>
        <v>1889.806897</v>
      </c>
      <c r="I88" s="75">
        <v>1437.9</v>
      </c>
      <c r="J88" s="75">
        <v>451.906897</v>
      </c>
    </row>
  </sheetData>
  <autoFilter xmlns:etc="http://www.wps.cn/officeDocument/2017/etCustomData" ref="A6:L88" etc:filterBottomFollowUsedRange="0">
    <extLst/>
  </autoFilter>
  <mergeCells count="11">
    <mergeCell ref="A2:H2"/>
    <mergeCell ref="A3:D3"/>
    <mergeCell ref="E3:G3"/>
    <mergeCell ref="H4:J4"/>
    <mergeCell ref="A4:A5"/>
    <mergeCell ref="B4:B5"/>
    <mergeCell ref="C4:C5"/>
    <mergeCell ref="D4:D5"/>
    <mergeCell ref="E4:E5"/>
    <mergeCell ref="F4:F5"/>
    <mergeCell ref="G4:G5"/>
  </mergeCells>
  <conditionalFormatting sqref="A32">
    <cfRule type="duplicateValues" dxfId="0" priority="12"/>
  </conditionalFormatting>
  <conditionalFormatting sqref="A33">
    <cfRule type="duplicateValues" dxfId="0" priority="11"/>
  </conditionalFormatting>
  <conditionalFormatting sqref="A34">
    <cfRule type="duplicateValues" dxfId="0" priority="10"/>
  </conditionalFormatting>
  <conditionalFormatting sqref="A88">
    <cfRule type="duplicateValues" dxfId="0" priority="13"/>
  </conditionalFormatting>
  <conditionalFormatting sqref="A19:A20 A29:A31 A17 A22:A27">
    <cfRule type="duplicateValues" dxfId="0" priority="14"/>
  </conditionalFormatting>
  <conditionalFormatting sqref="A35:A63 A65:A75">
    <cfRule type="duplicateValues" dxfId="0" priority="9"/>
  </conditionalFormatting>
  <pageMargins left="0.432638888888889" right="0.236111111111111" top="0.314583333333333" bottom="0.393055555555556" header="0.354166666666667" footer="0.196527777777778"/>
  <pageSetup paperSize="9" scale="72" fitToHeight="0" orientation="landscape" horizontalDpi="600"/>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4"/>
  <sheetViews>
    <sheetView showZeros="0" zoomScale="90" zoomScaleNormal="90" workbookViewId="0">
      <pane ySplit="7" topLeftCell="A8" activePane="bottomLeft" state="frozen"/>
      <selection/>
      <selection pane="bottomLeft" activeCell="G3" sqref="G3:H3"/>
    </sheetView>
  </sheetViews>
  <sheetFormatPr defaultColWidth="9" defaultRowHeight="13.5"/>
  <cols>
    <col min="1" max="1" width="30.9666666666667" style="29" customWidth="1"/>
    <col min="2" max="2" width="10.8833333333333" style="30" customWidth="1"/>
    <col min="3" max="3" width="8.39166666666667" style="31" customWidth="1"/>
    <col min="4" max="4" width="6.5" style="31" customWidth="1"/>
    <col min="5" max="5" width="6.75" style="32" customWidth="1"/>
    <col min="6" max="6" width="10.9666666666667" style="32" customWidth="1"/>
    <col min="7" max="7" width="32.0416666666667" style="33" customWidth="1"/>
    <col min="8" max="8" width="42.2666666666667" style="32" customWidth="1"/>
    <col min="9" max="9" width="11" style="32" customWidth="1"/>
    <col min="10" max="10" width="12.2166666666667" style="34" customWidth="1"/>
    <col min="11" max="11" width="11.8" style="34" customWidth="1"/>
    <col min="12" max="12" width="14.2" style="34" customWidth="1"/>
    <col min="13" max="16384" width="9" style="28"/>
  </cols>
  <sheetData>
    <row r="1" ht="25.5" spans="1:12">
      <c r="A1" s="35" t="s">
        <v>385</v>
      </c>
      <c r="J1" s="50"/>
      <c r="K1" s="50"/>
      <c r="L1" s="50"/>
    </row>
    <row r="2" ht="40" customHeight="1" spans="1:12">
      <c r="A2" s="36" t="s">
        <v>386</v>
      </c>
      <c r="B2" s="36"/>
      <c r="C2" s="36"/>
      <c r="D2" s="36"/>
      <c r="E2" s="5"/>
      <c r="F2" s="5"/>
      <c r="G2" s="37"/>
      <c r="H2" s="5"/>
      <c r="I2" s="5"/>
      <c r="J2" s="5"/>
      <c r="K2" s="51"/>
      <c r="L2" s="51"/>
    </row>
    <row r="3" ht="30.75" customHeight="1" spans="1:12">
      <c r="A3" s="38" t="s">
        <v>2</v>
      </c>
      <c r="B3" s="38"/>
      <c r="C3" s="38"/>
      <c r="D3" s="38"/>
      <c r="E3" s="7"/>
      <c r="F3" s="7"/>
      <c r="G3" s="7" t="s">
        <v>3</v>
      </c>
      <c r="H3" s="7"/>
      <c r="I3" s="52"/>
      <c r="J3" s="53"/>
      <c r="K3" s="53"/>
      <c r="L3" s="53" t="s">
        <v>4</v>
      </c>
    </row>
    <row r="4" ht="34" customHeight="1" spans="1:12">
      <c r="A4" s="14" t="s">
        <v>6</v>
      </c>
      <c r="B4" s="14" t="s">
        <v>111</v>
      </c>
      <c r="C4" s="14" t="s">
        <v>8</v>
      </c>
      <c r="D4" s="14" t="s">
        <v>387</v>
      </c>
      <c r="E4" s="14" t="s">
        <v>388</v>
      </c>
      <c r="F4" s="14" t="s">
        <v>9</v>
      </c>
      <c r="G4" s="14" t="s">
        <v>112</v>
      </c>
      <c r="H4" s="14" t="s">
        <v>12</v>
      </c>
      <c r="I4" s="14" t="s">
        <v>11</v>
      </c>
      <c r="J4" s="11" t="s">
        <v>114</v>
      </c>
      <c r="K4" s="11"/>
      <c r="L4" s="11"/>
    </row>
    <row r="5" s="24" customFormat="1" ht="22" customHeight="1" spans="1:12">
      <c r="A5" s="14"/>
      <c r="B5" s="14"/>
      <c r="C5" s="14"/>
      <c r="D5" s="14"/>
      <c r="E5" s="14"/>
      <c r="F5" s="14"/>
      <c r="G5" s="14"/>
      <c r="H5" s="14"/>
      <c r="I5" s="14"/>
      <c r="J5" s="13" t="s">
        <v>17</v>
      </c>
      <c r="K5" s="13" t="s">
        <v>18</v>
      </c>
      <c r="L5" s="13" t="s">
        <v>19</v>
      </c>
    </row>
    <row r="6" s="24" customFormat="1" ht="34" customHeight="1" spans="1:12">
      <c r="A6" s="14" t="s">
        <v>115</v>
      </c>
      <c r="B6" s="39"/>
      <c r="C6" s="39"/>
      <c r="D6" s="39"/>
      <c r="E6" s="39"/>
      <c r="F6" s="39"/>
      <c r="G6" s="39"/>
      <c r="H6" s="39"/>
      <c r="I6" s="40"/>
      <c r="J6" s="16">
        <f>J7+J62+J73+J76+J78</f>
        <v>7311.729715</v>
      </c>
      <c r="K6" s="16">
        <f>K7+K62+K73+K76+K78</f>
        <v>4414.729715</v>
      </c>
      <c r="L6" s="16">
        <f>L7+L62+L73+L76+L78</f>
        <v>2897</v>
      </c>
    </row>
    <row r="7" s="25" customFormat="1" ht="37" customHeight="1" spans="1:12">
      <c r="A7" s="14" t="s">
        <v>389</v>
      </c>
      <c r="B7" s="40" t="s">
        <v>45</v>
      </c>
      <c r="C7" s="40" t="s">
        <v>32</v>
      </c>
      <c r="D7" s="40"/>
      <c r="E7" s="40"/>
      <c r="F7" s="40" t="s">
        <v>9</v>
      </c>
      <c r="G7" s="41" t="s">
        <v>390</v>
      </c>
      <c r="H7" s="40" t="s">
        <v>12</v>
      </c>
      <c r="I7" s="14" t="s">
        <v>11</v>
      </c>
      <c r="J7" s="54">
        <f>SUM(J8:J61)</f>
        <v>5792</v>
      </c>
      <c r="K7" s="54">
        <f>SUM(K8:K61)</f>
        <v>2975</v>
      </c>
      <c r="L7" s="54">
        <f>SUM(L8:L61)</f>
        <v>2817</v>
      </c>
    </row>
    <row r="8" s="26" customFormat="1" ht="103" customHeight="1" spans="1:12">
      <c r="A8" s="42" t="s">
        <v>391</v>
      </c>
      <c r="B8" s="43" t="s">
        <v>45</v>
      </c>
      <c r="C8" s="43" t="s">
        <v>392</v>
      </c>
      <c r="D8" s="43" t="s">
        <v>393</v>
      </c>
      <c r="E8" s="43" t="s">
        <v>394</v>
      </c>
      <c r="F8" s="44" t="s">
        <v>146</v>
      </c>
      <c r="G8" s="42" t="s">
        <v>395</v>
      </c>
      <c r="H8" s="43" t="s">
        <v>396</v>
      </c>
      <c r="I8" s="55" t="s">
        <v>397</v>
      </c>
      <c r="J8" s="56">
        <f t="shared" ref="J8:J16" si="0">SUM(K8:L8)</f>
        <v>224.2196</v>
      </c>
      <c r="K8" s="56">
        <v>224.2196</v>
      </c>
      <c r="L8" s="56">
        <v>0</v>
      </c>
    </row>
    <row r="9" s="26" customFormat="1" ht="106" customHeight="1" spans="1:12">
      <c r="A9" s="42" t="s">
        <v>398</v>
      </c>
      <c r="B9" s="43" t="s">
        <v>45</v>
      </c>
      <c r="C9" s="43" t="s">
        <v>399</v>
      </c>
      <c r="D9" s="43" t="s">
        <v>394</v>
      </c>
      <c r="E9" s="43" t="s">
        <v>394</v>
      </c>
      <c r="F9" s="44" t="s">
        <v>146</v>
      </c>
      <c r="G9" s="42" t="s">
        <v>400</v>
      </c>
      <c r="H9" s="43" t="s">
        <v>401</v>
      </c>
      <c r="I9" s="55" t="s">
        <v>397</v>
      </c>
      <c r="J9" s="56">
        <f t="shared" si="0"/>
        <v>231.326</v>
      </c>
      <c r="K9" s="56">
        <v>231.326</v>
      </c>
      <c r="L9" s="56">
        <v>0</v>
      </c>
    </row>
    <row r="10" s="26" customFormat="1" ht="108" spans="1:12">
      <c r="A10" s="42" t="s">
        <v>402</v>
      </c>
      <c r="B10" s="43" t="s">
        <v>45</v>
      </c>
      <c r="C10" s="43" t="s">
        <v>403</v>
      </c>
      <c r="D10" s="43" t="s">
        <v>394</v>
      </c>
      <c r="E10" s="43" t="s">
        <v>394</v>
      </c>
      <c r="F10" s="44" t="s">
        <v>146</v>
      </c>
      <c r="G10" s="42" t="s">
        <v>404</v>
      </c>
      <c r="H10" s="43" t="s">
        <v>405</v>
      </c>
      <c r="I10" s="55" t="s">
        <v>397</v>
      </c>
      <c r="J10" s="56">
        <f t="shared" si="0"/>
        <v>241.72576</v>
      </c>
      <c r="K10" s="56">
        <f>194.59072</f>
        <v>194.59072</v>
      </c>
      <c r="L10" s="56">
        <v>47.13504</v>
      </c>
    </row>
    <row r="11" s="26" customFormat="1" ht="141" customHeight="1" spans="1:12">
      <c r="A11" s="42" t="s">
        <v>406</v>
      </c>
      <c r="B11" s="43" t="s">
        <v>45</v>
      </c>
      <c r="C11" s="43" t="s">
        <v>407</v>
      </c>
      <c r="D11" s="45" t="s">
        <v>393</v>
      </c>
      <c r="E11" s="45" t="s">
        <v>394</v>
      </c>
      <c r="F11" s="44" t="s">
        <v>408</v>
      </c>
      <c r="G11" s="43" t="s">
        <v>409</v>
      </c>
      <c r="H11" s="46" t="s">
        <v>410</v>
      </c>
      <c r="I11" s="45" t="s">
        <v>397</v>
      </c>
      <c r="J11" s="56">
        <f t="shared" si="0"/>
        <v>98.19</v>
      </c>
      <c r="K11" s="56">
        <f>15.42698</f>
        <v>15.42698</v>
      </c>
      <c r="L11" s="56">
        <v>82.76302</v>
      </c>
    </row>
    <row r="12" s="26" customFormat="1" ht="141" customHeight="1" spans="1:12">
      <c r="A12" s="42" t="s">
        <v>411</v>
      </c>
      <c r="B12" s="43" t="s">
        <v>45</v>
      </c>
      <c r="C12" s="43" t="s">
        <v>412</v>
      </c>
      <c r="D12" s="45" t="s">
        <v>393</v>
      </c>
      <c r="E12" s="45" t="s">
        <v>394</v>
      </c>
      <c r="F12" s="44" t="s">
        <v>408</v>
      </c>
      <c r="G12" s="43" t="s">
        <v>413</v>
      </c>
      <c r="H12" s="46" t="s">
        <v>414</v>
      </c>
      <c r="I12" s="45" t="s">
        <v>415</v>
      </c>
      <c r="J12" s="56">
        <f t="shared" si="0"/>
        <v>29.72</v>
      </c>
      <c r="K12" s="56">
        <v>29.72</v>
      </c>
      <c r="L12" s="56"/>
    </row>
    <row r="13" s="26" customFormat="1" ht="141" customHeight="1" spans="1:12">
      <c r="A13" s="42" t="s">
        <v>416</v>
      </c>
      <c r="B13" s="43" t="s">
        <v>45</v>
      </c>
      <c r="C13" s="43" t="s">
        <v>417</v>
      </c>
      <c r="D13" s="45" t="s">
        <v>393</v>
      </c>
      <c r="E13" s="45" t="s">
        <v>394</v>
      </c>
      <c r="F13" s="44" t="s">
        <v>408</v>
      </c>
      <c r="G13" s="43" t="s">
        <v>418</v>
      </c>
      <c r="H13" s="46" t="s">
        <v>419</v>
      </c>
      <c r="I13" s="45" t="s">
        <v>397</v>
      </c>
      <c r="J13" s="56">
        <f t="shared" si="0"/>
        <v>83.0348</v>
      </c>
      <c r="K13" s="56">
        <v>83.0348</v>
      </c>
      <c r="L13" s="56"/>
    </row>
    <row r="14" s="26" customFormat="1" ht="141" customHeight="1" spans="1:12">
      <c r="A14" s="42" t="s">
        <v>420</v>
      </c>
      <c r="B14" s="43" t="s">
        <v>45</v>
      </c>
      <c r="C14" s="43" t="s">
        <v>421</v>
      </c>
      <c r="D14" s="45" t="s">
        <v>393</v>
      </c>
      <c r="E14" s="45" t="s">
        <v>394</v>
      </c>
      <c r="F14" s="44" t="s">
        <v>408</v>
      </c>
      <c r="G14" s="43" t="s">
        <v>422</v>
      </c>
      <c r="H14" s="46" t="s">
        <v>423</v>
      </c>
      <c r="I14" s="45" t="s">
        <v>424</v>
      </c>
      <c r="J14" s="56">
        <f t="shared" si="0"/>
        <v>90.3262</v>
      </c>
      <c r="K14" s="56">
        <v>90.3262</v>
      </c>
      <c r="L14" s="56"/>
    </row>
    <row r="15" s="26" customFormat="1" ht="113" customHeight="1" spans="1:12">
      <c r="A15" s="42" t="s">
        <v>425</v>
      </c>
      <c r="B15" s="43" t="s">
        <v>45</v>
      </c>
      <c r="C15" s="43" t="s">
        <v>426</v>
      </c>
      <c r="D15" s="43" t="s">
        <v>393</v>
      </c>
      <c r="E15" s="43" t="s">
        <v>394</v>
      </c>
      <c r="F15" s="44" t="s">
        <v>146</v>
      </c>
      <c r="G15" s="42" t="s">
        <v>427</v>
      </c>
      <c r="H15" s="43" t="s">
        <v>428</v>
      </c>
      <c r="I15" s="55" t="s">
        <v>397</v>
      </c>
      <c r="J15" s="56">
        <f t="shared" si="0"/>
        <v>297.0792</v>
      </c>
      <c r="K15" s="56">
        <f>297.0792</f>
        <v>297.0792</v>
      </c>
      <c r="L15" s="56"/>
    </row>
    <row r="16" s="26" customFormat="1" ht="93" customHeight="1" spans="1:12">
      <c r="A16" s="42" t="s">
        <v>429</v>
      </c>
      <c r="B16" s="43" t="s">
        <v>45</v>
      </c>
      <c r="C16" s="43" t="s">
        <v>426</v>
      </c>
      <c r="D16" s="43" t="s">
        <v>393</v>
      </c>
      <c r="E16" s="43" t="s">
        <v>394</v>
      </c>
      <c r="F16" s="44" t="s">
        <v>408</v>
      </c>
      <c r="G16" s="42" t="s">
        <v>430</v>
      </c>
      <c r="H16" s="43" t="s">
        <v>431</v>
      </c>
      <c r="I16" s="55" t="s">
        <v>432</v>
      </c>
      <c r="J16" s="56">
        <f t="shared" si="0"/>
        <v>46.9595</v>
      </c>
      <c r="K16" s="56"/>
      <c r="L16" s="56">
        <v>46.9595</v>
      </c>
    </row>
    <row r="17" s="26" customFormat="1" ht="96" spans="1:12">
      <c r="A17" s="42" t="s">
        <v>433</v>
      </c>
      <c r="B17" s="43" t="s">
        <v>45</v>
      </c>
      <c r="C17" s="43" t="s">
        <v>434</v>
      </c>
      <c r="D17" s="43" t="s">
        <v>394</v>
      </c>
      <c r="E17" s="43" t="s">
        <v>394</v>
      </c>
      <c r="F17" s="44" t="s">
        <v>146</v>
      </c>
      <c r="G17" s="42" t="s">
        <v>435</v>
      </c>
      <c r="H17" s="43" t="s">
        <v>436</v>
      </c>
      <c r="I17" s="55" t="s">
        <v>397</v>
      </c>
      <c r="J17" s="56">
        <f t="shared" ref="J17:J41" si="1">SUM(K17:L17)</f>
        <v>194.2112</v>
      </c>
      <c r="K17" s="56">
        <f>121.3728</f>
        <v>121.3728</v>
      </c>
      <c r="L17" s="56">
        <v>72.8384</v>
      </c>
    </row>
    <row r="18" s="26" customFormat="1" ht="117" customHeight="1" spans="1:12">
      <c r="A18" s="42" t="s">
        <v>437</v>
      </c>
      <c r="B18" s="43" t="s">
        <v>45</v>
      </c>
      <c r="C18" s="43" t="s">
        <v>438</v>
      </c>
      <c r="D18" s="43" t="s">
        <v>393</v>
      </c>
      <c r="E18" s="43" t="s">
        <v>394</v>
      </c>
      <c r="F18" s="44" t="s">
        <v>146</v>
      </c>
      <c r="G18" s="42" t="s">
        <v>439</v>
      </c>
      <c r="H18" s="43" t="s">
        <v>440</v>
      </c>
      <c r="I18" s="55" t="s">
        <v>397</v>
      </c>
      <c r="J18" s="56">
        <f t="shared" si="1"/>
        <v>165.2834</v>
      </c>
      <c r="K18" s="56">
        <f>49.585</f>
        <v>49.585</v>
      </c>
      <c r="L18" s="56">
        <v>115.6984</v>
      </c>
    </row>
    <row r="19" s="26" customFormat="1" ht="96" spans="1:12">
      <c r="A19" s="42" t="s">
        <v>441</v>
      </c>
      <c r="B19" s="43" t="s">
        <v>45</v>
      </c>
      <c r="C19" s="43" t="s">
        <v>442</v>
      </c>
      <c r="D19" s="43" t="s">
        <v>394</v>
      </c>
      <c r="E19" s="43" t="s">
        <v>394</v>
      </c>
      <c r="F19" s="44" t="s">
        <v>146</v>
      </c>
      <c r="G19" s="42" t="s">
        <v>443</v>
      </c>
      <c r="H19" s="43" t="s">
        <v>444</v>
      </c>
      <c r="I19" s="55" t="s">
        <v>397</v>
      </c>
      <c r="J19" s="56">
        <f t="shared" si="1"/>
        <v>152.8724</v>
      </c>
      <c r="K19" s="56">
        <v>61.39292</v>
      </c>
      <c r="L19" s="56">
        <v>91.47948</v>
      </c>
    </row>
    <row r="20" s="26" customFormat="1" ht="96" spans="1:12">
      <c r="A20" s="42" t="s">
        <v>445</v>
      </c>
      <c r="B20" s="43" t="s">
        <v>45</v>
      </c>
      <c r="C20" s="43" t="s">
        <v>446</v>
      </c>
      <c r="D20" s="43" t="s">
        <v>393</v>
      </c>
      <c r="E20" s="43" t="s">
        <v>394</v>
      </c>
      <c r="F20" s="44" t="s">
        <v>146</v>
      </c>
      <c r="G20" s="42" t="s">
        <v>447</v>
      </c>
      <c r="H20" s="43" t="s">
        <v>448</v>
      </c>
      <c r="I20" s="55" t="s">
        <v>397</v>
      </c>
      <c r="J20" s="56">
        <f t="shared" si="1"/>
        <v>117.5632</v>
      </c>
      <c r="K20" s="56">
        <f>44.0861</f>
        <v>44.0861</v>
      </c>
      <c r="L20" s="56">
        <v>73.4771</v>
      </c>
    </row>
    <row r="21" s="26" customFormat="1" ht="121" customHeight="1" spans="1:12">
      <c r="A21" s="42" t="s">
        <v>449</v>
      </c>
      <c r="B21" s="43" t="s">
        <v>45</v>
      </c>
      <c r="C21" s="43" t="s">
        <v>450</v>
      </c>
      <c r="D21" s="43" t="s">
        <v>394</v>
      </c>
      <c r="E21" s="43" t="s">
        <v>394</v>
      </c>
      <c r="F21" s="44" t="s">
        <v>146</v>
      </c>
      <c r="G21" s="42" t="s">
        <v>451</v>
      </c>
      <c r="H21" s="43" t="s">
        <v>452</v>
      </c>
      <c r="I21" s="55" t="s">
        <v>397</v>
      </c>
      <c r="J21" s="56">
        <f t="shared" si="1"/>
        <v>78.886</v>
      </c>
      <c r="K21" s="56">
        <v>78.886</v>
      </c>
      <c r="L21" s="56">
        <v>0</v>
      </c>
    </row>
    <row r="22" s="26" customFormat="1" ht="102" customHeight="1" spans="1:12">
      <c r="A22" s="42" t="s">
        <v>453</v>
      </c>
      <c r="B22" s="43" t="s">
        <v>45</v>
      </c>
      <c r="C22" s="43" t="s">
        <v>450</v>
      </c>
      <c r="D22" s="43" t="s">
        <v>394</v>
      </c>
      <c r="E22" s="43" t="s">
        <v>394</v>
      </c>
      <c r="F22" s="44" t="s">
        <v>146</v>
      </c>
      <c r="G22" s="42" t="s">
        <v>454</v>
      </c>
      <c r="H22" s="43" t="s">
        <v>455</v>
      </c>
      <c r="I22" s="55" t="s">
        <v>397</v>
      </c>
      <c r="J22" s="56">
        <f t="shared" si="1"/>
        <v>78.4794</v>
      </c>
      <c r="K22" s="56">
        <v>78.4794</v>
      </c>
      <c r="L22" s="56">
        <v>0</v>
      </c>
    </row>
    <row r="23" s="26" customFormat="1" ht="96" spans="1:12">
      <c r="A23" s="42" t="s">
        <v>456</v>
      </c>
      <c r="B23" s="43" t="s">
        <v>45</v>
      </c>
      <c r="C23" s="43" t="s">
        <v>457</v>
      </c>
      <c r="D23" s="43" t="s">
        <v>393</v>
      </c>
      <c r="E23" s="43" t="s">
        <v>394</v>
      </c>
      <c r="F23" s="44" t="s">
        <v>146</v>
      </c>
      <c r="G23" s="42" t="s">
        <v>458</v>
      </c>
      <c r="H23" s="43" t="s">
        <v>459</v>
      </c>
      <c r="I23" s="55" t="s">
        <v>397</v>
      </c>
      <c r="J23" s="56">
        <f t="shared" si="1"/>
        <v>108.4128</v>
      </c>
      <c r="K23" s="56">
        <v>108.4128</v>
      </c>
      <c r="L23" s="56">
        <v>0</v>
      </c>
    </row>
    <row r="24" s="26" customFormat="1" ht="96" spans="1:12">
      <c r="A24" s="42" t="s">
        <v>460</v>
      </c>
      <c r="B24" s="43" t="s">
        <v>45</v>
      </c>
      <c r="C24" s="43" t="s">
        <v>461</v>
      </c>
      <c r="D24" s="43" t="s">
        <v>394</v>
      </c>
      <c r="E24" s="43" t="s">
        <v>394</v>
      </c>
      <c r="F24" s="44" t="s">
        <v>146</v>
      </c>
      <c r="G24" s="42" t="s">
        <v>462</v>
      </c>
      <c r="H24" s="43" t="s">
        <v>463</v>
      </c>
      <c r="I24" s="55" t="s">
        <v>397</v>
      </c>
      <c r="J24" s="56">
        <f t="shared" si="1"/>
        <v>54.36</v>
      </c>
      <c r="K24" s="56">
        <v>54.36</v>
      </c>
      <c r="L24" s="56">
        <v>0</v>
      </c>
    </row>
    <row r="25" s="26" customFormat="1" ht="84" spans="1:12">
      <c r="A25" s="42" t="s">
        <v>464</v>
      </c>
      <c r="B25" s="43" t="s">
        <v>45</v>
      </c>
      <c r="C25" s="43" t="s">
        <v>465</v>
      </c>
      <c r="D25" s="43" t="s">
        <v>394</v>
      </c>
      <c r="E25" s="43" t="s">
        <v>394</v>
      </c>
      <c r="F25" s="44" t="s">
        <v>146</v>
      </c>
      <c r="G25" s="42" t="s">
        <v>466</v>
      </c>
      <c r="H25" s="43" t="s">
        <v>467</v>
      </c>
      <c r="I25" s="55" t="s">
        <v>397</v>
      </c>
      <c r="J25" s="56">
        <f t="shared" si="1"/>
        <v>293.86296</v>
      </c>
      <c r="K25" s="56">
        <v>0</v>
      </c>
      <c r="L25" s="56">
        <v>293.86296</v>
      </c>
    </row>
    <row r="26" s="26" customFormat="1" ht="121" customHeight="1" spans="1:12">
      <c r="A26" s="42" t="s">
        <v>468</v>
      </c>
      <c r="B26" s="43" t="s">
        <v>45</v>
      </c>
      <c r="C26" s="43" t="s">
        <v>469</v>
      </c>
      <c r="D26" s="43" t="s">
        <v>394</v>
      </c>
      <c r="E26" s="43" t="s">
        <v>394</v>
      </c>
      <c r="F26" s="44" t="s">
        <v>146</v>
      </c>
      <c r="G26" s="42" t="s">
        <v>470</v>
      </c>
      <c r="H26" s="43" t="s">
        <v>471</v>
      </c>
      <c r="I26" s="55" t="s">
        <v>397</v>
      </c>
      <c r="J26" s="56">
        <f t="shared" si="1"/>
        <v>114.8266</v>
      </c>
      <c r="K26" s="56">
        <v>28.7067</v>
      </c>
      <c r="L26" s="56">
        <v>86.1199</v>
      </c>
    </row>
    <row r="27" s="26" customFormat="1" ht="109" customHeight="1" spans="1:12">
      <c r="A27" s="42" t="s">
        <v>472</v>
      </c>
      <c r="B27" s="43" t="s">
        <v>45</v>
      </c>
      <c r="C27" s="43" t="s">
        <v>473</v>
      </c>
      <c r="D27" s="43" t="s">
        <v>393</v>
      </c>
      <c r="E27" s="43" t="s">
        <v>394</v>
      </c>
      <c r="F27" s="44" t="s">
        <v>146</v>
      </c>
      <c r="G27" s="42" t="s">
        <v>474</v>
      </c>
      <c r="H27" s="43" t="s">
        <v>475</v>
      </c>
      <c r="I27" s="55" t="s">
        <v>397</v>
      </c>
      <c r="J27" s="56">
        <f t="shared" si="1"/>
        <v>154.9037</v>
      </c>
      <c r="K27" s="56">
        <f>58.0889</f>
        <v>58.0889</v>
      </c>
      <c r="L27" s="56">
        <v>96.8148</v>
      </c>
    </row>
    <row r="28" s="26" customFormat="1" ht="109" customHeight="1" spans="1:12">
      <c r="A28" s="42" t="s">
        <v>476</v>
      </c>
      <c r="B28" s="43" t="s">
        <v>45</v>
      </c>
      <c r="C28" s="43" t="s">
        <v>477</v>
      </c>
      <c r="D28" s="43" t="s">
        <v>394</v>
      </c>
      <c r="E28" s="43" t="s">
        <v>394</v>
      </c>
      <c r="F28" s="44" t="s">
        <v>146</v>
      </c>
      <c r="G28" s="42" t="s">
        <v>478</v>
      </c>
      <c r="H28" s="43" t="s">
        <v>479</v>
      </c>
      <c r="I28" s="55" t="s">
        <v>397</v>
      </c>
      <c r="J28" s="56">
        <f t="shared" si="1"/>
        <v>149.2876</v>
      </c>
      <c r="K28" s="56">
        <f>55.9829</f>
        <v>55.9829</v>
      </c>
      <c r="L28" s="56">
        <v>93.3047</v>
      </c>
    </row>
    <row r="29" s="26" customFormat="1" ht="129" customHeight="1" spans="1:12">
      <c r="A29" s="42" t="s">
        <v>480</v>
      </c>
      <c r="B29" s="43" t="s">
        <v>45</v>
      </c>
      <c r="C29" s="43" t="s">
        <v>481</v>
      </c>
      <c r="D29" s="43" t="s">
        <v>393</v>
      </c>
      <c r="E29" s="43" t="s">
        <v>394</v>
      </c>
      <c r="F29" s="44" t="s">
        <v>146</v>
      </c>
      <c r="G29" s="42" t="s">
        <v>482</v>
      </c>
      <c r="H29" s="43" t="s">
        <v>483</v>
      </c>
      <c r="I29" s="55" t="s">
        <v>397</v>
      </c>
      <c r="J29" s="56">
        <f t="shared" si="1"/>
        <v>142.041</v>
      </c>
      <c r="K29" s="56">
        <v>0</v>
      </c>
      <c r="L29" s="56">
        <v>142.041</v>
      </c>
    </row>
    <row r="30" s="26" customFormat="1" ht="97" customHeight="1" spans="1:12">
      <c r="A30" s="42" t="s">
        <v>484</v>
      </c>
      <c r="B30" s="43" t="s">
        <v>45</v>
      </c>
      <c r="C30" s="43" t="s">
        <v>485</v>
      </c>
      <c r="D30" s="43" t="s">
        <v>393</v>
      </c>
      <c r="E30" s="43" t="s">
        <v>394</v>
      </c>
      <c r="F30" s="44" t="s">
        <v>146</v>
      </c>
      <c r="G30" s="42" t="s">
        <v>486</v>
      </c>
      <c r="H30" s="43" t="s">
        <v>487</v>
      </c>
      <c r="I30" s="55" t="s">
        <v>397</v>
      </c>
      <c r="J30" s="56">
        <f t="shared" si="1"/>
        <v>157.0976</v>
      </c>
      <c r="K30" s="56">
        <v>157.0976</v>
      </c>
      <c r="L30" s="56">
        <v>0</v>
      </c>
    </row>
    <row r="31" s="26" customFormat="1" ht="97" customHeight="1" spans="1:12">
      <c r="A31" s="42" t="s">
        <v>488</v>
      </c>
      <c r="B31" s="43" t="s">
        <v>45</v>
      </c>
      <c r="C31" s="43" t="s">
        <v>489</v>
      </c>
      <c r="D31" s="43" t="s">
        <v>394</v>
      </c>
      <c r="E31" s="43" t="s">
        <v>394</v>
      </c>
      <c r="F31" s="44" t="s">
        <v>146</v>
      </c>
      <c r="G31" s="42" t="s">
        <v>490</v>
      </c>
      <c r="H31" s="43" t="s">
        <v>491</v>
      </c>
      <c r="I31" s="55" t="s">
        <v>397</v>
      </c>
      <c r="J31" s="56">
        <f t="shared" si="1"/>
        <v>122.9211</v>
      </c>
      <c r="K31" s="56">
        <f>98.8116</f>
        <v>98.8116</v>
      </c>
      <c r="L31" s="56">
        <v>24.1095</v>
      </c>
    </row>
    <row r="32" s="26" customFormat="1" ht="97" customHeight="1" spans="1:12">
      <c r="A32" s="42" t="s">
        <v>492</v>
      </c>
      <c r="B32" s="43" t="s">
        <v>45</v>
      </c>
      <c r="C32" s="43" t="s">
        <v>493</v>
      </c>
      <c r="D32" s="43" t="s">
        <v>394</v>
      </c>
      <c r="E32" s="43" t="s">
        <v>394</v>
      </c>
      <c r="F32" s="44" t="s">
        <v>146</v>
      </c>
      <c r="G32" s="42" t="s">
        <v>494</v>
      </c>
      <c r="H32" s="43" t="s">
        <v>495</v>
      </c>
      <c r="I32" s="55" t="s">
        <v>397</v>
      </c>
      <c r="J32" s="56">
        <f t="shared" si="1"/>
        <v>147.61344</v>
      </c>
      <c r="K32" s="56">
        <v>147.61344</v>
      </c>
      <c r="L32" s="56">
        <v>0</v>
      </c>
    </row>
    <row r="33" s="26" customFormat="1" ht="97" customHeight="1" spans="1:12">
      <c r="A33" s="42" t="s">
        <v>496</v>
      </c>
      <c r="B33" s="43" t="s">
        <v>45</v>
      </c>
      <c r="C33" s="43" t="s">
        <v>497</v>
      </c>
      <c r="D33" s="43" t="s">
        <v>394</v>
      </c>
      <c r="E33" s="43" t="s">
        <v>394</v>
      </c>
      <c r="F33" s="44" t="s">
        <v>146</v>
      </c>
      <c r="G33" s="42" t="s">
        <v>498</v>
      </c>
      <c r="H33" s="43" t="s">
        <v>499</v>
      </c>
      <c r="I33" s="55" t="s">
        <v>397</v>
      </c>
      <c r="J33" s="56">
        <f t="shared" si="1"/>
        <v>75.1234</v>
      </c>
      <c r="K33" s="56">
        <f>37.561</f>
        <v>37.561</v>
      </c>
      <c r="L33" s="56">
        <v>37.5624</v>
      </c>
    </row>
    <row r="34" s="26" customFormat="1" ht="97" customHeight="1" spans="1:12">
      <c r="A34" s="42" t="s">
        <v>500</v>
      </c>
      <c r="B34" s="43" t="s">
        <v>45</v>
      </c>
      <c r="C34" s="43" t="s">
        <v>399</v>
      </c>
      <c r="D34" s="43" t="s">
        <v>394</v>
      </c>
      <c r="E34" s="43" t="s">
        <v>394</v>
      </c>
      <c r="F34" s="44" t="s">
        <v>146</v>
      </c>
      <c r="G34" s="42" t="s">
        <v>501</v>
      </c>
      <c r="H34" s="43" t="s">
        <v>502</v>
      </c>
      <c r="I34" s="55" t="s">
        <v>397</v>
      </c>
      <c r="J34" s="56">
        <f t="shared" si="1"/>
        <v>40.7464</v>
      </c>
      <c r="K34" s="56">
        <v>40.7464</v>
      </c>
      <c r="L34" s="56">
        <v>0</v>
      </c>
    </row>
    <row r="35" s="26" customFormat="1" ht="113" customHeight="1" spans="1:12">
      <c r="A35" s="42" t="s">
        <v>503</v>
      </c>
      <c r="B35" s="43" t="s">
        <v>45</v>
      </c>
      <c r="C35" s="43" t="s">
        <v>504</v>
      </c>
      <c r="D35" s="43" t="s">
        <v>393</v>
      </c>
      <c r="E35" s="43" t="s">
        <v>394</v>
      </c>
      <c r="F35" s="44" t="s">
        <v>146</v>
      </c>
      <c r="G35" s="42" t="s">
        <v>505</v>
      </c>
      <c r="H35" s="43" t="s">
        <v>506</v>
      </c>
      <c r="I35" s="55" t="s">
        <v>397</v>
      </c>
      <c r="J35" s="56">
        <f t="shared" si="1"/>
        <v>28.5</v>
      </c>
      <c r="K35" s="56">
        <v>28.5</v>
      </c>
      <c r="L35" s="56">
        <v>0</v>
      </c>
    </row>
    <row r="36" s="26" customFormat="1" ht="110" customHeight="1" spans="1:12">
      <c r="A36" s="42" t="s">
        <v>507</v>
      </c>
      <c r="B36" s="43" t="s">
        <v>45</v>
      </c>
      <c r="C36" s="43" t="s">
        <v>508</v>
      </c>
      <c r="D36" s="43" t="s">
        <v>394</v>
      </c>
      <c r="E36" s="43" t="s">
        <v>394</v>
      </c>
      <c r="F36" s="44" t="s">
        <v>146</v>
      </c>
      <c r="G36" s="42" t="s">
        <v>509</v>
      </c>
      <c r="H36" s="43" t="s">
        <v>510</v>
      </c>
      <c r="I36" s="55" t="s">
        <v>397</v>
      </c>
      <c r="J36" s="56">
        <f t="shared" si="1"/>
        <v>91.5264</v>
      </c>
      <c r="K36" s="56">
        <f>34.32</f>
        <v>34.32</v>
      </c>
      <c r="L36" s="56">
        <v>57.2064</v>
      </c>
    </row>
    <row r="37" s="26" customFormat="1" ht="107" customHeight="1" spans="1:12">
      <c r="A37" s="42" t="s">
        <v>511</v>
      </c>
      <c r="B37" s="43" t="s">
        <v>45</v>
      </c>
      <c r="C37" s="43" t="s">
        <v>512</v>
      </c>
      <c r="D37" s="43" t="s">
        <v>393</v>
      </c>
      <c r="E37" s="43" t="s">
        <v>394</v>
      </c>
      <c r="F37" s="44" t="s">
        <v>146</v>
      </c>
      <c r="G37" s="42" t="s">
        <v>513</v>
      </c>
      <c r="H37" s="43" t="s">
        <v>514</v>
      </c>
      <c r="I37" s="55" t="s">
        <v>397</v>
      </c>
      <c r="J37" s="56">
        <f t="shared" si="1"/>
        <v>124.288</v>
      </c>
      <c r="K37" s="56">
        <f>77.672</f>
        <v>77.672</v>
      </c>
      <c r="L37" s="56">
        <v>46.616</v>
      </c>
    </row>
    <row r="38" s="26" customFormat="1" ht="129" customHeight="1" spans="1:12">
      <c r="A38" s="42" t="s">
        <v>515</v>
      </c>
      <c r="B38" s="43" t="s">
        <v>45</v>
      </c>
      <c r="C38" s="43" t="s">
        <v>516</v>
      </c>
      <c r="D38" s="43" t="s">
        <v>393</v>
      </c>
      <c r="E38" s="43" t="s">
        <v>394</v>
      </c>
      <c r="F38" s="44" t="s">
        <v>146</v>
      </c>
      <c r="G38" s="42" t="s">
        <v>517</v>
      </c>
      <c r="H38" s="43" t="s">
        <v>518</v>
      </c>
      <c r="I38" s="55" t="s">
        <v>397</v>
      </c>
      <c r="J38" s="56">
        <f t="shared" si="1"/>
        <v>238.4564</v>
      </c>
      <c r="K38" s="56">
        <v>238.4564</v>
      </c>
      <c r="L38" s="56">
        <v>0</v>
      </c>
    </row>
    <row r="39" s="26" customFormat="1" ht="96" spans="1:12">
      <c r="A39" s="42" t="s">
        <v>519</v>
      </c>
      <c r="B39" s="43" t="s">
        <v>45</v>
      </c>
      <c r="C39" s="43" t="s">
        <v>520</v>
      </c>
      <c r="D39" s="43" t="s">
        <v>394</v>
      </c>
      <c r="E39" s="43" t="s">
        <v>394</v>
      </c>
      <c r="F39" s="44" t="s">
        <v>146</v>
      </c>
      <c r="G39" s="42" t="s">
        <v>521</v>
      </c>
      <c r="H39" s="43" t="s">
        <v>522</v>
      </c>
      <c r="I39" s="55" t="s">
        <v>397</v>
      </c>
      <c r="J39" s="56">
        <f t="shared" si="1"/>
        <v>24.0117</v>
      </c>
      <c r="K39" s="56">
        <v>24.0117</v>
      </c>
      <c r="L39" s="56">
        <v>0</v>
      </c>
    </row>
    <row r="40" s="26" customFormat="1" ht="163" customHeight="1" spans="1:12">
      <c r="A40" s="42" t="s">
        <v>523</v>
      </c>
      <c r="B40" s="43" t="s">
        <v>45</v>
      </c>
      <c r="C40" s="43" t="s">
        <v>524</v>
      </c>
      <c r="D40" s="45" t="s">
        <v>393</v>
      </c>
      <c r="E40" s="45" t="s">
        <v>394</v>
      </c>
      <c r="F40" s="44" t="s">
        <v>408</v>
      </c>
      <c r="G40" s="43" t="s">
        <v>525</v>
      </c>
      <c r="H40" s="46" t="s">
        <v>526</v>
      </c>
      <c r="I40" s="45" t="s">
        <v>415</v>
      </c>
      <c r="J40" s="56">
        <f t="shared" si="1"/>
        <v>37.66</v>
      </c>
      <c r="K40" s="56">
        <v>7.532</v>
      </c>
      <c r="L40" s="56">
        <v>30.128</v>
      </c>
    </row>
    <row r="41" s="26" customFormat="1" ht="108" spans="1:12">
      <c r="A41" s="42" t="s">
        <v>527</v>
      </c>
      <c r="B41" s="43" t="s">
        <v>45</v>
      </c>
      <c r="C41" s="43" t="s">
        <v>528</v>
      </c>
      <c r="D41" s="43" t="s">
        <v>394</v>
      </c>
      <c r="E41" s="43" t="s">
        <v>394</v>
      </c>
      <c r="F41" s="44" t="s">
        <v>146</v>
      </c>
      <c r="G41" s="42" t="s">
        <v>529</v>
      </c>
      <c r="H41" s="43" t="s">
        <v>530</v>
      </c>
      <c r="I41" s="55" t="s">
        <v>397</v>
      </c>
      <c r="J41" s="56">
        <f t="shared" si="1"/>
        <v>93.2882</v>
      </c>
      <c r="K41" s="56">
        <v>46.64</v>
      </c>
      <c r="L41" s="56">
        <v>46.6482</v>
      </c>
    </row>
    <row r="42" s="26" customFormat="1" ht="123" customHeight="1" spans="1:12">
      <c r="A42" s="42" t="s">
        <v>531</v>
      </c>
      <c r="B42" s="43" t="s">
        <v>45</v>
      </c>
      <c r="C42" s="43" t="s">
        <v>532</v>
      </c>
      <c r="D42" s="43" t="s">
        <v>394</v>
      </c>
      <c r="E42" s="43" t="s">
        <v>394</v>
      </c>
      <c r="F42" s="44" t="s">
        <v>146</v>
      </c>
      <c r="G42" s="42" t="s">
        <v>533</v>
      </c>
      <c r="H42" s="43" t="s">
        <v>534</v>
      </c>
      <c r="I42" s="55" t="s">
        <v>397</v>
      </c>
      <c r="J42" s="56">
        <f t="shared" ref="J42:J61" si="2">SUM(K42:L42)</f>
        <v>102.1042</v>
      </c>
      <c r="K42" s="56">
        <v>51.0522</v>
      </c>
      <c r="L42" s="56">
        <v>51.052</v>
      </c>
    </row>
    <row r="43" s="26" customFormat="1" ht="126" customHeight="1" spans="1:12">
      <c r="A43" s="42" t="s">
        <v>535</v>
      </c>
      <c r="B43" s="43" t="s">
        <v>45</v>
      </c>
      <c r="C43" s="43" t="s">
        <v>536</v>
      </c>
      <c r="D43" s="43" t="s">
        <v>394</v>
      </c>
      <c r="E43" s="43" t="s">
        <v>394</v>
      </c>
      <c r="F43" s="44" t="s">
        <v>146</v>
      </c>
      <c r="G43" s="42" t="s">
        <v>537</v>
      </c>
      <c r="H43" s="43" t="s">
        <v>538</v>
      </c>
      <c r="I43" s="55" t="s">
        <v>397</v>
      </c>
      <c r="J43" s="56">
        <f t="shared" si="2"/>
        <v>181.1662</v>
      </c>
      <c r="K43" s="56">
        <v>79.90864</v>
      </c>
      <c r="L43" s="56">
        <f>45.2916+55.96596</f>
        <v>101.25756</v>
      </c>
    </row>
    <row r="44" s="26" customFormat="1" ht="130" customHeight="1" spans="1:12">
      <c r="A44" s="42" t="s">
        <v>539</v>
      </c>
      <c r="B44" s="43" t="s">
        <v>45</v>
      </c>
      <c r="C44" s="43" t="s">
        <v>173</v>
      </c>
      <c r="D44" s="45" t="s">
        <v>393</v>
      </c>
      <c r="E44" s="45" t="s">
        <v>394</v>
      </c>
      <c r="F44" s="44" t="s">
        <v>408</v>
      </c>
      <c r="G44" s="43" t="s">
        <v>540</v>
      </c>
      <c r="H44" s="46" t="s">
        <v>541</v>
      </c>
      <c r="I44" s="45" t="s">
        <v>424</v>
      </c>
      <c r="J44" s="56">
        <f t="shared" si="2"/>
        <v>94.6942</v>
      </c>
      <c r="K44" s="56">
        <v>0</v>
      </c>
      <c r="L44" s="56">
        <v>94.6942</v>
      </c>
    </row>
    <row r="45" s="26" customFormat="1" ht="130" customHeight="1" spans="1:12">
      <c r="A45" s="42" t="s">
        <v>542</v>
      </c>
      <c r="B45" s="43" t="s">
        <v>45</v>
      </c>
      <c r="C45" s="43" t="s">
        <v>543</v>
      </c>
      <c r="D45" s="45" t="s">
        <v>394</v>
      </c>
      <c r="E45" s="45" t="s">
        <v>394</v>
      </c>
      <c r="F45" s="44" t="s">
        <v>408</v>
      </c>
      <c r="G45" s="43" t="s">
        <v>544</v>
      </c>
      <c r="H45" s="46" t="s">
        <v>545</v>
      </c>
      <c r="I45" s="45" t="s">
        <v>397</v>
      </c>
      <c r="J45" s="56">
        <f t="shared" si="2"/>
        <v>36.017</v>
      </c>
      <c r="K45" s="56">
        <v>0</v>
      </c>
      <c r="L45" s="56">
        <v>36.017</v>
      </c>
    </row>
    <row r="46" s="26" customFormat="1" ht="130" customHeight="1" spans="1:12">
      <c r="A46" s="42" t="s">
        <v>546</v>
      </c>
      <c r="B46" s="43" t="s">
        <v>45</v>
      </c>
      <c r="C46" s="43" t="s">
        <v>547</v>
      </c>
      <c r="D46" s="45" t="s">
        <v>394</v>
      </c>
      <c r="E46" s="45" t="s">
        <v>394</v>
      </c>
      <c r="F46" s="44" t="s">
        <v>408</v>
      </c>
      <c r="G46" s="43" t="s">
        <v>548</v>
      </c>
      <c r="H46" s="46" t="s">
        <v>549</v>
      </c>
      <c r="I46" s="45" t="s">
        <v>397</v>
      </c>
      <c r="J46" s="56">
        <f t="shared" si="2"/>
        <v>33.0278</v>
      </c>
      <c r="K46" s="56">
        <v>0</v>
      </c>
      <c r="L46" s="56">
        <v>33.0278</v>
      </c>
    </row>
    <row r="47" s="26" customFormat="1" ht="130" customHeight="1" spans="1:12">
      <c r="A47" s="42" t="s">
        <v>550</v>
      </c>
      <c r="B47" s="43" t="s">
        <v>45</v>
      </c>
      <c r="C47" s="43" t="s">
        <v>551</v>
      </c>
      <c r="D47" s="45" t="s">
        <v>394</v>
      </c>
      <c r="E47" s="45" t="s">
        <v>394</v>
      </c>
      <c r="F47" s="44" t="s">
        <v>408</v>
      </c>
      <c r="G47" s="43" t="s">
        <v>552</v>
      </c>
      <c r="H47" s="46" t="s">
        <v>553</v>
      </c>
      <c r="I47" s="45" t="s">
        <v>397</v>
      </c>
      <c r="J47" s="56">
        <f t="shared" si="2"/>
        <v>35.63</v>
      </c>
      <c r="K47" s="56">
        <v>0</v>
      </c>
      <c r="L47" s="56">
        <v>35.63</v>
      </c>
    </row>
    <row r="48" s="26" customFormat="1" ht="130" customHeight="1" spans="1:12">
      <c r="A48" s="42" t="s">
        <v>554</v>
      </c>
      <c r="B48" s="43" t="s">
        <v>45</v>
      </c>
      <c r="C48" s="43" t="s">
        <v>555</v>
      </c>
      <c r="D48" s="47" t="s">
        <v>394</v>
      </c>
      <c r="E48" s="45" t="s">
        <v>394</v>
      </c>
      <c r="F48" s="44" t="s">
        <v>408</v>
      </c>
      <c r="G48" s="48" t="s">
        <v>556</v>
      </c>
      <c r="H48" s="46" t="s">
        <v>557</v>
      </c>
      <c r="I48" s="45" t="s">
        <v>397</v>
      </c>
      <c r="J48" s="56">
        <f t="shared" si="2"/>
        <v>37.39224</v>
      </c>
      <c r="K48" s="56">
        <v>0</v>
      </c>
      <c r="L48" s="56">
        <v>37.39224</v>
      </c>
    </row>
    <row r="49" s="26" customFormat="1" ht="127" customHeight="1" spans="1:12">
      <c r="A49" s="42" t="s">
        <v>558</v>
      </c>
      <c r="B49" s="43" t="s">
        <v>45</v>
      </c>
      <c r="C49" s="43" t="s">
        <v>485</v>
      </c>
      <c r="D49" s="43" t="s">
        <v>393</v>
      </c>
      <c r="E49" s="43" t="s">
        <v>394</v>
      </c>
      <c r="F49" s="44" t="s">
        <v>146</v>
      </c>
      <c r="G49" s="42" t="s">
        <v>559</v>
      </c>
      <c r="H49" s="43" t="s">
        <v>560</v>
      </c>
      <c r="I49" s="55" t="s">
        <v>397</v>
      </c>
      <c r="J49" s="56">
        <f t="shared" si="2"/>
        <v>36.4849</v>
      </c>
      <c r="K49" s="56">
        <v>0</v>
      </c>
      <c r="L49" s="56">
        <v>36.4849</v>
      </c>
    </row>
    <row r="50" s="26" customFormat="1" ht="126" customHeight="1" spans="1:12">
      <c r="A50" s="42" t="s">
        <v>561</v>
      </c>
      <c r="B50" s="43" t="s">
        <v>45</v>
      </c>
      <c r="C50" s="43" t="s">
        <v>450</v>
      </c>
      <c r="D50" s="43" t="s">
        <v>394</v>
      </c>
      <c r="E50" s="43" t="s">
        <v>394</v>
      </c>
      <c r="F50" s="44" t="s">
        <v>146</v>
      </c>
      <c r="G50" s="42" t="s">
        <v>562</v>
      </c>
      <c r="H50" s="43" t="s">
        <v>563</v>
      </c>
      <c r="I50" s="55" t="s">
        <v>397</v>
      </c>
      <c r="J50" s="56">
        <f t="shared" si="2"/>
        <v>131.97426</v>
      </c>
      <c r="K50" s="56">
        <v>0</v>
      </c>
      <c r="L50" s="56">
        <v>131.97426</v>
      </c>
    </row>
    <row r="51" s="26" customFormat="1" ht="135" customHeight="1" spans="1:12">
      <c r="A51" s="42" t="s">
        <v>564</v>
      </c>
      <c r="B51" s="43" t="s">
        <v>45</v>
      </c>
      <c r="C51" s="43" t="s">
        <v>565</v>
      </c>
      <c r="D51" s="43" t="s">
        <v>393</v>
      </c>
      <c r="E51" s="43" t="s">
        <v>394</v>
      </c>
      <c r="F51" s="44" t="s">
        <v>146</v>
      </c>
      <c r="G51" s="42" t="s">
        <v>566</v>
      </c>
      <c r="H51" s="43" t="s">
        <v>567</v>
      </c>
      <c r="I51" s="55" t="s">
        <v>397</v>
      </c>
      <c r="J51" s="56">
        <f t="shared" si="2"/>
        <v>53.202</v>
      </c>
      <c r="K51" s="56">
        <v>0</v>
      </c>
      <c r="L51" s="56">
        <v>53.202</v>
      </c>
    </row>
    <row r="52" s="26" customFormat="1" ht="120" customHeight="1" spans="1:12">
      <c r="A52" s="42" t="s">
        <v>568</v>
      </c>
      <c r="B52" s="43" t="s">
        <v>45</v>
      </c>
      <c r="C52" s="43" t="s">
        <v>569</v>
      </c>
      <c r="D52" s="43" t="s">
        <v>393</v>
      </c>
      <c r="E52" s="43" t="s">
        <v>394</v>
      </c>
      <c r="F52" s="44" t="s">
        <v>146</v>
      </c>
      <c r="G52" s="42" t="s">
        <v>570</v>
      </c>
      <c r="H52" s="43" t="s">
        <v>571</v>
      </c>
      <c r="I52" s="55" t="s">
        <v>397</v>
      </c>
      <c r="J52" s="56">
        <f t="shared" si="2"/>
        <v>49.45</v>
      </c>
      <c r="K52" s="56">
        <v>0</v>
      </c>
      <c r="L52" s="56">
        <v>49.45</v>
      </c>
    </row>
    <row r="53" s="26" customFormat="1" ht="127" customHeight="1" spans="1:12">
      <c r="A53" s="42" t="s">
        <v>572</v>
      </c>
      <c r="B53" s="43" t="s">
        <v>45</v>
      </c>
      <c r="C53" s="43" t="s">
        <v>573</v>
      </c>
      <c r="D53" s="43" t="s">
        <v>393</v>
      </c>
      <c r="E53" s="43" t="s">
        <v>394</v>
      </c>
      <c r="F53" s="44" t="s">
        <v>146</v>
      </c>
      <c r="G53" s="42" t="s">
        <v>574</v>
      </c>
      <c r="H53" s="43" t="s">
        <v>575</v>
      </c>
      <c r="I53" s="55" t="s">
        <v>397</v>
      </c>
      <c r="J53" s="56">
        <f t="shared" si="2"/>
        <v>44.2</v>
      </c>
      <c r="K53" s="56">
        <v>0</v>
      </c>
      <c r="L53" s="56">
        <v>44.2</v>
      </c>
    </row>
    <row r="54" s="26" customFormat="1" ht="136" customHeight="1" spans="1:12">
      <c r="A54" s="42" t="s">
        <v>576</v>
      </c>
      <c r="B54" s="43" t="s">
        <v>45</v>
      </c>
      <c r="C54" s="43" t="s">
        <v>577</v>
      </c>
      <c r="D54" s="43" t="s">
        <v>394</v>
      </c>
      <c r="E54" s="43" t="s">
        <v>394</v>
      </c>
      <c r="F54" s="44" t="s">
        <v>146</v>
      </c>
      <c r="G54" s="42" t="s">
        <v>578</v>
      </c>
      <c r="H54" s="43" t="s">
        <v>579</v>
      </c>
      <c r="I54" s="55" t="s">
        <v>397</v>
      </c>
      <c r="J54" s="56">
        <f t="shared" si="2"/>
        <v>97.199</v>
      </c>
      <c r="K54" s="56">
        <v>0</v>
      </c>
      <c r="L54" s="56">
        <v>97.199</v>
      </c>
    </row>
    <row r="55" s="26" customFormat="1" ht="128" customHeight="1" spans="1:12">
      <c r="A55" s="42" t="s">
        <v>580</v>
      </c>
      <c r="B55" s="43" t="s">
        <v>45</v>
      </c>
      <c r="C55" s="43" t="s">
        <v>581</v>
      </c>
      <c r="D55" s="43" t="s">
        <v>394</v>
      </c>
      <c r="E55" s="43" t="s">
        <v>394</v>
      </c>
      <c r="F55" s="44" t="s">
        <v>146</v>
      </c>
      <c r="G55" s="42" t="s">
        <v>582</v>
      </c>
      <c r="H55" s="43" t="s">
        <v>583</v>
      </c>
      <c r="I55" s="55" t="s">
        <v>397</v>
      </c>
      <c r="J55" s="56">
        <f t="shared" si="2"/>
        <v>29.5</v>
      </c>
      <c r="K55" s="56">
        <v>0</v>
      </c>
      <c r="L55" s="56">
        <v>29.5</v>
      </c>
    </row>
    <row r="56" s="26" customFormat="1" ht="130" customHeight="1" spans="1:12">
      <c r="A56" s="42" t="s">
        <v>584</v>
      </c>
      <c r="B56" s="43" t="s">
        <v>45</v>
      </c>
      <c r="C56" s="43" t="s">
        <v>585</v>
      </c>
      <c r="D56" s="43" t="s">
        <v>393</v>
      </c>
      <c r="E56" s="43" t="s">
        <v>394</v>
      </c>
      <c r="F56" s="44" t="s">
        <v>146</v>
      </c>
      <c r="G56" s="42" t="s">
        <v>586</v>
      </c>
      <c r="H56" s="43" t="s">
        <v>587</v>
      </c>
      <c r="I56" s="55" t="s">
        <v>397</v>
      </c>
      <c r="J56" s="56">
        <f t="shared" si="2"/>
        <v>96.7913</v>
      </c>
      <c r="K56" s="56">
        <v>0</v>
      </c>
      <c r="L56" s="56">
        <v>96.7913</v>
      </c>
    </row>
    <row r="57" s="26" customFormat="1" ht="122" customHeight="1" spans="1:12">
      <c r="A57" s="42" t="s">
        <v>588</v>
      </c>
      <c r="B57" s="43" t="s">
        <v>45</v>
      </c>
      <c r="C57" s="43" t="s">
        <v>589</v>
      </c>
      <c r="D57" s="43" t="s">
        <v>394</v>
      </c>
      <c r="E57" s="43" t="s">
        <v>394</v>
      </c>
      <c r="F57" s="44" t="s">
        <v>146</v>
      </c>
      <c r="G57" s="42" t="s">
        <v>590</v>
      </c>
      <c r="H57" s="43" t="s">
        <v>591</v>
      </c>
      <c r="I57" s="55" t="s">
        <v>397</v>
      </c>
      <c r="J57" s="56">
        <f t="shared" si="2"/>
        <v>81.0454</v>
      </c>
      <c r="K57" s="56">
        <v>0</v>
      </c>
      <c r="L57" s="56">
        <v>81.0454</v>
      </c>
    </row>
    <row r="58" s="26" customFormat="1" ht="125" customHeight="1" spans="1:12">
      <c r="A58" s="42" t="s">
        <v>592</v>
      </c>
      <c r="B58" s="43" t="s">
        <v>45</v>
      </c>
      <c r="C58" s="43" t="s">
        <v>593</v>
      </c>
      <c r="D58" s="43" t="s">
        <v>394</v>
      </c>
      <c r="E58" s="43" t="s">
        <v>394</v>
      </c>
      <c r="F58" s="44" t="s">
        <v>146</v>
      </c>
      <c r="G58" s="42" t="s">
        <v>594</v>
      </c>
      <c r="H58" s="43" t="s">
        <v>595</v>
      </c>
      <c r="I58" s="55" t="s">
        <v>397</v>
      </c>
      <c r="J58" s="56">
        <f t="shared" si="2"/>
        <v>31.7</v>
      </c>
      <c r="K58" s="56">
        <v>0</v>
      </c>
      <c r="L58" s="56">
        <v>31.7</v>
      </c>
    </row>
    <row r="59" s="26" customFormat="1" ht="135" customHeight="1" spans="1:12">
      <c r="A59" s="42" t="s">
        <v>596</v>
      </c>
      <c r="B59" s="43" t="s">
        <v>45</v>
      </c>
      <c r="C59" s="43" t="s">
        <v>597</v>
      </c>
      <c r="D59" s="43" t="s">
        <v>393</v>
      </c>
      <c r="E59" s="43" t="s">
        <v>394</v>
      </c>
      <c r="F59" s="44" t="s">
        <v>146</v>
      </c>
      <c r="G59" s="42" t="s">
        <v>598</v>
      </c>
      <c r="H59" s="43" t="s">
        <v>599</v>
      </c>
      <c r="I59" s="55" t="s">
        <v>397</v>
      </c>
      <c r="J59" s="56">
        <f t="shared" si="2"/>
        <v>93.75</v>
      </c>
      <c r="K59" s="56">
        <v>0</v>
      </c>
      <c r="L59" s="56">
        <v>93.75</v>
      </c>
    </row>
    <row r="60" s="26" customFormat="1" ht="108" customHeight="1" spans="1:12">
      <c r="A60" s="42" t="s">
        <v>600</v>
      </c>
      <c r="B60" s="43" t="s">
        <v>45</v>
      </c>
      <c r="C60" s="43" t="s">
        <v>601</v>
      </c>
      <c r="D60" s="43" t="s">
        <v>394</v>
      </c>
      <c r="E60" s="43" t="s">
        <v>394</v>
      </c>
      <c r="F60" s="44" t="s">
        <v>146</v>
      </c>
      <c r="G60" s="42" t="s">
        <v>602</v>
      </c>
      <c r="H60" s="43" t="s">
        <v>603</v>
      </c>
      <c r="I60" s="55" t="s">
        <v>397</v>
      </c>
      <c r="J60" s="56">
        <f t="shared" si="2"/>
        <v>98.63</v>
      </c>
      <c r="K60" s="56">
        <v>0</v>
      </c>
      <c r="L60" s="56">
        <v>98.63</v>
      </c>
    </row>
    <row r="61" s="26" customFormat="1" ht="113" customHeight="1" spans="1:12">
      <c r="A61" s="42" t="s">
        <v>604</v>
      </c>
      <c r="B61" s="43" t="s">
        <v>45</v>
      </c>
      <c r="C61" s="43" t="s">
        <v>605</v>
      </c>
      <c r="D61" s="43" t="s">
        <v>394</v>
      </c>
      <c r="E61" s="43" t="s">
        <v>394</v>
      </c>
      <c r="F61" s="44" t="s">
        <v>146</v>
      </c>
      <c r="G61" s="42" t="s">
        <v>606</v>
      </c>
      <c r="H61" s="43" t="s">
        <v>607</v>
      </c>
      <c r="I61" s="55" t="s">
        <v>397</v>
      </c>
      <c r="J61" s="56">
        <f t="shared" si="2"/>
        <v>99.23754</v>
      </c>
      <c r="K61" s="56">
        <v>0</v>
      </c>
      <c r="L61" s="56">
        <f>20.11184+79.1257</f>
        <v>99.23754</v>
      </c>
    </row>
    <row r="62" s="27" customFormat="1" ht="37" customHeight="1" spans="1:12">
      <c r="A62" s="14" t="s">
        <v>608</v>
      </c>
      <c r="B62" s="14" t="s">
        <v>50</v>
      </c>
      <c r="C62" s="14" t="s">
        <v>32</v>
      </c>
      <c r="D62" s="14"/>
      <c r="E62" s="43"/>
      <c r="F62" s="14" t="s">
        <v>9</v>
      </c>
      <c r="G62" s="14" t="s">
        <v>390</v>
      </c>
      <c r="H62" s="14" t="s">
        <v>12</v>
      </c>
      <c r="I62" s="14" t="s">
        <v>11</v>
      </c>
      <c r="J62" s="54">
        <f>SUM(J63:J72)</f>
        <v>651.8914</v>
      </c>
      <c r="K62" s="54">
        <f>SUM(K63:K72)</f>
        <v>651.8914</v>
      </c>
      <c r="L62" s="54">
        <f>SUM(L63:L72)</f>
        <v>0</v>
      </c>
    </row>
    <row r="63" s="28" customFormat="1" ht="66" customHeight="1" spans="1:12">
      <c r="A63" s="42" t="s">
        <v>609</v>
      </c>
      <c r="B63" s="18" t="s">
        <v>50</v>
      </c>
      <c r="C63" s="43" t="s">
        <v>610</v>
      </c>
      <c r="D63" s="43" t="s">
        <v>394</v>
      </c>
      <c r="E63" s="43" t="s">
        <v>394</v>
      </c>
      <c r="F63" s="43" t="s">
        <v>309</v>
      </c>
      <c r="G63" s="42" t="s">
        <v>611</v>
      </c>
      <c r="H63" s="43" t="s">
        <v>612</v>
      </c>
      <c r="I63" s="15" t="s">
        <v>613</v>
      </c>
      <c r="J63" s="57">
        <f>SUM(K63:L63)</f>
        <v>210.4483</v>
      </c>
      <c r="K63" s="57">
        <v>210.4483</v>
      </c>
      <c r="L63" s="56">
        <v>0</v>
      </c>
    </row>
    <row r="64" s="28" customFormat="1" ht="85" customHeight="1" spans="1:12">
      <c r="A64" s="42" t="s">
        <v>614</v>
      </c>
      <c r="B64" s="18" t="s">
        <v>50</v>
      </c>
      <c r="C64" s="43" t="s">
        <v>615</v>
      </c>
      <c r="D64" s="43" t="s">
        <v>393</v>
      </c>
      <c r="E64" s="43" t="s">
        <v>394</v>
      </c>
      <c r="F64" s="43" t="s">
        <v>309</v>
      </c>
      <c r="G64" s="49" t="s">
        <v>616</v>
      </c>
      <c r="H64" s="42" t="s">
        <v>617</v>
      </c>
      <c r="I64" s="15" t="s">
        <v>618</v>
      </c>
      <c r="J64" s="57">
        <f t="shared" ref="J64:J72" si="3">SUM(K64:L64)</f>
        <v>49.75</v>
      </c>
      <c r="K64" s="57">
        <f>44.775+4.975</f>
        <v>49.75</v>
      </c>
      <c r="L64" s="56">
        <v>0</v>
      </c>
    </row>
    <row r="65" s="28" customFormat="1" ht="81" customHeight="1" spans="1:12">
      <c r="A65" s="42" t="s">
        <v>619</v>
      </c>
      <c r="B65" s="18" t="s">
        <v>50</v>
      </c>
      <c r="C65" s="43" t="s">
        <v>620</v>
      </c>
      <c r="D65" s="43" t="s">
        <v>394</v>
      </c>
      <c r="E65" s="43" t="s">
        <v>394</v>
      </c>
      <c r="F65" s="43" t="s">
        <v>309</v>
      </c>
      <c r="G65" s="58" t="s">
        <v>621</v>
      </c>
      <c r="H65" s="43" t="s">
        <v>622</v>
      </c>
      <c r="I65" s="15" t="s">
        <v>623</v>
      </c>
      <c r="J65" s="57">
        <f t="shared" si="3"/>
        <v>78.1116</v>
      </c>
      <c r="K65" s="57">
        <v>78.1116</v>
      </c>
      <c r="L65" s="56">
        <v>0</v>
      </c>
    </row>
    <row r="66" s="28" customFormat="1" ht="54" customHeight="1" spans="1:12">
      <c r="A66" s="42" t="s">
        <v>624</v>
      </c>
      <c r="B66" s="18" t="s">
        <v>50</v>
      </c>
      <c r="C66" s="43" t="s">
        <v>625</v>
      </c>
      <c r="D66" s="43" t="s">
        <v>394</v>
      </c>
      <c r="E66" s="43" t="s">
        <v>394</v>
      </c>
      <c r="F66" s="43" t="s">
        <v>309</v>
      </c>
      <c r="G66" s="59" t="s">
        <v>626</v>
      </c>
      <c r="H66" s="43" t="s">
        <v>627</v>
      </c>
      <c r="I66" s="15" t="s">
        <v>623</v>
      </c>
      <c r="J66" s="57">
        <f t="shared" si="3"/>
        <v>46.0764</v>
      </c>
      <c r="K66" s="57">
        <v>46.0764</v>
      </c>
      <c r="L66" s="56">
        <v>0</v>
      </c>
    </row>
    <row r="67" s="28" customFormat="1" ht="39" customHeight="1" spans="1:12">
      <c r="A67" s="42" t="s">
        <v>628</v>
      </c>
      <c r="B67" s="18" t="s">
        <v>50</v>
      </c>
      <c r="C67" s="43" t="s">
        <v>629</v>
      </c>
      <c r="D67" s="43" t="s">
        <v>394</v>
      </c>
      <c r="E67" s="43" t="s">
        <v>394</v>
      </c>
      <c r="F67" s="43" t="s">
        <v>309</v>
      </c>
      <c r="G67" s="59" t="s">
        <v>630</v>
      </c>
      <c r="H67" s="43" t="s">
        <v>631</v>
      </c>
      <c r="I67" s="15" t="s">
        <v>632</v>
      </c>
      <c r="J67" s="57">
        <f t="shared" si="3"/>
        <v>10.91</v>
      </c>
      <c r="K67" s="57">
        <f>3+7.91</f>
        <v>10.91</v>
      </c>
      <c r="L67" s="56">
        <v>0</v>
      </c>
    </row>
    <row r="68" s="28" customFormat="1" ht="39" customHeight="1" spans="1:12">
      <c r="A68" s="42" t="s">
        <v>633</v>
      </c>
      <c r="B68" s="18" t="s">
        <v>50</v>
      </c>
      <c r="C68" s="43" t="s">
        <v>634</v>
      </c>
      <c r="D68" s="43" t="s">
        <v>393</v>
      </c>
      <c r="E68" s="43" t="s">
        <v>394</v>
      </c>
      <c r="F68" s="43" t="s">
        <v>309</v>
      </c>
      <c r="G68" s="59" t="s">
        <v>635</v>
      </c>
      <c r="H68" s="43" t="s">
        <v>636</v>
      </c>
      <c r="I68" s="15" t="s">
        <v>618</v>
      </c>
      <c r="J68" s="57">
        <f t="shared" si="3"/>
        <v>60.5794</v>
      </c>
      <c r="K68" s="57">
        <v>60.5794</v>
      </c>
      <c r="L68" s="56">
        <v>0</v>
      </c>
    </row>
    <row r="69" s="28" customFormat="1" ht="46" customHeight="1" spans="1:12">
      <c r="A69" s="42" t="s">
        <v>637</v>
      </c>
      <c r="B69" s="18" t="s">
        <v>50</v>
      </c>
      <c r="C69" s="43" t="s">
        <v>638</v>
      </c>
      <c r="D69" s="43" t="s">
        <v>393</v>
      </c>
      <c r="E69" s="43" t="s">
        <v>394</v>
      </c>
      <c r="F69" s="43" t="s">
        <v>309</v>
      </c>
      <c r="G69" s="59" t="s">
        <v>639</v>
      </c>
      <c r="H69" s="43" t="s">
        <v>640</v>
      </c>
      <c r="I69" s="15" t="s">
        <v>618</v>
      </c>
      <c r="J69" s="57">
        <f t="shared" si="3"/>
        <v>55.0006</v>
      </c>
      <c r="K69" s="57">
        <v>55.0006</v>
      </c>
      <c r="L69" s="56">
        <v>0</v>
      </c>
    </row>
    <row r="70" s="28" customFormat="1" ht="88" customHeight="1" spans="1:12">
      <c r="A70" s="42" t="s">
        <v>641</v>
      </c>
      <c r="B70" s="18" t="s">
        <v>50</v>
      </c>
      <c r="C70" s="43" t="s">
        <v>642</v>
      </c>
      <c r="D70" s="43"/>
      <c r="E70" s="43"/>
      <c r="F70" s="43" t="s">
        <v>249</v>
      </c>
      <c r="G70" s="60" t="s">
        <v>643</v>
      </c>
      <c r="H70" s="43" t="s">
        <v>644</v>
      </c>
      <c r="I70" s="15" t="s">
        <v>645</v>
      </c>
      <c r="J70" s="57">
        <f t="shared" si="3"/>
        <v>28.0151</v>
      </c>
      <c r="K70" s="57">
        <v>28.0151</v>
      </c>
      <c r="L70" s="56"/>
    </row>
    <row r="71" s="28" customFormat="1" ht="100" customHeight="1" spans="1:12">
      <c r="A71" s="42" t="s">
        <v>646</v>
      </c>
      <c r="B71" s="18" t="s">
        <v>50</v>
      </c>
      <c r="C71" s="43" t="s">
        <v>543</v>
      </c>
      <c r="D71" s="43" t="s">
        <v>393</v>
      </c>
      <c r="E71" s="43" t="s">
        <v>394</v>
      </c>
      <c r="F71" s="43" t="s">
        <v>309</v>
      </c>
      <c r="G71" s="49" t="s">
        <v>647</v>
      </c>
      <c r="H71" s="15" t="s">
        <v>648</v>
      </c>
      <c r="I71" s="15" t="s">
        <v>649</v>
      </c>
      <c r="J71" s="57">
        <f t="shared" si="3"/>
        <v>46</v>
      </c>
      <c r="K71" s="57">
        <v>46</v>
      </c>
      <c r="L71" s="56">
        <v>0</v>
      </c>
    </row>
    <row r="72" s="28" customFormat="1" ht="72" spans="1:12">
      <c r="A72" s="42" t="s">
        <v>650</v>
      </c>
      <c r="B72" s="18" t="s">
        <v>50</v>
      </c>
      <c r="C72" s="43" t="s">
        <v>651</v>
      </c>
      <c r="D72" s="43" t="s">
        <v>393</v>
      </c>
      <c r="E72" s="43" t="s">
        <v>394</v>
      </c>
      <c r="F72" s="43" t="s">
        <v>309</v>
      </c>
      <c r="G72" s="59" t="s">
        <v>652</v>
      </c>
      <c r="H72" s="43" t="s">
        <v>653</v>
      </c>
      <c r="I72" s="15" t="s">
        <v>654</v>
      </c>
      <c r="J72" s="57">
        <f t="shared" si="3"/>
        <v>67</v>
      </c>
      <c r="K72" s="57">
        <v>67</v>
      </c>
      <c r="L72" s="56">
        <v>0</v>
      </c>
    </row>
    <row r="73" s="28" customFormat="1" ht="39" customHeight="1" spans="1:12">
      <c r="A73" s="14" t="s">
        <v>655</v>
      </c>
      <c r="B73" s="14" t="s">
        <v>55</v>
      </c>
      <c r="C73" s="14" t="s">
        <v>32</v>
      </c>
      <c r="D73" s="14"/>
      <c r="E73" s="14"/>
      <c r="F73" s="14" t="s">
        <v>9</v>
      </c>
      <c r="G73" s="14" t="s">
        <v>390</v>
      </c>
      <c r="H73" s="14" t="s">
        <v>12</v>
      </c>
      <c r="I73" s="14" t="s">
        <v>11</v>
      </c>
      <c r="J73" s="54">
        <f>SUM(J74:J75)</f>
        <v>352.838315</v>
      </c>
      <c r="K73" s="54">
        <f>SUM(K74:K75)</f>
        <v>352.838315</v>
      </c>
      <c r="L73" s="54">
        <f>SUM(L74:L75)</f>
        <v>0</v>
      </c>
    </row>
    <row r="74" s="28" customFormat="1" ht="106" customHeight="1" spans="1:12">
      <c r="A74" s="42" t="s">
        <v>656</v>
      </c>
      <c r="B74" s="18" t="s">
        <v>55</v>
      </c>
      <c r="C74" s="55" t="s">
        <v>516</v>
      </c>
      <c r="D74" s="18" t="s">
        <v>393</v>
      </c>
      <c r="E74" s="15" t="s">
        <v>393</v>
      </c>
      <c r="F74" s="43" t="s">
        <v>146</v>
      </c>
      <c r="G74" s="59" t="s">
        <v>657</v>
      </c>
      <c r="H74" s="43" t="s">
        <v>658</v>
      </c>
      <c r="I74" s="15" t="s">
        <v>623</v>
      </c>
      <c r="J74" s="57">
        <f>K74+L74</f>
        <v>190</v>
      </c>
      <c r="K74" s="56">
        <v>190</v>
      </c>
      <c r="L74" s="56">
        <v>0</v>
      </c>
    </row>
    <row r="75" s="28" customFormat="1" ht="106" customHeight="1" spans="1:12">
      <c r="A75" s="42" t="s">
        <v>659</v>
      </c>
      <c r="B75" s="18" t="s">
        <v>55</v>
      </c>
      <c r="C75" s="55" t="s">
        <v>660</v>
      </c>
      <c r="D75" s="18" t="s">
        <v>393</v>
      </c>
      <c r="E75" s="15" t="s">
        <v>393</v>
      </c>
      <c r="F75" s="43" t="s">
        <v>146</v>
      </c>
      <c r="G75" s="59" t="s">
        <v>661</v>
      </c>
      <c r="H75" s="43" t="s">
        <v>662</v>
      </c>
      <c r="I75" s="15" t="s">
        <v>663</v>
      </c>
      <c r="J75" s="57">
        <f>K75+L75</f>
        <v>162.838315</v>
      </c>
      <c r="K75" s="56">
        <v>162.838315</v>
      </c>
      <c r="L75" s="56">
        <v>0</v>
      </c>
    </row>
    <row r="76" s="28" customFormat="1" ht="39" customHeight="1" spans="1:12">
      <c r="A76" s="14" t="s">
        <v>664</v>
      </c>
      <c r="B76" s="14" t="s">
        <v>60</v>
      </c>
      <c r="C76" s="14" t="s">
        <v>32</v>
      </c>
      <c r="D76" s="14"/>
      <c r="E76" s="14"/>
      <c r="F76" s="14" t="s">
        <v>9</v>
      </c>
      <c r="G76" s="14" t="s">
        <v>390</v>
      </c>
      <c r="H76" s="14" t="s">
        <v>12</v>
      </c>
      <c r="I76" s="14" t="s">
        <v>11</v>
      </c>
      <c r="J76" s="54">
        <f>SUM(J77:J77)</f>
        <v>35</v>
      </c>
      <c r="K76" s="54">
        <f>SUM(K77:K77)</f>
        <v>35</v>
      </c>
      <c r="L76" s="54">
        <f>SUM(L77:L77)</f>
        <v>0</v>
      </c>
    </row>
    <row r="77" s="28" customFormat="1" ht="91" customHeight="1" spans="1:12">
      <c r="A77" s="42" t="s">
        <v>665</v>
      </c>
      <c r="B77" s="18" t="s">
        <v>60</v>
      </c>
      <c r="C77" s="43" t="s">
        <v>666</v>
      </c>
      <c r="D77" s="18" t="s">
        <v>394</v>
      </c>
      <c r="E77" s="15" t="s">
        <v>394</v>
      </c>
      <c r="F77" s="43" t="s">
        <v>141</v>
      </c>
      <c r="G77" s="59" t="s">
        <v>667</v>
      </c>
      <c r="H77" s="43" t="s">
        <v>668</v>
      </c>
      <c r="I77" s="15" t="s">
        <v>397</v>
      </c>
      <c r="J77" s="57">
        <v>35</v>
      </c>
      <c r="K77" s="56">
        <v>35</v>
      </c>
      <c r="L77" s="56">
        <v>0</v>
      </c>
    </row>
    <row r="78" s="28" customFormat="1" ht="39" customHeight="1" spans="1:12">
      <c r="A78" s="14" t="s">
        <v>669</v>
      </c>
      <c r="B78" s="14" t="s">
        <v>65</v>
      </c>
      <c r="C78" s="14" t="s">
        <v>32</v>
      </c>
      <c r="D78" s="14"/>
      <c r="E78" s="14"/>
      <c r="F78" s="14" t="s">
        <v>9</v>
      </c>
      <c r="G78" s="14" t="s">
        <v>390</v>
      </c>
      <c r="H78" s="14" t="s">
        <v>12</v>
      </c>
      <c r="I78" s="14" t="s">
        <v>11</v>
      </c>
      <c r="J78" s="54">
        <f>SUM(J79:J84)</f>
        <v>480</v>
      </c>
      <c r="K78" s="54">
        <f>SUM(K79:K84)</f>
        <v>400</v>
      </c>
      <c r="L78" s="54">
        <f>SUM(L79:L84)</f>
        <v>80</v>
      </c>
    </row>
    <row r="79" s="28" customFormat="1" ht="71" customHeight="1" spans="1:12">
      <c r="A79" s="42" t="s">
        <v>670</v>
      </c>
      <c r="B79" s="18" t="s">
        <v>65</v>
      </c>
      <c r="C79" s="43" t="s">
        <v>671</v>
      </c>
      <c r="D79" s="18" t="s">
        <v>394</v>
      </c>
      <c r="E79" s="15" t="s">
        <v>394</v>
      </c>
      <c r="F79" s="43" t="s">
        <v>672</v>
      </c>
      <c r="G79" s="59" t="s">
        <v>673</v>
      </c>
      <c r="H79" s="43" t="s">
        <v>674</v>
      </c>
      <c r="I79" s="15" t="s">
        <v>675</v>
      </c>
      <c r="J79" s="56">
        <f t="shared" ref="J79:J84" si="4">SUM(K79:L79)</f>
        <v>234</v>
      </c>
      <c r="K79" s="56">
        <v>234</v>
      </c>
      <c r="L79" s="56">
        <v>0</v>
      </c>
    </row>
    <row r="80" s="28" customFormat="1" ht="71" customHeight="1" spans="1:12">
      <c r="A80" s="42" t="s">
        <v>676</v>
      </c>
      <c r="B80" s="18" t="s">
        <v>65</v>
      </c>
      <c r="C80" s="43" t="s">
        <v>671</v>
      </c>
      <c r="D80" s="18" t="s">
        <v>394</v>
      </c>
      <c r="E80" s="15" t="s">
        <v>394</v>
      </c>
      <c r="F80" s="43" t="s">
        <v>672</v>
      </c>
      <c r="G80" s="59" t="s">
        <v>677</v>
      </c>
      <c r="H80" s="43" t="s">
        <v>678</v>
      </c>
      <c r="I80" s="15" t="s">
        <v>675</v>
      </c>
      <c r="J80" s="56">
        <f t="shared" si="4"/>
        <v>47</v>
      </c>
      <c r="K80" s="56">
        <v>15</v>
      </c>
      <c r="L80" s="56">
        <v>32</v>
      </c>
    </row>
    <row r="81" s="28" customFormat="1" ht="71" customHeight="1" spans="1:12">
      <c r="A81" s="42" t="s">
        <v>679</v>
      </c>
      <c r="B81" s="18" t="s">
        <v>65</v>
      </c>
      <c r="C81" s="43" t="s">
        <v>547</v>
      </c>
      <c r="D81" s="18" t="s">
        <v>393</v>
      </c>
      <c r="E81" s="15" t="s">
        <v>394</v>
      </c>
      <c r="F81" s="43" t="s">
        <v>672</v>
      </c>
      <c r="G81" s="59" t="s">
        <v>680</v>
      </c>
      <c r="H81" s="43" t="s">
        <v>681</v>
      </c>
      <c r="I81" s="15" t="s">
        <v>675</v>
      </c>
      <c r="J81" s="56">
        <f t="shared" si="4"/>
        <v>44</v>
      </c>
      <c r="K81" s="56">
        <v>44</v>
      </c>
      <c r="L81" s="56">
        <v>0</v>
      </c>
    </row>
    <row r="82" s="28" customFormat="1" ht="71" customHeight="1" spans="1:12">
      <c r="A82" s="42" t="s">
        <v>682</v>
      </c>
      <c r="B82" s="18" t="s">
        <v>65</v>
      </c>
      <c r="C82" s="43" t="s">
        <v>363</v>
      </c>
      <c r="D82" s="18" t="s">
        <v>394</v>
      </c>
      <c r="E82" s="15" t="s">
        <v>394</v>
      </c>
      <c r="F82" s="43" t="s">
        <v>672</v>
      </c>
      <c r="G82" s="59" t="s">
        <v>683</v>
      </c>
      <c r="H82" s="43" t="s">
        <v>684</v>
      </c>
      <c r="I82" s="15" t="s">
        <v>675</v>
      </c>
      <c r="J82" s="56">
        <f t="shared" si="4"/>
        <v>65</v>
      </c>
      <c r="K82" s="56">
        <v>65</v>
      </c>
      <c r="L82" s="56">
        <v>0</v>
      </c>
    </row>
    <row r="83" s="28" customFormat="1" ht="71" customHeight="1" spans="1:12">
      <c r="A83" s="42" t="s">
        <v>685</v>
      </c>
      <c r="B83" s="18" t="s">
        <v>65</v>
      </c>
      <c r="C83" s="43" t="s">
        <v>543</v>
      </c>
      <c r="D83" s="18" t="s">
        <v>394</v>
      </c>
      <c r="E83" s="15" t="s">
        <v>394</v>
      </c>
      <c r="F83" s="43" t="s">
        <v>672</v>
      </c>
      <c r="G83" s="59" t="s">
        <v>686</v>
      </c>
      <c r="H83" s="43" t="s">
        <v>687</v>
      </c>
      <c r="I83" s="15" t="s">
        <v>675</v>
      </c>
      <c r="J83" s="56">
        <f t="shared" si="4"/>
        <v>48</v>
      </c>
      <c r="K83" s="56">
        <v>0</v>
      </c>
      <c r="L83" s="56">
        <v>48</v>
      </c>
    </row>
    <row r="84" s="28" customFormat="1" ht="71" customHeight="1" spans="1:12">
      <c r="A84" s="42" t="s">
        <v>688</v>
      </c>
      <c r="B84" s="18" t="s">
        <v>65</v>
      </c>
      <c r="C84" s="43" t="s">
        <v>412</v>
      </c>
      <c r="D84" s="18" t="s">
        <v>393</v>
      </c>
      <c r="E84" s="15" t="s">
        <v>394</v>
      </c>
      <c r="F84" s="43" t="s">
        <v>672</v>
      </c>
      <c r="G84" s="59" t="s">
        <v>689</v>
      </c>
      <c r="H84" s="43" t="s">
        <v>690</v>
      </c>
      <c r="I84" s="15" t="s">
        <v>675</v>
      </c>
      <c r="J84" s="56">
        <f t="shared" si="4"/>
        <v>42</v>
      </c>
      <c r="K84" s="56">
        <v>42</v>
      </c>
      <c r="L84" s="56">
        <v>0</v>
      </c>
    </row>
  </sheetData>
  <autoFilter xmlns:etc="http://www.wps.cn/officeDocument/2017/etCustomData" ref="A7:L84" etc:filterBottomFollowUsedRange="0">
    <extLst/>
  </autoFilter>
  <mergeCells count="13">
    <mergeCell ref="A2:J2"/>
    <mergeCell ref="A3:F3"/>
    <mergeCell ref="G3:H3"/>
    <mergeCell ref="J4:L4"/>
    <mergeCell ref="A4:A5"/>
    <mergeCell ref="B4:B5"/>
    <mergeCell ref="C4:C5"/>
    <mergeCell ref="D4:D5"/>
    <mergeCell ref="E4:E5"/>
    <mergeCell ref="F4:F5"/>
    <mergeCell ref="G4:G5"/>
    <mergeCell ref="H4:H5"/>
    <mergeCell ref="I4:I5"/>
  </mergeCells>
  <pageMargins left="0.538888888888889" right="0.31875" top="0.472222222222222" bottom="0.357638888888889" header="0.314583333333333" footer="0.16875"/>
  <pageSetup paperSize="9" scale="75"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
  <sheetViews>
    <sheetView tabSelected="1" workbookViewId="0">
      <pane ySplit="6" topLeftCell="A9" activePane="bottomLeft" state="frozen"/>
      <selection/>
      <selection pane="bottomLeft" activeCell="F10" sqref="F10"/>
    </sheetView>
  </sheetViews>
  <sheetFormatPr defaultColWidth="9" defaultRowHeight="13.5"/>
  <cols>
    <col min="1" max="1" width="27.8166666666667" style="1" customWidth="1"/>
    <col min="2" max="2" width="12.3666666666667" customWidth="1"/>
    <col min="3" max="3" width="9.64166666666667" customWidth="1"/>
    <col min="4" max="4" width="14.5" customWidth="1"/>
    <col min="5" max="5" width="20.5" customWidth="1"/>
    <col min="6" max="7" width="30.375" customWidth="1"/>
    <col min="8" max="10" width="13.25" customWidth="1"/>
  </cols>
  <sheetData>
    <row r="1" ht="26.25" customHeight="1" spans="1:1">
      <c r="A1" s="4" t="s">
        <v>691</v>
      </c>
    </row>
    <row r="2" ht="25.5" spans="1:10">
      <c r="A2" s="5" t="s">
        <v>692</v>
      </c>
      <c r="B2" s="5"/>
      <c r="C2" s="5"/>
      <c r="D2" s="5"/>
      <c r="E2" s="5"/>
      <c r="F2" s="5"/>
      <c r="G2" s="5"/>
      <c r="H2" s="6"/>
      <c r="I2" s="22"/>
      <c r="J2" s="22"/>
    </row>
    <row r="3" ht="26" customHeight="1" spans="1:10">
      <c r="A3" s="7" t="s">
        <v>2</v>
      </c>
      <c r="B3" s="7"/>
      <c r="C3" s="7"/>
      <c r="D3" s="7"/>
      <c r="E3" s="7" t="s">
        <v>3</v>
      </c>
      <c r="F3" s="7"/>
      <c r="G3" s="7"/>
      <c r="H3" s="8"/>
      <c r="I3" s="23"/>
      <c r="J3" s="8" t="s">
        <v>4</v>
      </c>
    </row>
    <row r="4" s="1" customFormat="1" ht="34" customHeight="1" spans="1:10">
      <c r="A4" s="9" t="s">
        <v>6</v>
      </c>
      <c r="B4" s="9" t="s">
        <v>111</v>
      </c>
      <c r="C4" s="9" t="s">
        <v>8</v>
      </c>
      <c r="D4" s="9" t="s">
        <v>9</v>
      </c>
      <c r="E4" s="9" t="s">
        <v>112</v>
      </c>
      <c r="F4" s="9" t="s">
        <v>12</v>
      </c>
      <c r="G4" s="10" t="s">
        <v>11</v>
      </c>
      <c r="H4" s="11" t="s">
        <v>114</v>
      </c>
      <c r="I4" s="11"/>
      <c r="J4" s="11"/>
    </row>
    <row r="5" s="2" customFormat="1" ht="22" customHeight="1" spans="1:10">
      <c r="A5" s="9"/>
      <c r="B5" s="9"/>
      <c r="C5" s="9"/>
      <c r="D5" s="9"/>
      <c r="E5" s="9"/>
      <c r="F5" s="9"/>
      <c r="G5" s="12"/>
      <c r="H5" s="13" t="s">
        <v>17</v>
      </c>
      <c r="I5" s="13" t="s">
        <v>18</v>
      </c>
      <c r="J5" s="13" t="s">
        <v>19</v>
      </c>
    </row>
    <row r="6" s="2" customFormat="1" ht="30.75" customHeight="1" spans="1:10">
      <c r="A6" s="14" t="s">
        <v>115</v>
      </c>
      <c r="B6" s="15"/>
      <c r="C6" s="15"/>
      <c r="D6" s="15"/>
      <c r="E6" s="15"/>
      <c r="F6" s="15"/>
      <c r="G6" s="13"/>
      <c r="H6" s="16">
        <f>SUM(H7:H14)</f>
        <v>11961.91</v>
      </c>
      <c r="I6" s="16">
        <f>SUM(I7:I14)</f>
        <v>9044.91</v>
      </c>
      <c r="J6" s="16">
        <f>SUM(J7:J14)</f>
        <v>2917</v>
      </c>
    </row>
    <row r="7" s="3" customFormat="1" ht="82" customHeight="1" spans="1:10">
      <c r="A7" s="17" t="s">
        <v>70</v>
      </c>
      <c r="B7" s="18" t="s">
        <v>45</v>
      </c>
      <c r="C7" s="18" t="s">
        <v>32</v>
      </c>
      <c r="D7" s="17" t="s">
        <v>162</v>
      </c>
      <c r="E7" s="19" t="s">
        <v>72</v>
      </c>
      <c r="F7" s="17" t="s">
        <v>74</v>
      </c>
      <c r="G7" s="20" t="s">
        <v>73</v>
      </c>
      <c r="H7" s="21">
        <f t="shared" ref="H7:H14" si="0">SUM(I7:J7)</f>
        <v>1000</v>
      </c>
      <c r="I7" s="21">
        <v>1000</v>
      </c>
      <c r="J7" s="21">
        <v>0</v>
      </c>
    </row>
    <row r="8" s="3" customFormat="1" ht="34" customHeight="1" spans="1:10">
      <c r="A8" s="17" t="s">
        <v>75</v>
      </c>
      <c r="B8" s="18" t="s">
        <v>45</v>
      </c>
      <c r="C8" s="18" t="s">
        <v>32</v>
      </c>
      <c r="D8" s="17" t="s">
        <v>162</v>
      </c>
      <c r="E8" s="20" t="s">
        <v>76</v>
      </c>
      <c r="F8" s="20" t="s">
        <v>78</v>
      </c>
      <c r="G8" s="20" t="s">
        <v>77</v>
      </c>
      <c r="H8" s="21">
        <f t="shared" si="0"/>
        <v>456.6</v>
      </c>
      <c r="I8" s="21">
        <v>341.6</v>
      </c>
      <c r="J8" s="21">
        <v>115</v>
      </c>
    </row>
    <row r="9" s="3" customFormat="1" ht="43" customHeight="1" spans="1:10">
      <c r="A9" s="17" t="s">
        <v>79</v>
      </c>
      <c r="B9" s="18" t="s">
        <v>45</v>
      </c>
      <c r="C9" s="18" t="s">
        <v>32</v>
      </c>
      <c r="D9" s="17" t="s">
        <v>99</v>
      </c>
      <c r="E9" s="20" t="s">
        <v>81</v>
      </c>
      <c r="F9" s="20" t="s">
        <v>83</v>
      </c>
      <c r="G9" s="20" t="s">
        <v>82</v>
      </c>
      <c r="H9" s="21">
        <f t="shared" si="0"/>
        <v>581</v>
      </c>
      <c r="I9" s="21">
        <v>0</v>
      </c>
      <c r="J9" s="21">
        <v>581</v>
      </c>
    </row>
    <row r="10" s="3" customFormat="1" ht="73" customHeight="1" spans="1:10">
      <c r="A10" s="17" t="s">
        <v>84</v>
      </c>
      <c r="B10" s="18" t="s">
        <v>45</v>
      </c>
      <c r="C10" s="18" t="s">
        <v>32</v>
      </c>
      <c r="D10" s="17" t="s">
        <v>99</v>
      </c>
      <c r="E10" s="19" t="s">
        <v>85</v>
      </c>
      <c r="F10" s="19" t="s">
        <v>87</v>
      </c>
      <c r="G10" s="19" t="s">
        <v>86</v>
      </c>
      <c r="H10" s="21">
        <f t="shared" si="0"/>
        <v>7668.4</v>
      </c>
      <c r="I10" s="21">
        <v>6367.4</v>
      </c>
      <c r="J10" s="21">
        <v>1301</v>
      </c>
    </row>
    <row r="11" s="3" customFormat="1" ht="56" customHeight="1" spans="1:10">
      <c r="A11" s="17" t="s">
        <v>88</v>
      </c>
      <c r="B11" s="18" t="s">
        <v>45</v>
      </c>
      <c r="C11" s="18" t="s">
        <v>32</v>
      </c>
      <c r="D11" s="17" t="s">
        <v>99</v>
      </c>
      <c r="E11" s="19" t="s">
        <v>89</v>
      </c>
      <c r="F11" s="20" t="s">
        <v>91</v>
      </c>
      <c r="G11" s="20" t="s">
        <v>90</v>
      </c>
      <c r="H11" s="21">
        <f t="shared" si="0"/>
        <v>800</v>
      </c>
      <c r="I11" s="21">
        <v>800</v>
      </c>
      <c r="J11" s="21">
        <v>0</v>
      </c>
    </row>
    <row r="12" s="3" customFormat="1" ht="61" customHeight="1" spans="1:10">
      <c r="A12" s="17" t="s">
        <v>92</v>
      </c>
      <c r="B12" s="18" t="s">
        <v>93</v>
      </c>
      <c r="C12" s="18" t="s">
        <v>32</v>
      </c>
      <c r="D12" s="17" t="s">
        <v>99</v>
      </c>
      <c r="E12" s="19" t="s">
        <v>94</v>
      </c>
      <c r="F12" s="19" t="s">
        <v>96</v>
      </c>
      <c r="G12" s="19" t="s">
        <v>95</v>
      </c>
      <c r="H12" s="21">
        <f t="shared" si="0"/>
        <v>285.91</v>
      </c>
      <c r="I12" s="21">
        <v>285.91</v>
      </c>
      <c r="J12" s="21">
        <v>0</v>
      </c>
    </row>
    <row r="13" s="3" customFormat="1" ht="132" customHeight="1" spans="1:10">
      <c r="A13" s="17" t="s">
        <v>103</v>
      </c>
      <c r="B13" s="18" t="s">
        <v>104</v>
      </c>
      <c r="C13" s="18" t="s">
        <v>32</v>
      </c>
      <c r="D13" s="19" t="s">
        <v>99</v>
      </c>
      <c r="E13" s="19" t="s">
        <v>105</v>
      </c>
      <c r="F13" s="19" t="s">
        <v>107</v>
      </c>
      <c r="G13" s="19" t="s">
        <v>106</v>
      </c>
      <c r="H13" s="21">
        <f t="shared" si="0"/>
        <v>420</v>
      </c>
      <c r="I13" s="21">
        <v>0</v>
      </c>
      <c r="J13" s="21">
        <v>420</v>
      </c>
    </row>
    <row r="14" ht="86" customHeight="1" spans="1:10">
      <c r="A14" s="17" t="s">
        <v>693</v>
      </c>
      <c r="B14" s="18" t="s">
        <v>45</v>
      </c>
      <c r="C14" s="18" t="s">
        <v>32</v>
      </c>
      <c r="D14" s="17" t="s">
        <v>99</v>
      </c>
      <c r="E14" s="17" t="s">
        <v>100</v>
      </c>
      <c r="F14" s="17" t="s">
        <v>101</v>
      </c>
      <c r="G14" s="17" t="s">
        <v>102</v>
      </c>
      <c r="H14" s="21">
        <f t="shared" si="0"/>
        <v>750</v>
      </c>
      <c r="I14" s="21">
        <v>250</v>
      </c>
      <c r="J14" s="21">
        <v>500</v>
      </c>
    </row>
  </sheetData>
  <mergeCells count="11">
    <mergeCell ref="A2:H2"/>
    <mergeCell ref="A3:D3"/>
    <mergeCell ref="E3:G3"/>
    <mergeCell ref="H4:J4"/>
    <mergeCell ref="A4:A5"/>
    <mergeCell ref="B4:B5"/>
    <mergeCell ref="C4:C5"/>
    <mergeCell ref="D4:D5"/>
    <mergeCell ref="E4:E5"/>
    <mergeCell ref="F4:F5"/>
    <mergeCell ref="G4:G5"/>
  </mergeCells>
  <pageMargins left="0.432638888888889" right="0.275" top="0.590277777777778" bottom="0.786805555555556" header="0.511805555555556" footer="0.511805555555556"/>
  <pageSetup paperSize="9" scale="7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vt:lpstr>
      <vt:lpstr>附2-1农业生产发展项目明细表 </vt:lpstr>
      <vt:lpstr>附2-2基础设施项目明细表 </vt:lpstr>
      <vt:lpstr>附件2-3其他类项目明细表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你看到我的小熊了吗</cp:lastModifiedBy>
  <dcterms:created xsi:type="dcterms:W3CDTF">2018-03-13T07:58:00Z</dcterms:created>
  <cp:lastPrinted>2020-09-09T01:49:00Z</cp:lastPrinted>
  <dcterms:modified xsi:type="dcterms:W3CDTF">2025-01-03T08:40:10Z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KSORubyTemplateID" linkTarget="0">
    <vt:lpwstr>14</vt:lpwstr>
  </property>
  <property fmtid="{D5CDD505-2E9C-101B-9397-08002B2CF9AE}" pid="4" name="ICV">
    <vt:lpwstr>FB19F39800A84B7AA45BD7F0A6925D5D_13</vt:lpwstr>
  </property>
  <property fmtid="{D5CDD505-2E9C-101B-9397-08002B2CF9AE}" pid="5" name="KSOReadingLayout">
    <vt:bool>false</vt:bool>
  </property>
</Properties>
</file>