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5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definedNames>
    <definedName name="_xlnm.Print_Area" localSheetId="0">'附件1'!$A$1:$H$119</definedName>
    <definedName name="_xlnm.Print_Area" localSheetId="3">'附件4'!$A$1:$H$13</definedName>
    <definedName name="_xlnm.Print_Titles" localSheetId="0">'附件1'!$1:$6</definedName>
  </definedNames>
  <calcPr fullCalcOnLoad="1"/>
</workbook>
</file>

<file path=xl/sharedStrings.xml><?xml version="1.0" encoding="utf-8"?>
<sst xmlns="http://schemas.openxmlformats.org/spreadsheetml/2006/main" count="375" uniqueCount="328">
  <si>
    <t>附件1</t>
  </si>
  <si>
    <t>融水苗族自治县2023年一般公共预算收支总表（草案）</t>
  </si>
  <si>
    <t>编制单位：融水县财政局</t>
  </si>
  <si>
    <t>单位：万元</t>
  </si>
  <si>
    <t>2023年收入预算数</t>
  </si>
  <si>
    <t>2023支出预算数</t>
  </si>
  <si>
    <t>项                    目</t>
  </si>
  <si>
    <t>2022年预算数</t>
  </si>
  <si>
    <t>2022年执行数</t>
  </si>
  <si>
    <t>2023年预计数</t>
  </si>
  <si>
    <t>项             目</t>
  </si>
  <si>
    <t>一、税收收入</t>
  </si>
  <si>
    <t>一般公共服务支出</t>
  </si>
  <si>
    <t xml:space="preserve">           增值税</t>
  </si>
  <si>
    <t>外交支出</t>
  </si>
  <si>
    <t xml:space="preserve">           企业所得税</t>
  </si>
  <si>
    <t>国防支出</t>
  </si>
  <si>
    <t xml:space="preserve">           企业所得税退税</t>
  </si>
  <si>
    <t>公共安全支出</t>
  </si>
  <si>
    <t xml:space="preserve">           个人所得税</t>
  </si>
  <si>
    <t>教育支出</t>
  </si>
  <si>
    <t xml:space="preserve">           资源税</t>
  </si>
  <si>
    <t>科学技术支出</t>
  </si>
  <si>
    <t xml:space="preserve">           城市维护建设税</t>
  </si>
  <si>
    <t>文化旅游体育与传媒支出</t>
  </si>
  <si>
    <t xml:space="preserve">           房产税</t>
  </si>
  <si>
    <t>社会保障和就业支出</t>
  </si>
  <si>
    <t xml:space="preserve">           印花税</t>
  </si>
  <si>
    <t>卫生健康支出</t>
  </si>
  <si>
    <t xml:space="preserve">           城镇土地使用税</t>
  </si>
  <si>
    <t>节能环保支出</t>
  </si>
  <si>
    <t xml:space="preserve">           土地增值税</t>
  </si>
  <si>
    <t>城乡社区支出</t>
  </si>
  <si>
    <t xml:space="preserve">           车船税</t>
  </si>
  <si>
    <t>农林水支出</t>
  </si>
  <si>
    <t xml:space="preserve">           耕地占用税</t>
  </si>
  <si>
    <t>交通运输支出</t>
  </si>
  <si>
    <t xml:space="preserve">           契税</t>
  </si>
  <si>
    <t>资源勘探工业信息等支出</t>
  </si>
  <si>
    <t xml:space="preserve">           烟叶税</t>
  </si>
  <si>
    <t>商业服务业等支出</t>
  </si>
  <si>
    <t xml:space="preserve">           环境保护税</t>
  </si>
  <si>
    <t>金融支出</t>
  </si>
  <si>
    <t xml:space="preserve">           其他税收收入</t>
  </si>
  <si>
    <t>援助其他地区支出</t>
  </si>
  <si>
    <t>二、非税收入</t>
  </si>
  <si>
    <t>自然资源海洋气象等支出</t>
  </si>
  <si>
    <t xml:space="preserve">           专项收入</t>
  </si>
  <si>
    <t>住房保障支出</t>
  </si>
  <si>
    <t xml:space="preserve">           行政事业性收费收入</t>
  </si>
  <si>
    <t>粮油物资储备支出</t>
  </si>
  <si>
    <t xml:space="preserve">           罚没收入</t>
  </si>
  <si>
    <t>灾害防治及应急管理支出</t>
  </si>
  <si>
    <t xml:space="preserve">           国有资本经营收入</t>
  </si>
  <si>
    <t>预备费</t>
  </si>
  <si>
    <t xml:space="preserve">           国有资源(资产)有偿使用收入</t>
  </si>
  <si>
    <t>其他支出</t>
  </si>
  <si>
    <t xml:space="preserve">           捐赠收入</t>
  </si>
  <si>
    <t>债务付息支出</t>
  </si>
  <si>
    <t xml:space="preserve">           政府性住房基金收入</t>
  </si>
  <si>
    <t>债务发行费用支出</t>
  </si>
  <si>
    <t xml:space="preserve">           其他收入</t>
  </si>
  <si>
    <t>上年结转专款支出</t>
  </si>
  <si>
    <t>收入合计</t>
  </si>
  <si>
    <t>本年支出合计</t>
  </si>
  <si>
    <t>转移性收入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</si>
  <si>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</si>
  <si>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</si>
  <si>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</si>
  <si>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</si>
  <si>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</si>
  <si>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</si>
  <si>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</si>
  <si>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</si>
  <si>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</si>
  <si>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</si>
  <si>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</si>
  <si>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</si>
  <si>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</si>
  <si>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</si>
  <si>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</si>
  <si>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</si>
  <si>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</si>
  <si>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</si>
  <si>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</si>
  <si>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</si>
  <si>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</si>
  <si>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</si>
  <si>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</si>
  <si>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</si>
  <si>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</si>
  <si>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</si>
  <si>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</si>
  <si>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</si>
  <si>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</si>
  <si>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产粮（油）大县奖励资金收入</t>
  </si>
  <si>
    <t xml:space="preserve">    产粮（油）大县奖励资金支出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</si>
  <si>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</si>
  <si>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</si>
  <si>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</si>
  <si>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</si>
  <si>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</si>
  <si>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</si>
  <si>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</si>
  <si>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</si>
  <si>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</si>
  <si>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</si>
  <si>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欠发达地区转移支付收入</t>
  </si>
  <si>
    <t xml:space="preserve">    一般公共服务共同财政事权转移支付收入</t>
  </si>
  <si>
    <t xml:space="preserve">    一般公共服务共同财政事权转移支付支出</t>
  </si>
  <si>
    <t xml:space="preserve">    外交共同财政事权转移支付收入</t>
  </si>
  <si>
    <t xml:space="preserve">    外交共同财政事权转移支付支出</t>
  </si>
  <si>
    <t xml:space="preserve">    国防共同财政事权转移支付收入</t>
  </si>
  <si>
    <t xml:space="preserve">    国防共同财政事权转移支付支出</t>
  </si>
  <si>
    <t xml:space="preserve">    公共安全共同财政事权转移支付收入</t>
  </si>
  <si>
    <t xml:space="preserve">    公共安全共同财政事权转移支付支出</t>
  </si>
  <si>
    <t xml:space="preserve">    教育共同财政事权转移支付收入</t>
  </si>
  <si>
    <t xml:space="preserve">    教育共同财政事权转移支付支出</t>
  </si>
  <si>
    <t xml:space="preserve">    科学技术共同财政事权转移支付收入</t>
  </si>
  <si>
    <t xml:space="preserve">    科学技术共同财政事权转移支付支出</t>
  </si>
  <si>
    <t xml:space="preserve">    文化旅游体育与传媒共同财政事权转移支付收入</t>
  </si>
  <si>
    <t xml:space="preserve">    文化旅游体育与传媒共同财政事权转移支付支出</t>
  </si>
  <si>
    <t xml:space="preserve">    社会保障和就业共同财政事权转移支付收入</t>
  </si>
  <si>
    <t xml:space="preserve">    社会保障和就业共同财政事权转移支付支出</t>
  </si>
  <si>
    <t xml:space="preserve">    医疗卫生共同财政事权转移支付收入</t>
  </si>
  <si>
    <t xml:space="preserve">    医疗卫生共同财政事权转移支付支出</t>
  </si>
  <si>
    <t xml:space="preserve">    节能环保共同财政事权转移支付收入</t>
  </si>
  <si>
    <t xml:space="preserve">    节能环保共同财政事权转移支付支出</t>
  </si>
  <si>
    <t xml:space="preserve">    城乡社区共同财政事权转移支付收入</t>
  </si>
  <si>
    <t xml:space="preserve">    城乡社区共同财政事权转移支付支出</t>
  </si>
  <si>
    <t xml:space="preserve">    农林水共同财政事权转移支付收入</t>
  </si>
  <si>
    <t xml:space="preserve">    农林水共同财政事权转移支付支出</t>
  </si>
  <si>
    <t xml:space="preserve">    交通运输共同财政事权转移支付收入</t>
  </si>
  <si>
    <t xml:space="preserve">    交通运输共同财政事权转移支付支出</t>
  </si>
  <si>
    <t xml:space="preserve">    资源勘探信息等共同财政事权转移支付收入</t>
  </si>
  <si>
    <t xml:space="preserve">    资源勘探信息等共同财政事权转移支付支出</t>
  </si>
  <si>
    <t xml:space="preserve">    商业服务业等共同财政事权转移支付收入</t>
  </si>
  <si>
    <t xml:space="preserve">    商业服务业等共同财政事权转移支付支出</t>
  </si>
  <si>
    <t xml:space="preserve">    金融共同财政事权转移支付收入</t>
  </si>
  <si>
    <t xml:space="preserve">    金融共同财政事权转移支付支出</t>
  </si>
  <si>
    <t xml:space="preserve">    自然资源海洋气象等共同财政事权转移支付收入</t>
  </si>
  <si>
    <t xml:space="preserve">    自然资源海洋气象等共同财政事权转移支付支出</t>
  </si>
  <si>
    <t xml:space="preserve">    住房保障共同财政事权转移支付收入</t>
  </si>
  <si>
    <t xml:space="preserve">    住房保障共同财政事权转移支付支出</t>
  </si>
  <si>
    <t xml:space="preserve">    粮油物资储备共同财政事权转移支付收入</t>
  </si>
  <si>
    <t xml:space="preserve">    粮油物资储备共同财政事权转移支付支出</t>
  </si>
  <si>
    <t xml:space="preserve">    灾害防治及应急管理共同财政事权转移支付收入</t>
  </si>
  <si>
    <t xml:space="preserve">    灾害防治及应急管理共同财政事权转移支付支出</t>
  </si>
  <si>
    <t xml:space="preserve">    其他共同财政事权转移支付收入</t>
  </si>
  <si>
    <t xml:space="preserve">    其他共同财政事权转移支付支出</t>
  </si>
  <si>
    <t xml:space="preserve">    增值税留抵退税转移支付收入</t>
  </si>
  <si>
    <t xml:space="preserve">    增值税留抵退税转移支付支出</t>
  </si>
  <si>
    <t xml:space="preserve">    其他退税减税降费转移支付收入</t>
  </si>
  <si>
    <t xml:space="preserve">    其他退税减税降费转移支付支出</t>
  </si>
  <si>
    <t xml:space="preserve">    补充县区财力转移支付收入</t>
  </si>
  <si>
    <t xml:space="preserve">    补充县区财力转移支付支出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</si>
  <si>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</si>
  <si>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</si>
  <si>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</si>
  <si>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</si>
  <si>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</si>
  <si>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</si>
  <si>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</si>
  <si>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</si>
  <si>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</si>
  <si>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</si>
  <si>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</si>
  <si>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</si>
  <si>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</si>
  <si>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</si>
  <si>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</si>
  <si>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</si>
  <si>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</si>
  <si>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</si>
  <si>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</si>
  <si>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</si>
  <si>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</si>
  <si>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</si>
  <si>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</si>
  <si>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</si>
  <si>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债务转贷收入</t>
  </si>
  <si>
    <t>债务还本支出</t>
  </si>
  <si>
    <t xml:space="preserve">  地方政府一般债务转贷收入</t>
  </si>
  <si>
    <t xml:space="preserve">  地方政府一般债务还本支出</t>
  </si>
  <si>
    <t xml:space="preserve">    地方政府一般债券转贷收入</t>
  </si>
  <si>
    <t xml:space="preserve">    地方政府一般债券还本支出</t>
  </si>
  <si>
    <t xml:space="preserve">    地方政府向外国政府借款转贷收入</t>
  </si>
  <si>
    <t xml:space="preserve">    地方政府向外国政府借款还本支出</t>
  </si>
  <si>
    <t xml:space="preserve">    地方政府向国际组织借款转贷收入</t>
  </si>
  <si>
    <t xml:space="preserve">    地方政府向国际组织借款还本支出</t>
  </si>
  <si>
    <t xml:space="preserve">    地方政府其他一般债务转贷收入</t>
  </si>
  <si>
    <t xml:space="preserve">    地方政府其他一般债务还本支出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</si>
  <si>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</si>
  <si>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</si>
  <si>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</si>
  <si>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</si>
  <si>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</si>
  <si>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</si>
  <si>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上年结余收入</t>
  </si>
  <si>
    <t>补充预算周转金</t>
  </si>
  <si>
    <t>动用预算稳定调节基金</t>
  </si>
  <si>
    <t>安排预算稳定调节基金</t>
  </si>
  <si>
    <t>调入资金</t>
  </si>
  <si>
    <t>调出资金</t>
  </si>
  <si>
    <t xml:space="preserve">  从政府性基金预算调入一般公共预算</t>
  </si>
  <si>
    <t xml:space="preserve">  从国有资本经营预算调入一般公共预算</t>
  </si>
  <si>
    <t>年终结余</t>
  </si>
  <si>
    <t xml:space="preserve">  从其他资金调入一般公共预算</t>
  </si>
  <si>
    <t xml:space="preserve"> 减：专款结余</t>
  </si>
  <si>
    <t xml:space="preserve"> 净结余</t>
  </si>
  <si>
    <t>收入总计</t>
  </si>
  <si>
    <t>支出总计</t>
  </si>
  <si>
    <t>附件2</t>
  </si>
  <si>
    <t>融水苗族自治县2023年政府性基金预算表（草案）</t>
  </si>
  <si>
    <t>项          目</t>
  </si>
  <si>
    <t>总收入</t>
  </si>
  <si>
    <t>一、政府性基金收入</t>
  </si>
  <si>
    <t>（一）港口建设费收入</t>
  </si>
  <si>
    <t>（二）国有土地收益基金收入</t>
  </si>
  <si>
    <t>（三）农业土地开发资金收入</t>
  </si>
  <si>
    <t>（四）国有土地使用权出让收入</t>
  </si>
  <si>
    <t>（五）城市基础设施配套费收入</t>
  </si>
  <si>
    <t>（六）污水处理费收入</t>
  </si>
  <si>
    <t>（七）其他政府性基金收入</t>
  </si>
  <si>
    <t>（八）专项债券对应项目专项收入</t>
  </si>
  <si>
    <t>二、 上级补助收入</t>
  </si>
  <si>
    <t>三、 调入资金</t>
  </si>
  <si>
    <t>四、上年结余收入</t>
  </si>
  <si>
    <t>五、债务转贷收入</t>
  </si>
  <si>
    <t>存量收回</t>
  </si>
  <si>
    <t>总支出</t>
  </si>
  <si>
    <t>一、政府性基金支出</t>
  </si>
  <si>
    <t>（一）文化旅游体育与传媒支出</t>
  </si>
  <si>
    <t>（二）社会保障和就业支出</t>
  </si>
  <si>
    <t>（三）城乡社区支出</t>
  </si>
  <si>
    <t>（四）农林水支出</t>
  </si>
  <si>
    <t>（五）交通运输支出</t>
  </si>
  <si>
    <t>（六）其他支出</t>
  </si>
  <si>
    <t>（七）债务付息支出</t>
  </si>
  <si>
    <t>（八）债务发行费用支出</t>
  </si>
  <si>
    <t>（九）抗疫特别国债安排的支出</t>
  </si>
  <si>
    <t>（十）上年结转专款支出</t>
  </si>
  <si>
    <t>二、补助下级支出</t>
  </si>
  <si>
    <t>三、调出资金</t>
  </si>
  <si>
    <t>四、债务还本支出</t>
  </si>
  <si>
    <t>五、债务转贷支出</t>
  </si>
  <si>
    <t xml:space="preserve">   年终结余</t>
  </si>
  <si>
    <t>附件3</t>
  </si>
  <si>
    <t>融水苗族自治县2023年地方国有资本经营预算表（草案）</t>
  </si>
  <si>
    <t xml:space="preserve">编制单位：融水县财政局          </t>
  </si>
  <si>
    <t>项    目</t>
  </si>
  <si>
    <t>2022预算数</t>
  </si>
  <si>
    <t>2022执行数</t>
  </si>
  <si>
    <t>一、国有资本经营预算收入</t>
  </si>
  <si>
    <t>（一）利润收入</t>
  </si>
  <si>
    <t>（二）股利、股息收入</t>
  </si>
  <si>
    <t>（三）产权转让收入</t>
  </si>
  <si>
    <t>（四）清算收入</t>
  </si>
  <si>
    <t>（五）其他国有资本经营预算收入</t>
  </si>
  <si>
    <t>二、国有资本经营预算转移支付收入</t>
  </si>
  <si>
    <t>三、上解收入</t>
  </si>
  <si>
    <t>四、上年结余</t>
  </si>
  <si>
    <t>一、国有资本经营预算支出</t>
  </si>
  <si>
    <t>（一）解决历史遗留问题及改革成本支出</t>
  </si>
  <si>
    <t>（二）国有企业资本金注入</t>
  </si>
  <si>
    <t>（三）国有企业政策性补贴</t>
  </si>
  <si>
    <t>（四）其他国有资本经营预算支出</t>
  </si>
  <si>
    <t>二、国有资本经营预算转移支付支出</t>
  </si>
  <si>
    <t>三、上解支出</t>
  </si>
  <si>
    <t>四、国有资本经营预算调出资金</t>
  </si>
  <si>
    <t>附件4</t>
  </si>
  <si>
    <t>融水苗族自治县2023年社会保险基金预算表（草案）</t>
  </si>
  <si>
    <t>科目名称</t>
  </si>
  <si>
    <t>一、机关事业单位基本养老保险基金收入</t>
  </si>
  <si>
    <t>一、机关事业单位基本养老保险基金支出</t>
  </si>
  <si>
    <t>二、企业职工基本养老保险基金收入</t>
  </si>
  <si>
    <t>二、企业职工基本养老保险基金支出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</si>
  <si>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</si>
  <si>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</si>
  <si>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</si>
  <si>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</si>
  <si>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五、城乡居民基本医疗保险基金收入</t>
  </si>
  <si>
    <t>五、城乡居民基本医疗保险基金支出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</si>
  <si>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</si>
  <si>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</si>
  <si>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</si>
  <si>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</si>
  <si>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 xml:space="preserve">    社会保险基金收入总计</t>
  </si>
  <si>
    <t xml:space="preserve">    社会保险基金支出总计</t>
  </si>
  <si>
    <t xml:space="preserve">    收支结余总计</t>
  </si>
  <si>
    <t>附件5</t>
  </si>
  <si>
    <t>融水苗族自治县2022年地方政府债务余额情况表</t>
  </si>
  <si>
    <t xml:space="preserve">编制单位：融水县财政局                 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</si>
  <si>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</si>
  <si>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</si>
  <si>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</si>
  <si>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</si>
  <si>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</si>
  <si>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</si>
  <si>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</si>
  <si>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</si>
  <si>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</si>
  <si>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</si>
  <si>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</si>
  <si>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</si>
  <si>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</si>
  <si>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</si>
  <si>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</si>
  <si>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</si>
  <si>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</si>
  <si>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</si>
  <si>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附件6</t>
  </si>
  <si>
    <t>一般公共预算“三公”经费、会议费和培训费预算支出表</t>
  </si>
  <si>
    <t>年度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</si>
  <si>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</si>
  <si>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</si>
  <si>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</si>
  <si>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</si>
  <si>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</si>
  <si>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</si>
  <si>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</si>
  <si>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</si>
  <si>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</si>
  <si>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2022年</t>
  </si>
  <si>
    <t>2023年</t>
  </si>
  <si>
    <t>同比（+-%）</t>
  </si>
  <si>
    <t>同比增减金额</t>
  </si>
  <si>
    <t>说明：公务用车运行维护费2023年预算超上年预算主要受国内油价上涨造成。剔除该不可比因素，同比下降。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</si>
</sst>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0.000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微软雅黑"/>
      <family val="2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7" fillId="0" borderId="0">
      <alignment vertical="center"/>
      <protection/>
    </xf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7" fillId="0" borderId="0">
      <alignment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7" fillId="0" borderId="0">
      <alignment/>
      <protection/>
    </xf>
    <xf numFmtId="43" fontId="32" fillId="0" borderId="0" applyFont="0" applyFill="0" applyBorder="0" applyAlignment="0" applyProtection="0"/>
    <xf numFmtId="0" fontId="33" fillId="0" borderId="0">
      <alignment/>
      <protection/>
    </xf>
    <xf numFmtId="0" fontId="7" fillId="0" borderId="0">
      <alignment vertical="center"/>
      <protection/>
    </xf>
  </cellStyleXfs>
  <cellXfs count="109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176" fontId="52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77" fontId="52" fillId="0" borderId="9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6" fontId="52" fillId="0" borderId="12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0" xfId="75" applyFont="1" applyFill="1" applyBorder="1" applyAlignment="1">
      <alignment horizontal="center" vertical="center" wrapText="1"/>
      <protection/>
    </xf>
    <xf numFmtId="178" fontId="5" fillId="0" borderId="0" xfId="0" applyNumberFormat="1" applyFont="1" applyFill="1" applyBorder="1" applyAlignment="1">
      <alignment vertical="center"/>
    </xf>
    <xf numFmtId="0" fontId="6" fillId="0" borderId="0" xfId="75" applyFont="1" applyFill="1" applyBorder="1" applyAlignment="1">
      <alignment vertical="center"/>
      <protection/>
    </xf>
    <xf numFmtId="0" fontId="5" fillId="0" borderId="0" xfId="76" applyFont="1" applyFill="1" applyBorder="1" applyAlignment="1">
      <alignment/>
      <protection/>
    </xf>
    <xf numFmtId="0" fontId="5" fillId="0" borderId="0" xfId="69" applyFont="1" applyFill="1" applyBorder="1" applyAlignment="1">
      <alignment vertical="center"/>
      <protection/>
    </xf>
    <xf numFmtId="0" fontId="5" fillId="0" borderId="0" xfId="69" applyFont="1" applyFill="1" applyBorder="1" applyAlignment="1">
      <alignment horizontal="right" vertical="center"/>
      <protection/>
    </xf>
    <xf numFmtId="3" fontId="6" fillId="0" borderId="9" xfId="69" applyNumberFormat="1" applyFont="1" applyFill="1" applyBorder="1" applyAlignment="1">
      <alignment horizontal="center" vertical="center" wrapText="1"/>
      <protection/>
    </xf>
    <xf numFmtId="0" fontId="6" fillId="0" borderId="9" xfId="78" applyFont="1" applyFill="1" applyBorder="1" applyAlignment="1">
      <alignment horizontal="center" vertical="center" wrapText="1"/>
      <protection/>
    </xf>
    <xf numFmtId="0" fontId="3" fillId="0" borderId="9" xfId="26" applyFont="1" applyFill="1" applyBorder="1" applyAlignment="1">
      <alignment vertical="center" wrapText="1"/>
      <protection/>
    </xf>
    <xf numFmtId="176" fontId="5" fillId="0" borderId="9" xfId="22" applyNumberFormat="1" applyFont="1" applyFill="1" applyBorder="1" applyAlignment="1">
      <alignment horizontal="center" vertical="center"/>
    </xf>
    <xf numFmtId="176" fontId="5" fillId="0" borderId="9" xfId="25" applyNumberFormat="1" applyFont="1" applyFill="1" applyBorder="1" applyAlignment="1">
      <alignment horizontal="center" vertical="center"/>
    </xf>
    <xf numFmtId="176" fontId="3" fillId="0" borderId="9" xfId="69" applyNumberFormat="1" applyFont="1" applyFill="1" applyBorder="1" applyAlignment="1">
      <alignment vertical="center" wrapText="1"/>
      <protection/>
    </xf>
    <xf numFmtId="0" fontId="5" fillId="0" borderId="9" xfId="75" applyFont="1" applyFill="1" applyBorder="1" applyAlignment="1">
      <alignment vertical="center" wrapText="1"/>
      <protection/>
    </xf>
    <xf numFmtId="176" fontId="5" fillId="0" borderId="9" xfId="69" applyNumberFormat="1" applyFont="1" applyFill="1" applyBorder="1" applyAlignment="1">
      <alignment vertical="center" wrapText="1"/>
      <protection/>
    </xf>
    <xf numFmtId="0" fontId="3" fillId="0" borderId="9" xfId="26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right" vertical="center"/>
    </xf>
    <xf numFmtId="41" fontId="9" fillId="0" borderId="0" xfId="22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6" fillId="0" borderId="9" xfId="42" applyFont="1" applyFill="1" applyBorder="1" applyAlignment="1">
      <alignment horizontal="center" vertical="center" wrapText="1"/>
      <protection/>
    </xf>
    <xf numFmtId="176" fontId="6" fillId="0" borderId="9" xfId="42" applyNumberFormat="1" applyFont="1" applyFill="1" applyBorder="1" applyAlignment="1">
      <alignment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176" fontId="54" fillId="0" borderId="9" xfId="0" applyNumberFormat="1" applyFont="1" applyFill="1" applyBorder="1" applyAlignment="1">
      <alignment vertical="center" wrapText="1"/>
    </xf>
    <xf numFmtId="0" fontId="6" fillId="0" borderId="9" xfId="42" applyFont="1" applyFill="1" applyBorder="1" applyAlignment="1">
      <alignment vertical="center" wrapText="1"/>
      <protection/>
    </xf>
    <xf numFmtId="0" fontId="7" fillId="0" borderId="0" xfId="42" applyFont="1" applyFill="1" applyAlignment="1">
      <alignment vertical="center" wrapText="1"/>
      <protection/>
    </xf>
    <xf numFmtId="0" fontId="8" fillId="0" borderId="0" xfId="42" applyFont="1" applyFill="1" applyAlignment="1">
      <alignment horizontal="center" vertical="center" wrapText="1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center" vertical="center" wrapText="1"/>
      <protection/>
    </xf>
    <xf numFmtId="0" fontId="12" fillId="0" borderId="0" xfId="42" applyFont="1" applyFill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178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42" applyFont="1" applyFill="1" applyBorder="1" applyAlignment="1">
      <alignment horizontal="center" vertical="center" wrapText="1"/>
      <protection/>
    </xf>
    <xf numFmtId="178" fontId="6" fillId="0" borderId="13" xfId="0" applyNumberFormat="1" applyFont="1" applyFill="1" applyBorder="1" applyAlignment="1" applyProtection="1">
      <alignment horizontal="center" vertical="center" wrapText="1"/>
      <protection/>
    </xf>
    <xf numFmtId="41" fontId="55" fillId="0" borderId="9" xfId="69" applyNumberFormat="1" applyFont="1" applyFill="1" applyBorder="1" applyAlignment="1">
      <alignment horizontal="right" vertical="center" wrapText="1"/>
      <protection/>
    </xf>
    <xf numFmtId="0" fontId="6" fillId="0" borderId="13" xfId="42" applyFont="1" applyFill="1" applyBorder="1" applyAlignment="1">
      <alignment horizontal="left" vertical="center" wrapText="1"/>
      <protection/>
    </xf>
    <xf numFmtId="3" fontId="55" fillId="0" borderId="9" xfId="69" applyNumberFormat="1" applyFont="1" applyFill="1" applyBorder="1" applyAlignment="1">
      <alignment horizontal="right" vertical="center" wrapText="1"/>
      <protection/>
    </xf>
    <xf numFmtId="0" fontId="5" fillId="0" borderId="9" xfId="42" applyFont="1" applyFill="1" applyBorder="1" applyAlignment="1">
      <alignment vertical="center" wrapText="1"/>
      <protection/>
    </xf>
    <xf numFmtId="0" fontId="56" fillId="0" borderId="9" xfId="69" applyFont="1" applyFill="1" applyBorder="1" applyAlignment="1">
      <alignment horizontal="right" vertical="center" wrapText="1"/>
      <protection/>
    </xf>
    <xf numFmtId="41" fontId="56" fillId="0" borderId="9" xfId="69" applyNumberFormat="1" applyFont="1" applyFill="1" applyBorder="1" applyAlignment="1">
      <alignment horizontal="right" vertical="center" wrapText="1"/>
      <protection/>
    </xf>
    <xf numFmtId="41" fontId="5" fillId="0" borderId="9" xfId="77" applyNumberFormat="1" applyFont="1" applyFill="1" applyBorder="1" applyAlignment="1">
      <alignment horizontal="right" vertical="center" wrapText="1"/>
    </xf>
    <xf numFmtId="3" fontId="5" fillId="0" borderId="9" xfId="42" applyNumberFormat="1" applyFont="1" applyFill="1" applyBorder="1" applyAlignment="1" applyProtection="1">
      <alignment vertical="center" wrapText="1"/>
      <protection/>
    </xf>
    <xf numFmtId="3" fontId="56" fillId="0" borderId="9" xfId="69" applyNumberFormat="1" applyFont="1" applyFill="1" applyBorder="1" applyAlignment="1">
      <alignment horizontal="right" vertical="center" wrapText="1"/>
      <protection/>
    </xf>
    <xf numFmtId="41" fontId="5" fillId="34" borderId="9" xfId="77" applyNumberFormat="1" applyFont="1" applyFill="1" applyBorder="1" applyAlignment="1">
      <alignment horizontal="right" vertical="center" wrapText="1"/>
    </xf>
    <xf numFmtId="179" fontId="52" fillId="0" borderId="0" xfId="0" applyNumberFormat="1" applyFont="1" applyAlignment="1">
      <alignment vertical="center"/>
    </xf>
    <xf numFmtId="0" fontId="56" fillId="0" borderId="9" xfId="69" applyFont="1" applyFill="1" applyBorder="1" applyAlignment="1">
      <alignment vertical="center" wrapText="1"/>
      <protection/>
    </xf>
    <xf numFmtId="41" fontId="5" fillId="0" borderId="13" xfId="77" applyNumberFormat="1" applyFont="1" applyFill="1" applyBorder="1" applyAlignment="1">
      <alignment horizontal="right" vertical="center" wrapText="1"/>
    </xf>
    <xf numFmtId="41" fontId="6" fillId="0" borderId="9" xfId="77" applyNumberFormat="1" applyFont="1" applyFill="1" applyBorder="1" applyAlignment="1">
      <alignment horizontal="right" vertical="center" wrapText="1"/>
    </xf>
    <xf numFmtId="178" fontId="5" fillId="0" borderId="0" xfId="62" applyNumberFormat="1" applyFont="1" applyFill="1" applyBorder="1" applyAlignment="1">
      <alignment shrinkToFit="1"/>
      <protection/>
    </xf>
    <xf numFmtId="178" fontId="5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4" fillId="0" borderId="0" xfId="54" applyNumberFormat="1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178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9" xfId="0" applyNumberFormat="1" applyFont="1" applyFill="1" applyBorder="1" applyAlignment="1" applyProtection="1">
      <alignment horizontal="center" vertical="center" wrapText="1"/>
      <protection/>
    </xf>
    <xf numFmtId="178" fontId="5" fillId="0" borderId="9" xfId="0" applyNumberFormat="1" applyFont="1" applyFill="1" applyBorder="1" applyAlignment="1" applyProtection="1">
      <alignment vertical="center" wrapText="1"/>
      <protection locked="0"/>
    </xf>
    <xf numFmtId="41" fontId="5" fillId="0" borderId="9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34" borderId="16" xfId="0" applyFont="1" applyFill="1" applyBorder="1" applyAlignment="1" applyProtection="1">
      <alignment vertical="center"/>
      <protection/>
    </xf>
    <xf numFmtId="178" fontId="5" fillId="0" borderId="9" xfId="0" applyNumberFormat="1" applyFont="1" applyFill="1" applyBorder="1" applyAlignment="1" applyProtection="1">
      <alignment horizontal="left" vertical="center" wrapText="1"/>
      <protection locked="0"/>
    </xf>
    <xf numFmtId="3" fontId="5" fillId="0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 wrapText="1"/>
    </xf>
    <xf numFmtId="178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>
      <alignment vertical="center" wrapText="1"/>
    </xf>
    <xf numFmtId="178" fontId="5" fillId="0" borderId="9" xfId="0" applyNumberFormat="1" applyFont="1" applyFill="1" applyBorder="1" applyAlignment="1" applyProtection="1">
      <alignment horizontal="left" vertical="center" wrapText="1"/>
      <protection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178" fontId="6" fillId="0" borderId="9" xfId="74" applyNumberFormat="1" applyFont="1" applyFill="1" applyBorder="1" applyAlignment="1">
      <alignment vertical="center"/>
      <protection/>
    </xf>
    <xf numFmtId="178" fontId="6" fillId="34" borderId="17" xfId="0" applyNumberFormat="1" applyFont="1" applyFill="1" applyBorder="1" applyAlignment="1" applyProtection="1">
      <alignment horizontal="left" vertical="center" wrapText="1"/>
      <protection/>
    </xf>
    <xf numFmtId="3" fontId="5" fillId="34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54" fillId="0" borderId="9" xfId="0" applyNumberFormat="1" applyFont="1" applyBorder="1" applyAlignment="1">
      <alignment vertical="center"/>
    </xf>
    <xf numFmtId="178" fontId="6" fillId="0" borderId="9" xfId="0" applyNumberFormat="1" applyFont="1" applyFill="1" applyBorder="1" applyAlignment="1" applyProtection="1">
      <alignment vertical="center" wrapText="1"/>
      <protection locked="0"/>
    </xf>
    <xf numFmtId="0" fontId="57" fillId="0" borderId="9" xfId="0" applyFont="1" applyFill="1" applyBorder="1" applyAlignment="1">
      <alignment vertical="center"/>
    </xf>
    <xf numFmtId="178" fontId="5" fillId="0" borderId="9" xfId="74" applyNumberFormat="1" applyFont="1" applyFill="1" applyBorder="1" applyAlignment="1">
      <alignment vertical="center"/>
      <protection/>
    </xf>
    <xf numFmtId="0" fontId="6" fillId="34" borderId="9" xfId="0" applyNumberFormat="1" applyFont="1" applyFill="1" applyBorder="1" applyAlignment="1" applyProtection="1">
      <alignment vertical="center"/>
      <protection/>
    </xf>
    <xf numFmtId="178" fontId="6" fillId="0" borderId="17" xfId="0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千位分隔 15" xfId="25"/>
    <cellStyle name="常规_全区社保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附表2：2015年基金预算调整表(初稿）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4" xfId="69"/>
    <cellStyle name="常规 14 2 2" xfId="70"/>
    <cellStyle name="常规 2" xfId="71"/>
    <cellStyle name="常规 20" xfId="72"/>
    <cellStyle name="常规 24" xfId="73"/>
    <cellStyle name="常规_Sheet1" xfId="74"/>
    <cellStyle name="常规_Sheet1_表七、八柳州市本级2014年财政总预算表格（林丽莉）" xfId="75"/>
    <cellStyle name="常规_表4国资收" xfId="76"/>
    <cellStyle name="千位分隔 5" xfId="77"/>
    <cellStyle name="样式 1" xfId="78"/>
    <cellStyle name="常规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pane xSplit="1" ySplit="6" topLeftCell="B7" activePane="bottomRight" state="frozen"/>
      <selection pane="bottomRight" activeCell="D130" sqref="D130"/>
    </sheetView>
  </sheetViews>
  <sheetFormatPr defaultColWidth="9.00390625" defaultRowHeight="15"/>
  <cols>
    <col min="1" max="1" width="33.140625" style="0" customWidth="1"/>
    <col min="2" max="4" width="9.57421875" style="0" customWidth="1"/>
    <col min="5" max="5" width="29.28125" style="0" customWidth="1"/>
    <col min="6" max="8" width="9.421875" style="0" customWidth="1"/>
  </cols>
  <sheetData>
    <row r="1" spans="1:8" ht="13.5">
      <c r="A1" s="75" t="s">
        <v>0</v>
      </c>
      <c r="B1" s="76"/>
      <c r="C1" s="76"/>
      <c r="D1" s="76"/>
      <c r="E1" s="76"/>
      <c r="F1" s="76"/>
      <c r="G1" s="77"/>
      <c r="H1" s="27"/>
    </row>
    <row r="2" spans="1:8" ht="22.5">
      <c r="A2" s="78" t="s">
        <v>1</v>
      </c>
      <c r="B2" s="78"/>
      <c r="C2" s="78"/>
      <c r="D2" s="78"/>
      <c r="E2" s="78"/>
      <c r="F2" s="78"/>
      <c r="G2" s="78"/>
      <c r="H2" s="78"/>
    </row>
    <row r="3" spans="1:8" ht="13.5">
      <c r="A3" s="27" t="s">
        <v>2</v>
      </c>
      <c r="B3" s="77"/>
      <c r="C3" s="27"/>
      <c r="D3" s="27"/>
      <c r="E3" s="79"/>
      <c r="F3" s="27" t="s">
        <v>3</v>
      </c>
      <c r="G3" s="77"/>
      <c r="H3" s="27"/>
    </row>
    <row r="4" spans="1:8" ht="13.5">
      <c r="A4" s="80" t="s">
        <v>4</v>
      </c>
      <c r="B4" s="81"/>
      <c r="C4" s="81"/>
      <c r="D4" s="81"/>
      <c r="E4" s="80" t="s">
        <v>5</v>
      </c>
      <c r="F4" s="81"/>
      <c r="G4" s="81"/>
      <c r="H4" s="81"/>
    </row>
    <row r="5" spans="1:8" ht="13.5">
      <c r="A5" s="82" t="s">
        <v>6</v>
      </c>
      <c r="B5" s="58" t="s">
        <v>7</v>
      </c>
      <c r="C5" s="58" t="s">
        <v>8</v>
      </c>
      <c r="D5" s="58" t="s">
        <v>9</v>
      </c>
      <c r="E5" s="82" t="s">
        <v>10</v>
      </c>
      <c r="F5" s="58" t="s">
        <v>7</v>
      </c>
      <c r="G5" s="58" t="s">
        <v>8</v>
      </c>
      <c r="H5" s="58" t="s">
        <v>9</v>
      </c>
    </row>
    <row r="6" spans="1:8" ht="13.5">
      <c r="A6" s="82"/>
      <c r="B6" s="60"/>
      <c r="C6" s="60"/>
      <c r="D6" s="60"/>
      <c r="E6" s="82"/>
      <c r="F6" s="60"/>
      <c r="G6" s="60"/>
      <c r="H6" s="60"/>
    </row>
    <row r="7" spans="1:8" ht="13.5">
      <c r="A7" s="83" t="s">
        <v>11</v>
      </c>
      <c r="B7" s="84">
        <f>SUM(B8:B23)</f>
        <v>29505</v>
      </c>
      <c r="C7" s="84">
        <f>SUM(C8:C23)</f>
        <v>18857</v>
      </c>
      <c r="D7" s="84">
        <f>SUM(D8:D23)</f>
        <v>21825</v>
      </c>
      <c r="E7" s="85" t="s">
        <v>12</v>
      </c>
      <c r="F7" s="86">
        <v>24206</v>
      </c>
      <c r="G7" s="87">
        <v>23208</v>
      </c>
      <c r="H7" s="87">
        <v>27698</v>
      </c>
    </row>
    <row r="8" spans="1:8" ht="13.5">
      <c r="A8" s="83" t="s">
        <v>13</v>
      </c>
      <c r="B8" s="88">
        <v>10600</v>
      </c>
      <c r="C8" s="88">
        <v>8708</v>
      </c>
      <c r="D8" s="88">
        <v>9200</v>
      </c>
      <c r="E8" s="85" t="s">
        <v>14</v>
      </c>
      <c r="F8" s="86"/>
      <c r="G8" s="87"/>
      <c r="H8" s="87"/>
    </row>
    <row r="9" spans="1:8" ht="13.5">
      <c r="A9" s="83" t="s">
        <v>15</v>
      </c>
      <c r="B9" s="88">
        <v>2900</v>
      </c>
      <c r="C9" s="88">
        <v>1739</v>
      </c>
      <c r="D9" s="88">
        <v>2300</v>
      </c>
      <c r="E9" s="89" t="s">
        <v>16</v>
      </c>
      <c r="F9" s="86">
        <v>189</v>
      </c>
      <c r="G9" s="87">
        <v>199</v>
      </c>
      <c r="H9" s="87">
        <v>225</v>
      </c>
    </row>
    <row r="10" spans="1:8" ht="13.5">
      <c r="A10" s="83" t="s">
        <v>17</v>
      </c>
      <c r="B10" s="88"/>
      <c r="C10" s="88"/>
      <c r="D10" s="88"/>
      <c r="E10" s="89" t="s">
        <v>18</v>
      </c>
      <c r="F10" s="86">
        <v>8436</v>
      </c>
      <c r="G10" s="87">
        <v>7816</v>
      </c>
      <c r="H10" s="87">
        <v>11417</v>
      </c>
    </row>
    <row r="11" spans="1:8" ht="13.5">
      <c r="A11" s="83" t="s">
        <v>19</v>
      </c>
      <c r="B11" s="88">
        <v>670</v>
      </c>
      <c r="C11" s="88">
        <v>481</v>
      </c>
      <c r="D11" s="88">
        <v>500</v>
      </c>
      <c r="E11" s="89" t="s">
        <v>20</v>
      </c>
      <c r="F11" s="86">
        <v>82454</v>
      </c>
      <c r="G11" s="87">
        <v>64519</v>
      </c>
      <c r="H11" s="87">
        <f>92708+1145</f>
        <v>93853</v>
      </c>
    </row>
    <row r="12" spans="1:8" ht="13.5">
      <c r="A12" s="83" t="s">
        <v>21</v>
      </c>
      <c r="B12" s="88">
        <v>520</v>
      </c>
      <c r="C12" s="88">
        <v>266</v>
      </c>
      <c r="D12" s="88">
        <v>300</v>
      </c>
      <c r="E12" s="89" t="s">
        <v>22</v>
      </c>
      <c r="F12" s="86">
        <v>202</v>
      </c>
      <c r="G12" s="87">
        <v>211</v>
      </c>
      <c r="H12" s="87">
        <v>214</v>
      </c>
    </row>
    <row r="13" spans="1:8" ht="13.5">
      <c r="A13" s="83" t="s">
        <v>23</v>
      </c>
      <c r="B13" s="88">
        <v>1730</v>
      </c>
      <c r="C13" s="88">
        <v>1274</v>
      </c>
      <c r="D13" s="88">
        <v>1500</v>
      </c>
      <c r="E13" s="89" t="s">
        <v>24</v>
      </c>
      <c r="F13" s="86">
        <v>2139</v>
      </c>
      <c r="G13" s="87">
        <v>2663</v>
      </c>
      <c r="H13" s="87">
        <v>5315</v>
      </c>
    </row>
    <row r="14" spans="1:8" ht="13.5">
      <c r="A14" s="83" t="s">
        <v>25</v>
      </c>
      <c r="B14" s="88">
        <v>600</v>
      </c>
      <c r="C14" s="88">
        <v>638</v>
      </c>
      <c r="D14" s="88">
        <v>600</v>
      </c>
      <c r="E14" s="89" t="s">
        <v>26</v>
      </c>
      <c r="F14" s="86">
        <v>60770</v>
      </c>
      <c r="G14" s="87">
        <v>66864</v>
      </c>
      <c r="H14" s="87">
        <v>89301</v>
      </c>
    </row>
    <row r="15" spans="1:8" ht="13.5">
      <c r="A15" s="83" t="s">
        <v>27</v>
      </c>
      <c r="B15" s="88">
        <v>500</v>
      </c>
      <c r="C15" s="88">
        <v>432</v>
      </c>
      <c r="D15" s="88">
        <v>450</v>
      </c>
      <c r="E15" s="89" t="s">
        <v>28</v>
      </c>
      <c r="F15" s="86">
        <v>26731</v>
      </c>
      <c r="G15" s="87">
        <v>22494</v>
      </c>
      <c r="H15" s="87">
        <v>48005</v>
      </c>
    </row>
    <row r="16" spans="1:8" ht="13.5">
      <c r="A16" s="83" t="s">
        <v>29</v>
      </c>
      <c r="B16" s="88">
        <v>430</v>
      </c>
      <c r="C16" s="88">
        <v>345</v>
      </c>
      <c r="D16" s="88">
        <v>300</v>
      </c>
      <c r="E16" s="89" t="s">
        <v>30</v>
      </c>
      <c r="F16" s="86">
        <v>2032</v>
      </c>
      <c r="G16" s="87">
        <v>1994</v>
      </c>
      <c r="H16" s="87">
        <v>5292</v>
      </c>
    </row>
    <row r="17" spans="1:8" ht="13.5">
      <c r="A17" s="83" t="s">
        <v>31</v>
      </c>
      <c r="B17" s="88">
        <v>2610</v>
      </c>
      <c r="C17" s="88">
        <v>1482</v>
      </c>
      <c r="D17" s="88">
        <v>2500</v>
      </c>
      <c r="E17" s="89" t="s">
        <v>32</v>
      </c>
      <c r="F17" s="86">
        <v>4670</v>
      </c>
      <c r="G17" s="87">
        <v>11482</v>
      </c>
      <c r="H17" s="87">
        <v>8808</v>
      </c>
    </row>
    <row r="18" spans="1:8" ht="13.5">
      <c r="A18" s="83" t="s">
        <v>33</v>
      </c>
      <c r="B18" s="88">
        <v>900</v>
      </c>
      <c r="C18" s="88">
        <v>795</v>
      </c>
      <c r="D18" s="88">
        <v>800</v>
      </c>
      <c r="E18" s="89" t="s">
        <v>34</v>
      </c>
      <c r="F18" s="86">
        <v>126139</v>
      </c>
      <c r="G18" s="87">
        <v>118746</v>
      </c>
      <c r="H18" s="87">
        <v>101181</v>
      </c>
    </row>
    <row r="19" spans="1:8" ht="13.5">
      <c r="A19" s="83" t="s">
        <v>35</v>
      </c>
      <c r="B19" s="88">
        <v>3500</v>
      </c>
      <c r="C19" s="88">
        <v>410</v>
      </c>
      <c r="D19" s="88">
        <v>200</v>
      </c>
      <c r="E19" s="89" t="s">
        <v>36</v>
      </c>
      <c r="F19" s="86">
        <v>2299</v>
      </c>
      <c r="G19" s="87">
        <v>13716</v>
      </c>
      <c r="H19" s="87">
        <v>61934</v>
      </c>
    </row>
    <row r="20" spans="1:8" ht="13.5">
      <c r="A20" s="83" t="s">
        <v>37</v>
      </c>
      <c r="B20" s="88">
        <v>4500</v>
      </c>
      <c r="C20" s="88">
        <v>2257</v>
      </c>
      <c r="D20" s="88">
        <v>3145</v>
      </c>
      <c r="E20" s="89" t="s">
        <v>38</v>
      </c>
      <c r="F20" s="86">
        <v>122</v>
      </c>
      <c r="G20" s="87">
        <v>1493</v>
      </c>
      <c r="H20" s="87">
        <v>1732</v>
      </c>
    </row>
    <row r="21" spans="1:8" ht="13.5">
      <c r="A21" s="83" t="s">
        <v>39</v>
      </c>
      <c r="B21" s="88"/>
      <c r="C21" s="88"/>
      <c r="D21" s="88"/>
      <c r="E21" s="89" t="s">
        <v>40</v>
      </c>
      <c r="F21" s="86">
        <v>28</v>
      </c>
      <c r="G21" s="87">
        <v>571</v>
      </c>
      <c r="H21" s="87">
        <v>1366</v>
      </c>
    </row>
    <row r="22" spans="1:8" ht="13.5">
      <c r="A22" s="90" t="s">
        <v>41</v>
      </c>
      <c r="B22" s="88">
        <v>45</v>
      </c>
      <c r="C22" s="88">
        <v>30</v>
      </c>
      <c r="D22" s="88">
        <v>30</v>
      </c>
      <c r="E22" s="89" t="s">
        <v>42</v>
      </c>
      <c r="F22" s="86"/>
      <c r="G22" s="87">
        <v>897</v>
      </c>
      <c r="H22" s="87">
        <v>1516</v>
      </c>
    </row>
    <row r="23" spans="1:8" ht="13.5">
      <c r="A23" s="83" t="s">
        <v>43</v>
      </c>
      <c r="B23" s="88"/>
      <c r="C23" s="88"/>
      <c r="D23" s="88"/>
      <c r="E23" s="89" t="s">
        <v>44</v>
      </c>
      <c r="F23" s="86"/>
      <c r="G23" s="87"/>
      <c r="H23" s="87"/>
    </row>
    <row r="24" spans="1:8" ht="13.5">
      <c r="A24" s="83" t="s">
        <v>45</v>
      </c>
      <c r="B24" s="84">
        <f>SUM(B25:B32)</f>
        <v>42780</v>
      </c>
      <c r="C24" s="84">
        <f>SUM(C25:C32)</f>
        <v>41989</v>
      </c>
      <c r="D24" s="84">
        <f>SUM(D25:D32)</f>
        <v>32435</v>
      </c>
      <c r="E24" s="89" t="s">
        <v>46</v>
      </c>
      <c r="F24" s="86">
        <v>971</v>
      </c>
      <c r="G24" s="87">
        <v>1857</v>
      </c>
      <c r="H24" s="87">
        <v>2263</v>
      </c>
    </row>
    <row r="25" spans="1:8" ht="13.5">
      <c r="A25" s="83" t="s">
        <v>47</v>
      </c>
      <c r="B25" s="91">
        <v>1850</v>
      </c>
      <c r="C25" s="91">
        <v>2024</v>
      </c>
      <c r="D25" s="88">
        <v>2000</v>
      </c>
      <c r="E25" s="89" t="s">
        <v>48</v>
      </c>
      <c r="F25" s="86">
        <v>13329</v>
      </c>
      <c r="G25" s="87">
        <v>9629</v>
      </c>
      <c r="H25" s="87">
        <v>16792</v>
      </c>
    </row>
    <row r="26" spans="1:8" ht="13.5">
      <c r="A26" s="83" t="s">
        <v>49</v>
      </c>
      <c r="B26" s="91">
        <v>3000</v>
      </c>
      <c r="C26" s="91">
        <v>1018</v>
      </c>
      <c r="D26" s="88">
        <f>1000+1145</f>
        <v>2145</v>
      </c>
      <c r="E26" s="89" t="s">
        <v>50</v>
      </c>
      <c r="F26" s="86">
        <v>424</v>
      </c>
      <c r="G26" s="87">
        <v>349</v>
      </c>
      <c r="H26" s="87">
        <v>1072</v>
      </c>
    </row>
    <row r="27" spans="1:8" ht="13.5">
      <c r="A27" s="83" t="s">
        <v>51</v>
      </c>
      <c r="B27" s="91">
        <v>2500</v>
      </c>
      <c r="C27" s="91">
        <v>22978</v>
      </c>
      <c r="D27" s="88">
        <v>2200</v>
      </c>
      <c r="E27" s="89" t="s">
        <v>52</v>
      </c>
      <c r="F27" s="86">
        <v>1711</v>
      </c>
      <c r="G27" s="87">
        <v>3542</v>
      </c>
      <c r="H27" s="87">
        <v>4353</v>
      </c>
    </row>
    <row r="28" spans="1:8" ht="13.5">
      <c r="A28" s="83" t="s">
        <v>53</v>
      </c>
      <c r="B28" s="91"/>
      <c r="C28" s="91"/>
      <c r="D28" s="88"/>
      <c r="E28" s="89" t="s">
        <v>54</v>
      </c>
      <c r="F28" s="86">
        <v>3000</v>
      </c>
      <c r="G28" s="87"/>
      <c r="H28" s="87">
        <f>3826-482</f>
        <v>3344</v>
      </c>
    </row>
    <row r="29" spans="1:8" ht="13.5">
      <c r="A29" s="83" t="s">
        <v>55</v>
      </c>
      <c r="B29" s="91">
        <v>34630</v>
      </c>
      <c r="C29" s="91">
        <v>14461</v>
      </c>
      <c r="D29" s="88">
        <v>25790</v>
      </c>
      <c r="E29" s="89" t="s">
        <v>56</v>
      </c>
      <c r="F29" s="86">
        <v>19656</v>
      </c>
      <c r="G29" s="87">
        <v>-20290</v>
      </c>
      <c r="H29" s="87">
        <v>44205</v>
      </c>
    </row>
    <row r="30" spans="1:8" ht="13.5">
      <c r="A30" s="83" t="s">
        <v>57</v>
      </c>
      <c r="B30" s="91">
        <v>200</v>
      </c>
      <c r="C30" s="91">
        <v>69</v>
      </c>
      <c r="D30" s="88">
        <v>100</v>
      </c>
      <c r="E30" s="89" t="s">
        <v>58</v>
      </c>
      <c r="F30" s="86"/>
      <c r="G30" s="87">
        <v>5771</v>
      </c>
      <c r="H30" s="87">
        <v>6342</v>
      </c>
    </row>
    <row r="31" spans="1:8" ht="13.5">
      <c r="A31" s="83" t="s">
        <v>59</v>
      </c>
      <c r="B31" s="91">
        <v>100</v>
      </c>
      <c r="C31" s="91">
        <v>275</v>
      </c>
      <c r="D31" s="88">
        <v>100</v>
      </c>
      <c r="E31" s="89" t="s">
        <v>60</v>
      </c>
      <c r="F31" s="86"/>
      <c r="G31" s="87">
        <v>89</v>
      </c>
      <c r="H31" s="87"/>
    </row>
    <row r="32" spans="1:8" ht="13.5">
      <c r="A32" s="83" t="s">
        <v>61</v>
      </c>
      <c r="B32" s="91">
        <v>500</v>
      </c>
      <c r="C32" s="91">
        <v>1164</v>
      </c>
      <c r="D32" s="88">
        <v>100</v>
      </c>
      <c r="E32" s="89" t="s">
        <v>62</v>
      </c>
      <c r="F32" s="92">
        <v>48439</v>
      </c>
      <c r="G32" s="87"/>
      <c r="H32" s="87"/>
    </row>
    <row r="33" spans="1:8" ht="13.5">
      <c r="A33" s="93" t="s">
        <v>63</v>
      </c>
      <c r="B33" s="84">
        <f>B7+B24</f>
        <v>72285</v>
      </c>
      <c r="C33" s="84">
        <f>C7+C24</f>
        <v>60846</v>
      </c>
      <c r="D33" s="84">
        <f>D7+D24</f>
        <v>54260</v>
      </c>
      <c r="E33" s="82" t="s">
        <v>64</v>
      </c>
      <c r="F33" s="94">
        <f>SUM(F7:F32)</f>
        <v>427947</v>
      </c>
      <c r="G33" s="94">
        <f>SUM(G7:G32)</f>
        <v>337820</v>
      </c>
      <c r="H33" s="94">
        <f>SUM(H7:H32)</f>
        <v>536228</v>
      </c>
    </row>
    <row r="34" spans="1:8" ht="13.5">
      <c r="A34" s="83"/>
      <c r="B34" s="88"/>
      <c r="C34" s="88"/>
      <c r="D34" s="88"/>
      <c r="E34" s="95"/>
      <c r="F34" s="92"/>
      <c r="G34" s="87"/>
      <c r="H34" s="96"/>
    </row>
    <row r="35" spans="1:8" ht="13.5">
      <c r="A35" s="97" t="s">
        <v>65</v>
      </c>
      <c r="B35" s="84">
        <f>SUM(B36,B43,B82)</f>
        <v>282164</v>
      </c>
      <c r="C35" s="84">
        <f>SUM(C36,C43,C82)</f>
        <v>361511</v>
      </c>
      <c r="D35" s="84">
        <f>SUM(D36,D43,D82)</f>
        <v>316160</v>
      </c>
      <c r="E35" s="98" t="s">
        <v>66</v>
      </c>
      <c r="F35" s="84">
        <f>SUM(F36,F43,F82)</f>
        <v>0</v>
      </c>
      <c r="G35" s="84">
        <f>SUM(G36,G43,G82)</f>
        <v>0</v>
      </c>
      <c r="H35" s="84">
        <f>SUM(H36,H43,H82)</f>
        <v>0</v>
      </c>
    </row>
    <row r="36" spans="1:8" ht="13.5">
      <c r="A36" s="97" t="s">
        <v>67</v>
      </c>
      <c r="B36" s="84">
        <f>SUM(B37:B42)</f>
        <v>5459</v>
      </c>
      <c r="C36" s="84">
        <f>SUM(C37:C42)</f>
        <v>5459</v>
      </c>
      <c r="D36" s="84">
        <f>SUM(D37:D42)</f>
        <v>5459</v>
      </c>
      <c r="E36" s="97" t="s">
        <v>68</v>
      </c>
      <c r="F36" s="84">
        <f>SUM(F37:F42)</f>
        <v>0</v>
      </c>
      <c r="G36" s="84">
        <f>SUM(G37:G42)</f>
        <v>0</v>
      </c>
      <c r="H36" s="84">
        <f>SUM(H37:H42)</f>
        <v>0</v>
      </c>
    </row>
    <row r="37" spans="1:8" ht="13.5">
      <c r="A37" s="83" t="s">
        <v>69</v>
      </c>
      <c r="B37" s="91">
        <v>433</v>
      </c>
      <c r="C37" s="88">
        <v>433</v>
      </c>
      <c r="D37" s="88">
        <v>433</v>
      </c>
      <c r="E37" s="83" t="s">
        <v>70</v>
      </c>
      <c r="F37" s="92"/>
      <c r="G37" s="87"/>
      <c r="H37" s="87"/>
    </row>
    <row r="38" spans="1:8" ht="13.5">
      <c r="A38" s="83" t="s">
        <v>71</v>
      </c>
      <c r="B38" s="91">
        <v>285</v>
      </c>
      <c r="C38" s="88">
        <v>285</v>
      </c>
      <c r="D38" s="88">
        <v>285</v>
      </c>
      <c r="E38" s="83" t="s">
        <v>72</v>
      </c>
      <c r="F38" s="92"/>
      <c r="G38" s="87"/>
      <c r="H38" s="87"/>
    </row>
    <row r="39" spans="1:8" ht="13.5">
      <c r="A39" s="83" t="s">
        <v>73</v>
      </c>
      <c r="B39" s="91">
        <v>2718</v>
      </c>
      <c r="C39" s="88">
        <v>2718</v>
      </c>
      <c r="D39" s="88">
        <v>2718</v>
      </c>
      <c r="E39" s="83" t="s">
        <v>74</v>
      </c>
      <c r="F39" s="92"/>
      <c r="G39" s="87"/>
      <c r="H39" s="87"/>
    </row>
    <row r="40" spans="1:8" ht="13.5">
      <c r="A40" s="83" t="s">
        <v>75</v>
      </c>
      <c r="B40" s="91">
        <v>0</v>
      </c>
      <c r="C40" s="88"/>
      <c r="D40" s="88"/>
      <c r="E40" s="83" t="s">
        <v>76</v>
      </c>
      <c r="F40" s="92"/>
      <c r="G40" s="87"/>
      <c r="H40" s="87"/>
    </row>
    <row r="41" spans="1:8" ht="13.5">
      <c r="A41" s="83" t="s">
        <v>77</v>
      </c>
      <c r="B41" s="91">
        <v>833</v>
      </c>
      <c r="C41" s="88">
        <v>833</v>
      </c>
      <c r="D41" s="88">
        <v>833</v>
      </c>
      <c r="E41" s="83" t="s">
        <v>78</v>
      </c>
      <c r="F41" s="92"/>
      <c r="G41" s="87"/>
      <c r="H41" s="87"/>
    </row>
    <row r="42" spans="1:8" ht="13.5">
      <c r="A42" s="83" t="s">
        <v>79</v>
      </c>
      <c r="B42" s="91">
        <v>1190</v>
      </c>
      <c r="C42" s="88">
        <v>1190</v>
      </c>
      <c r="D42" s="88">
        <v>1190</v>
      </c>
      <c r="E42" s="83" t="s">
        <v>80</v>
      </c>
      <c r="F42" s="92"/>
      <c r="G42" s="87"/>
      <c r="H42" s="87"/>
    </row>
    <row r="43" spans="1:8" ht="13.5">
      <c r="A43" s="97" t="s">
        <v>81</v>
      </c>
      <c r="B43" s="84">
        <f>SUM(B44:B81)</f>
        <v>251045</v>
      </c>
      <c r="C43" s="84">
        <f>SUM(C44:C81)</f>
        <v>310468</v>
      </c>
      <c r="D43" s="84">
        <f>SUM(D44:D81)</f>
        <v>283249</v>
      </c>
      <c r="E43" s="97" t="s">
        <v>82</v>
      </c>
      <c r="F43" s="84">
        <f>SUM(F44:F81)</f>
        <v>0</v>
      </c>
      <c r="G43" s="84">
        <f>SUM(G44:G81)</f>
        <v>0</v>
      </c>
      <c r="H43" s="84">
        <f>SUM(H44:H81)</f>
        <v>0</v>
      </c>
    </row>
    <row r="44" spans="1:8" ht="13.5">
      <c r="A44" s="83" t="s">
        <v>83</v>
      </c>
      <c r="B44" s="99">
        <v>1951</v>
      </c>
      <c r="C44" s="88">
        <v>1951</v>
      </c>
      <c r="D44" s="88">
        <v>1951</v>
      </c>
      <c r="E44" s="83" t="s">
        <v>84</v>
      </c>
      <c r="F44" s="92"/>
      <c r="G44" s="87"/>
      <c r="H44" s="87"/>
    </row>
    <row r="45" spans="1:8" ht="13.5">
      <c r="A45" s="83" t="s">
        <v>85</v>
      </c>
      <c r="B45" s="99">
        <v>59811</v>
      </c>
      <c r="C45" s="88">
        <v>65448</v>
      </c>
      <c r="D45" s="88">
        <v>60000</v>
      </c>
      <c r="E45" s="83" t="s">
        <v>86</v>
      </c>
      <c r="F45" s="92"/>
      <c r="G45" s="87"/>
      <c r="H45" s="87"/>
    </row>
    <row r="46" spans="1:8" ht="24">
      <c r="A46" s="83" t="s">
        <v>87</v>
      </c>
      <c r="B46" s="99">
        <v>19239</v>
      </c>
      <c r="C46" s="88">
        <v>20231</v>
      </c>
      <c r="D46" s="88">
        <v>20231</v>
      </c>
      <c r="E46" s="83" t="s">
        <v>88</v>
      </c>
      <c r="F46" s="92"/>
      <c r="G46" s="87"/>
      <c r="H46" s="87"/>
    </row>
    <row r="47" spans="1:8" ht="13.5">
      <c r="A47" s="83" t="s">
        <v>89</v>
      </c>
      <c r="B47" s="99">
        <v>329</v>
      </c>
      <c r="C47" s="88">
        <v>3312</v>
      </c>
      <c r="D47" s="88">
        <v>2877</v>
      </c>
      <c r="E47" s="83" t="s">
        <v>90</v>
      </c>
      <c r="F47" s="92"/>
      <c r="G47" s="87"/>
      <c r="H47" s="87"/>
    </row>
    <row r="48" spans="1:8" ht="13.5">
      <c r="A48" s="83" t="s">
        <v>91</v>
      </c>
      <c r="B48" s="99"/>
      <c r="C48" s="88"/>
      <c r="D48" s="88"/>
      <c r="E48" s="83" t="s">
        <v>92</v>
      </c>
      <c r="F48" s="92"/>
      <c r="G48" s="87"/>
      <c r="H48" s="87"/>
    </row>
    <row r="49" spans="1:8" ht="13.5">
      <c r="A49" s="83" t="s">
        <v>93</v>
      </c>
      <c r="B49" s="99"/>
      <c r="C49" s="88"/>
      <c r="D49" s="88"/>
      <c r="E49" s="83" t="s">
        <v>94</v>
      </c>
      <c r="F49" s="92"/>
      <c r="G49" s="87"/>
      <c r="H49" s="87"/>
    </row>
    <row r="50" spans="1:8" ht="13.5">
      <c r="A50" s="83" t="s">
        <v>95</v>
      </c>
      <c r="B50" s="99">
        <v>546</v>
      </c>
      <c r="C50" s="88">
        <v>547</v>
      </c>
      <c r="D50" s="88">
        <v>547</v>
      </c>
      <c r="E50" s="83" t="s">
        <v>96</v>
      </c>
      <c r="F50" s="92"/>
      <c r="G50" s="87"/>
      <c r="H50" s="87"/>
    </row>
    <row r="51" spans="1:8" ht="13.5">
      <c r="A51" s="83" t="s">
        <v>97</v>
      </c>
      <c r="B51" s="99">
        <v>11775</v>
      </c>
      <c r="C51" s="88">
        <v>12943</v>
      </c>
      <c r="D51" s="88">
        <v>11684</v>
      </c>
      <c r="E51" s="83" t="s">
        <v>98</v>
      </c>
      <c r="F51" s="92"/>
      <c r="G51" s="87"/>
      <c r="H51" s="87"/>
    </row>
    <row r="52" spans="1:8" ht="13.5">
      <c r="A52" s="83" t="s">
        <v>99</v>
      </c>
      <c r="B52" s="99">
        <v>18433</v>
      </c>
      <c r="C52" s="88">
        <v>18433</v>
      </c>
      <c r="D52" s="88">
        <v>18433</v>
      </c>
      <c r="E52" s="83" t="s">
        <v>100</v>
      </c>
      <c r="F52" s="92"/>
      <c r="G52" s="87"/>
      <c r="H52" s="87"/>
    </row>
    <row r="53" spans="1:8" ht="13.5">
      <c r="A53" s="83" t="s">
        <v>101</v>
      </c>
      <c r="B53" s="99">
        <v>1104</v>
      </c>
      <c r="C53" s="88">
        <v>1289</v>
      </c>
      <c r="D53" s="88">
        <v>1215</v>
      </c>
      <c r="E53" s="83" t="s">
        <v>102</v>
      </c>
      <c r="F53" s="92"/>
      <c r="G53" s="87"/>
      <c r="H53" s="87"/>
    </row>
    <row r="54" spans="1:8" ht="13.5">
      <c r="A54" s="83" t="s">
        <v>103</v>
      </c>
      <c r="B54" s="99">
        <v>12340</v>
      </c>
      <c r="C54" s="88">
        <v>13173</v>
      </c>
      <c r="D54" s="88">
        <v>13080</v>
      </c>
      <c r="E54" s="83" t="s">
        <v>104</v>
      </c>
      <c r="F54" s="92"/>
      <c r="G54" s="87"/>
      <c r="H54" s="87"/>
    </row>
    <row r="55" spans="1:8" ht="13.5">
      <c r="A55" s="83" t="s">
        <v>105</v>
      </c>
      <c r="B55" s="99"/>
      <c r="C55" s="88"/>
      <c r="D55" s="88"/>
      <c r="E55" s="83" t="s">
        <v>106</v>
      </c>
      <c r="F55" s="92"/>
      <c r="G55" s="87"/>
      <c r="H55" s="87"/>
    </row>
    <row r="56" spans="1:8" ht="13.5">
      <c r="A56" s="83" t="s">
        <v>107</v>
      </c>
      <c r="B56" s="99">
        <v>67133</v>
      </c>
      <c r="C56" s="88">
        <v>51423</v>
      </c>
      <c r="D56" s="88">
        <v>50000</v>
      </c>
      <c r="E56" s="83" t="s">
        <v>107</v>
      </c>
      <c r="F56" s="92"/>
      <c r="G56" s="87"/>
      <c r="H56" s="87"/>
    </row>
    <row r="57" spans="1:8" ht="24">
      <c r="A57" s="83" t="s">
        <v>108</v>
      </c>
      <c r="B57" s="99"/>
      <c r="C57" s="88"/>
      <c r="D57" s="88"/>
      <c r="E57" s="83" t="s">
        <v>109</v>
      </c>
      <c r="F57" s="92"/>
      <c r="G57" s="87"/>
      <c r="H57" s="87"/>
    </row>
    <row r="58" spans="1:8" ht="13.5">
      <c r="A58" s="83" t="s">
        <v>110</v>
      </c>
      <c r="B58" s="99"/>
      <c r="C58" s="88"/>
      <c r="D58" s="88"/>
      <c r="E58" s="83" t="s">
        <v>111</v>
      </c>
      <c r="F58" s="92"/>
      <c r="G58" s="87"/>
      <c r="H58" s="87"/>
    </row>
    <row r="59" spans="1:8" ht="13.5">
      <c r="A59" s="83" t="s">
        <v>112</v>
      </c>
      <c r="B59" s="99"/>
      <c r="C59" s="88"/>
      <c r="D59" s="88"/>
      <c r="E59" s="83" t="s">
        <v>113</v>
      </c>
      <c r="F59" s="92"/>
      <c r="G59" s="87"/>
      <c r="H59" s="87"/>
    </row>
    <row r="60" spans="1:8" ht="24">
      <c r="A60" s="83" t="s">
        <v>114</v>
      </c>
      <c r="B60" s="99">
        <v>1347</v>
      </c>
      <c r="C60" s="88">
        <v>1649</v>
      </c>
      <c r="D60" s="88">
        <v>1470</v>
      </c>
      <c r="E60" s="83" t="s">
        <v>115</v>
      </c>
      <c r="F60" s="92"/>
      <c r="G60" s="87"/>
      <c r="H60" s="87"/>
    </row>
    <row r="61" spans="1:8" ht="13.5">
      <c r="A61" s="83" t="s">
        <v>116</v>
      </c>
      <c r="B61" s="99">
        <v>23665</v>
      </c>
      <c r="C61" s="88">
        <v>21907</v>
      </c>
      <c r="D61" s="88">
        <v>21000</v>
      </c>
      <c r="E61" s="83" t="s">
        <v>117</v>
      </c>
      <c r="F61" s="92"/>
      <c r="G61" s="87"/>
      <c r="H61" s="87"/>
    </row>
    <row r="62" spans="1:8" ht="24">
      <c r="A62" s="83" t="s">
        <v>118</v>
      </c>
      <c r="B62" s="99"/>
      <c r="C62" s="88"/>
      <c r="D62" s="88"/>
      <c r="E62" s="83" t="s">
        <v>119</v>
      </c>
      <c r="F62" s="92"/>
      <c r="G62" s="87"/>
      <c r="H62" s="87"/>
    </row>
    <row r="63" spans="1:8" ht="24">
      <c r="A63" s="83" t="s">
        <v>120</v>
      </c>
      <c r="B63" s="99">
        <v>561</v>
      </c>
      <c r="C63" s="88">
        <v>701</v>
      </c>
      <c r="D63" s="88">
        <v>600</v>
      </c>
      <c r="E63" s="83" t="s">
        <v>121</v>
      </c>
      <c r="F63" s="92"/>
      <c r="G63" s="87"/>
      <c r="H63" s="87"/>
    </row>
    <row r="64" spans="1:8" ht="24">
      <c r="A64" s="83" t="s">
        <v>122</v>
      </c>
      <c r="B64" s="99">
        <v>10656</v>
      </c>
      <c r="C64" s="88">
        <v>31642</v>
      </c>
      <c r="D64" s="88">
        <v>31000</v>
      </c>
      <c r="E64" s="83" t="s">
        <v>123</v>
      </c>
      <c r="F64" s="92"/>
      <c r="G64" s="87"/>
      <c r="H64" s="87"/>
    </row>
    <row r="65" spans="1:8" ht="24">
      <c r="A65" s="83" t="s">
        <v>124</v>
      </c>
      <c r="B65" s="99">
        <v>6310</v>
      </c>
      <c r="C65" s="88">
        <v>9713</v>
      </c>
      <c r="D65" s="88">
        <v>9500</v>
      </c>
      <c r="E65" s="83" t="s">
        <v>125</v>
      </c>
      <c r="F65" s="92"/>
      <c r="G65" s="87"/>
      <c r="H65" s="87"/>
    </row>
    <row r="66" spans="1:8" ht="24">
      <c r="A66" s="83" t="s">
        <v>126</v>
      </c>
      <c r="B66" s="99">
        <v>1915</v>
      </c>
      <c r="C66" s="88">
        <v>2408</v>
      </c>
      <c r="D66" s="88">
        <v>2072</v>
      </c>
      <c r="E66" s="83" t="s">
        <v>127</v>
      </c>
      <c r="F66" s="92"/>
      <c r="G66" s="87"/>
      <c r="H66" s="87"/>
    </row>
    <row r="67" spans="1:8" ht="24">
      <c r="A67" s="83" t="s">
        <v>128</v>
      </c>
      <c r="B67" s="91"/>
      <c r="C67" s="88"/>
      <c r="D67" s="88"/>
      <c r="E67" s="83" t="s">
        <v>129</v>
      </c>
      <c r="F67" s="92"/>
      <c r="G67" s="87"/>
      <c r="H67" s="87"/>
    </row>
    <row r="68" spans="1:8" ht="13.5">
      <c r="A68" s="83" t="s">
        <v>130</v>
      </c>
      <c r="B68" s="91">
        <v>10838</v>
      </c>
      <c r="C68" s="88">
        <v>33119</v>
      </c>
      <c r="D68" s="88">
        <v>21000</v>
      </c>
      <c r="E68" s="83" t="s">
        <v>131</v>
      </c>
      <c r="F68" s="92"/>
      <c r="G68" s="87"/>
      <c r="H68" s="87"/>
    </row>
    <row r="69" spans="1:8" ht="24">
      <c r="A69" s="83" t="s">
        <v>132</v>
      </c>
      <c r="B69" s="91">
        <v>1344</v>
      </c>
      <c r="C69" s="88">
        <v>5718</v>
      </c>
      <c r="D69" s="88">
        <v>1852</v>
      </c>
      <c r="E69" s="83" t="s">
        <v>133</v>
      </c>
      <c r="F69" s="92"/>
      <c r="G69" s="87"/>
      <c r="H69" s="87"/>
    </row>
    <row r="70" spans="1:8" ht="24">
      <c r="A70" s="83" t="s">
        <v>134</v>
      </c>
      <c r="B70" s="91"/>
      <c r="C70" s="88"/>
      <c r="D70" s="88"/>
      <c r="E70" s="83" t="s">
        <v>135</v>
      </c>
      <c r="F70" s="92"/>
      <c r="G70" s="87"/>
      <c r="H70" s="87"/>
    </row>
    <row r="71" spans="1:8" ht="24">
      <c r="A71" s="83" t="s">
        <v>136</v>
      </c>
      <c r="B71" s="91"/>
      <c r="C71" s="88"/>
      <c r="D71" s="88"/>
      <c r="E71" s="83" t="s">
        <v>137</v>
      </c>
      <c r="F71" s="92"/>
      <c r="G71" s="87"/>
      <c r="H71" s="87"/>
    </row>
    <row r="72" spans="1:8" ht="13.5">
      <c r="A72" s="83" t="s">
        <v>138</v>
      </c>
      <c r="B72" s="91"/>
      <c r="C72" s="88"/>
      <c r="D72" s="88"/>
      <c r="E72" s="83" t="s">
        <v>139</v>
      </c>
      <c r="F72" s="92"/>
      <c r="G72" s="87"/>
      <c r="H72" s="87"/>
    </row>
    <row r="73" spans="1:8" ht="24">
      <c r="A73" s="83" t="s">
        <v>140</v>
      </c>
      <c r="B73" s="91"/>
      <c r="C73" s="88"/>
      <c r="D73" s="88"/>
      <c r="E73" s="83" t="s">
        <v>141</v>
      </c>
      <c r="F73" s="92"/>
      <c r="G73" s="87"/>
      <c r="H73" s="87"/>
    </row>
    <row r="74" spans="1:8" ht="24">
      <c r="A74" s="83" t="s">
        <v>142</v>
      </c>
      <c r="B74" s="91">
        <v>1537</v>
      </c>
      <c r="C74" s="88">
        <v>1034</v>
      </c>
      <c r="D74" s="88">
        <v>1459</v>
      </c>
      <c r="E74" s="83" t="s">
        <v>143</v>
      </c>
      <c r="F74" s="92"/>
      <c r="G74" s="87"/>
      <c r="H74" s="87"/>
    </row>
    <row r="75" spans="1:8" ht="24">
      <c r="A75" s="83" t="s">
        <v>144</v>
      </c>
      <c r="B75" s="91">
        <v>90</v>
      </c>
      <c r="C75" s="88">
        <v>90</v>
      </c>
      <c r="D75" s="88"/>
      <c r="E75" s="83" t="s">
        <v>145</v>
      </c>
      <c r="F75" s="92"/>
      <c r="G75" s="87"/>
      <c r="H75" s="87"/>
    </row>
    <row r="76" spans="1:8" ht="24">
      <c r="A76" s="83" t="s">
        <v>146</v>
      </c>
      <c r="B76" s="88"/>
      <c r="C76" s="88">
        <v>220</v>
      </c>
      <c r="D76" s="88"/>
      <c r="E76" s="83" t="s">
        <v>147</v>
      </c>
      <c r="F76" s="96"/>
      <c r="G76" s="87"/>
      <c r="H76" s="87"/>
    </row>
    <row r="77" spans="1:8" ht="13.5">
      <c r="A77" s="83" t="s">
        <v>148</v>
      </c>
      <c r="B77" s="91"/>
      <c r="C77" s="88"/>
      <c r="D77" s="88"/>
      <c r="E77" s="83" t="s">
        <v>149</v>
      </c>
      <c r="F77" s="92"/>
      <c r="G77" s="92"/>
      <c r="H77" s="87"/>
    </row>
    <row r="78" spans="1:8" ht="13.5">
      <c r="A78" s="83" t="s">
        <v>150</v>
      </c>
      <c r="B78" s="100"/>
      <c r="C78" s="88">
        <v>329</v>
      </c>
      <c r="D78" s="88">
        <v>329</v>
      </c>
      <c r="E78" s="83" t="s">
        <v>151</v>
      </c>
      <c r="F78" s="101"/>
      <c r="G78" s="101"/>
      <c r="H78" s="101"/>
    </row>
    <row r="79" spans="1:8" ht="13.5">
      <c r="A79" s="83" t="s">
        <v>152</v>
      </c>
      <c r="B79" s="102"/>
      <c r="C79" s="88">
        <v>995</v>
      </c>
      <c r="D79" s="88">
        <v>995</v>
      </c>
      <c r="E79" s="83" t="s">
        <v>153</v>
      </c>
      <c r="F79" s="103"/>
      <c r="G79" s="103"/>
      <c r="H79" s="103"/>
    </row>
    <row r="80" spans="1:8" ht="13.5">
      <c r="A80" s="83" t="s">
        <v>154</v>
      </c>
      <c r="B80" s="102"/>
      <c r="C80" s="88">
        <v>10954</v>
      </c>
      <c r="D80" s="88">
        <v>10954</v>
      </c>
      <c r="E80" s="83" t="s">
        <v>155</v>
      </c>
      <c r="F80" s="103"/>
      <c r="G80" s="103"/>
      <c r="H80" s="103"/>
    </row>
    <row r="81" spans="1:8" ht="13.5">
      <c r="A81" s="83" t="s">
        <v>156</v>
      </c>
      <c r="B81" s="91">
        <v>121</v>
      </c>
      <c r="C81" s="88">
        <v>1239</v>
      </c>
      <c r="D81" s="88">
        <v>1000</v>
      </c>
      <c r="E81" s="83" t="s">
        <v>157</v>
      </c>
      <c r="F81" s="103"/>
      <c r="G81" s="103"/>
      <c r="H81" s="103"/>
    </row>
    <row r="82" spans="1:8" ht="13.5">
      <c r="A82" s="97" t="s">
        <v>158</v>
      </c>
      <c r="B82" s="84">
        <v>25660</v>
      </c>
      <c r="C82" s="84">
        <f>SUM(C83:C102)</f>
        <v>45584</v>
      </c>
      <c r="D82" s="84">
        <f>SUM(D83:D102)</f>
        <v>27452</v>
      </c>
      <c r="E82" s="97" t="s">
        <v>159</v>
      </c>
      <c r="F82" s="84">
        <f>SUM(F83:F102)</f>
        <v>0</v>
      </c>
      <c r="G82" s="84">
        <f>SUM(G83:G102)</f>
        <v>0</v>
      </c>
      <c r="H82" s="84">
        <f>SUM(H83:H102)</f>
        <v>0</v>
      </c>
    </row>
    <row r="83" spans="1:8" ht="13.5">
      <c r="A83" s="83" t="s">
        <v>160</v>
      </c>
      <c r="B83" s="102"/>
      <c r="C83" s="88">
        <v>1144</v>
      </c>
      <c r="D83" s="88">
        <v>79</v>
      </c>
      <c r="E83" s="83" t="s">
        <v>160</v>
      </c>
      <c r="F83" s="103"/>
      <c r="G83" s="103"/>
      <c r="H83" s="103"/>
    </row>
    <row r="84" spans="1:8" ht="13.5">
      <c r="A84" s="83" t="s">
        <v>161</v>
      </c>
      <c r="B84" s="102"/>
      <c r="C84" s="88"/>
      <c r="D84" s="88"/>
      <c r="E84" s="83" t="s">
        <v>161</v>
      </c>
      <c r="F84" s="103"/>
      <c r="G84" s="103"/>
      <c r="H84" s="103"/>
    </row>
    <row r="85" spans="1:8" ht="13.5">
      <c r="A85" s="83" t="s">
        <v>162</v>
      </c>
      <c r="B85" s="102"/>
      <c r="C85" s="88"/>
      <c r="D85" s="88"/>
      <c r="E85" s="83" t="s">
        <v>162</v>
      </c>
      <c r="F85" s="103"/>
      <c r="G85" s="103"/>
      <c r="H85" s="103"/>
    </row>
    <row r="86" spans="1:8" ht="13.5">
      <c r="A86" s="83" t="s">
        <v>163</v>
      </c>
      <c r="B86" s="102"/>
      <c r="C86" s="88">
        <v>2521</v>
      </c>
      <c r="D86" s="88">
        <v>350</v>
      </c>
      <c r="E86" s="83" t="s">
        <v>163</v>
      </c>
      <c r="F86" s="103"/>
      <c r="G86" s="103"/>
      <c r="H86" s="103"/>
    </row>
    <row r="87" spans="1:8" ht="13.5">
      <c r="A87" s="83" t="s">
        <v>164</v>
      </c>
      <c r="B87" s="102"/>
      <c r="C87" s="88"/>
      <c r="D87" s="88"/>
      <c r="E87" s="83" t="s">
        <v>164</v>
      </c>
      <c r="F87" s="103"/>
      <c r="G87" s="103"/>
      <c r="H87" s="103"/>
    </row>
    <row r="88" spans="1:8" ht="13.5">
      <c r="A88" s="83" t="s">
        <v>165</v>
      </c>
      <c r="B88" s="102"/>
      <c r="C88" s="88">
        <v>970</v>
      </c>
      <c r="D88" s="88">
        <v>500</v>
      </c>
      <c r="E88" s="83" t="s">
        <v>165</v>
      </c>
      <c r="F88" s="103"/>
      <c r="G88" s="103"/>
      <c r="H88" s="103"/>
    </row>
    <row r="89" spans="1:8" ht="13.5">
      <c r="A89" s="83" t="s">
        <v>166</v>
      </c>
      <c r="B89" s="102"/>
      <c r="C89" s="88">
        <v>871</v>
      </c>
      <c r="D89" s="88">
        <v>850</v>
      </c>
      <c r="E89" s="83" t="s">
        <v>166</v>
      </c>
      <c r="F89" s="103"/>
      <c r="G89" s="103"/>
      <c r="H89" s="103"/>
    </row>
    <row r="90" spans="1:8" ht="13.5">
      <c r="A90" s="83" t="s">
        <v>167</v>
      </c>
      <c r="B90" s="102"/>
      <c r="C90" s="88">
        <v>5278</v>
      </c>
      <c r="D90" s="88">
        <v>700</v>
      </c>
      <c r="E90" s="83" t="s">
        <v>167</v>
      </c>
      <c r="F90" s="103"/>
      <c r="G90" s="103"/>
      <c r="H90" s="103"/>
    </row>
    <row r="91" spans="1:8" ht="13.5">
      <c r="A91" s="83" t="s">
        <v>168</v>
      </c>
      <c r="B91" s="102"/>
      <c r="C91" s="88">
        <v>1339</v>
      </c>
      <c r="D91" s="88">
        <v>220</v>
      </c>
      <c r="E91" s="83" t="s">
        <v>168</v>
      </c>
      <c r="F91" s="103"/>
      <c r="G91" s="103"/>
      <c r="H91" s="103"/>
    </row>
    <row r="92" spans="1:8" ht="13.5">
      <c r="A92" s="83" t="s">
        <v>169</v>
      </c>
      <c r="B92" s="102"/>
      <c r="C92" s="88">
        <v>1688</v>
      </c>
      <c r="D92" s="88">
        <v>2000</v>
      </c>
      <c r="E92" s="83" t="s">
        <v>169</v>
      </c>
      <c r="F92" s="103"/>
      <c r="G92" s="103"/>
      <c r="H92" s="103"/>
    </row>
    <row r="93" spans="1:8" ht="13.5">
      <c r="A93" s="83" t="s">
        <v>170</v>
      </c>
      <c r="B93" s="102"/>
      <c r="C93" s="88">
        <v>18539</v>
      </c>
      <c r="D93" s="88">
        <v>17712</v>
      </c>
      <c r="E93" s="83" t="s">
        <v>170</v>
      </c>
      <c r="F93" s="103"/>
      <c r="G93" s="103"/>
      <c r="H93" s="103"/>
    </row>
    <row r="94" spans="1:8" ht="13.5">
      <c r="A94" s="83" t="s">
        <v>171</v>
      </c>
      <c r="B94" s="102"/>
      <c r="C94" s="88">
        <v>2198</v>
      </c>
      <c r="D94" s="88">
        <v>500</v>
      </c>
      <c r="E94" s="83" t="s">
        <v>171</v>
      </c>
      <c r="F94" s="103"/>
      <c r="G94" s="103"/>
      <c r="H94" s="103"/>
    </row>
    <row r="95" spans="1:8" ht="13.5">
      <c r="A95" s="83" t="s">
        <v>172</v>
      </c>
      <c r="B95" s="102"/>
      <c r="C95" s="88">
        <v>4958</v>
      </c>
      <c r="D95" s="88">
        <v>500</v>
      </c>
      <c r="E95" s="83" t="s">
        <v>172</v>
      </c>
      <c r="F95" s="103"/>
      <c r="G95" s="103"/>
      <c r="H95" s="103"/>
    </row>
    <row r="96" spans="1:8" ht="13.5">
      <c r="A96" s="83" t="s">
        <v>173</v>
      </c>
      <c r="B96" s="102"/>
      <c r="C96" s="88">
        <v>660</v>
      </c>
      <c r="D96" s="88">
        <v>600</v>
      </c>
      <c r="E96" s="83" t="s">
        <v>173</v>
      </c>
      <c r="F96" s="103"/>
      <c r="G96" s="103"/>
      <c r="H96" s="103"/>
    </row>
    <row r="97" spans="1:8" ht="13.5">
      <c r="A97" s="83" t="s">
        <v>174</v>
      </c>
      <c r="B97" s="102"/>
      <c r="C97" s="88">
        <v>857</v>
      </c>
      <c r="D97" s="88">
        <v>700</v>
      </c>
      <c r="E97" s="83" t="s">
        <v>174</v>
      </c>
      <c r="F97" s="103"/>
      <c r="G97" s="103"/>
      <c r="H97" s="103"/>
    </row>
    <row r="98" spans="1:8" ht="13.5">
      <c r="A98" s="83" t="s">
        <v>175</v>
      </c>
      <c r="B98" s="102"/>
      <c r="C98" s="88">
        <v>83</v>
      </c>
      <c r="D98" s="88">
        <v>742</v>
      </c>
      <c r="E98" s="83" t="s">
        <v>175</v>
      </c>
      <c r="F98" s="103"/>
      <c r="G98" s="103"/>
      <c r="H98" s="103"/>
    </row>
    <row r="99" spans="1:8" ht="13.5">
      <c r="A99" s="83" t="s">
        <v>176</v>
      </c>
      <c r="B99" s="102"/>
      <c r="C99" s="88">
        <v>3248</v>
      </c>
      <c r="D99" s="88"/>
      <c r="E99" s="83" t="s">
        <v>176</v>
      </c>
      <c r="F99" s="103"/>
      <c r="G99" s="103"/>
      <c r="H99" s="103"/>
    </row>
    <row r="100" spans="1:8" ht="13.5">
      <c r="A100" s="83" t="s">
        <v>177</v>
      </c>
      <c r="B100" s="102"/>
      <c r="C100" s="88">
        <v>340</v>
      </c>
      <c r="D100" s="88">
        <v>252</v>
      </c>
      <c r="E100" s="83" t="s">
        <v>177</v>
      </c>
      <c r="F100" s="103"/>
      <c r="G100" s="103"/>
      <c r="H100" s="103"/>
    </row>
    <row r="101" spans="1:8" ht="13.5">
      <c r="A101" s="83" t="s">
        <v>178</v>
      </c>
      <c r="B101" s="102"/>
      <c r="C101" s="88">
        <v>770</v>
      </c>
      <c r="D101" s="88">
        <v>1627</v>
      </c>
      <c r="E101" s="83" t="s">
        <v>178</v>
      </c>
      <c r="F101" s="103"/>
      <c r="G101" s="103"/>
      <c r="H101" s="103"/>
    </row>
    <row r="102" spans="1:8" ht="13.5">
      <c r="A102" s="83" t="s">
        <v>179</v>
      </c>
      <c r="B102" s="102"/>
      <c r="C102" s="88">
        <v>120</v>
      </c>
      <c r="D102" s="88">
        <v>120</v>
      </c>
      <c r="E102" s="83" t="s">
        <v>179</v>
      </c>
      <c r="F102" s="103"/>
      <c r="G102" s="103"/>
      <c r="H102" s="103"/>
    </row>
    <row r="103" spans="1:8" ht="13.5">
      <c r="A103" s="104" t="s">
        <v>180</v>
      </c>
      <c r="B103" s="84">
        <f>SUM(B104)</f>
        <v>0</v>
      </c>
      <c r="C103" s="84">
        <f>SUM(C104)</f>
        <v>82468</v>
      </c>
      <c r="D103" s="84">
        <f>SUM(D104)</f>
        <v>26500</v>
      </c>
      <c r="E103" s="104" t="s">
        <v>181</v>
      </c>
      <c r="F103" s="84">
        <f>SUM(F104)</f>
        <v>5500</v>
      </c>
      <c r="G103" s="84">
        <f>SUM(G104)</f>
        <v>21136</v>
      </c>
      <c r="H103" s="84">
        <f>SUM(H104)</f>
        <v>26918</v>
      </c>
    </row>
    <row r="104" spans="1:8" ht="13.5">
      <c r="A104" s="83" t="s">
        <v>182</v>
      </c>
      <c r="B104" s="84">
        <f>SUM(B105:B108)</f>
        <v>0</v>
      </c>
      <c r="C104" s="84">
        <f>SUM(C105:C108)</f>
        <v>82468</v>
      </c>
      <c r="D104" s="84">
        <f>SUM(D105:D108)</f>
        <v>26500</v>
      </c>
      <c r="E104" s="83" t="s">
        <v>183</v>
      </c>
      <c r="F104" s="84">
        <f>SUM(F105:F108)</f>
        <v>5500</v>
      </c>
      <c r="G104" s="84">
        <f>SUM(G105:G108)</f>
        <v>21136</v>
      </c>
      <c r="H104" s="84">
        <f>SUM(H105:H108)</f>
        <v>26918</v>
      </c>
    </row>
    <row r="105" spans="1:8" ht="13.5">
      <c r="A105" s="83" t="s">
        <v>184</v>
      </c>
      <c r="B105" s="91"/>
      <c r="C105" s="91">
        <f>67268+15200</f>
        <v>82468</v>
      </c>
      <c r="D105" s="91">
        <v>26500</v>
      </c>
      <c r="E105" s="83" t="s">
        <v>185</v>
      </c>
      <c r="F105" s="91">
        <v>5500</v>
      </c>
      <c r="G105" s="91">
        <v>21136</v>
      </c>
      <c r="H105" s="91">
        <f>26600</f>
        <v>26600</v>
      </c>
    </row>
    <row r="106" spans="1:8" ht="13.5">
      <c r="A106" s="83" t="s">
        <v>186</v>
      </c>
      <c r="B106" s="91"/>
      <c r="C106" s="91"/>
      <c r="D106" s="91"/>
      <c r="E106" s="83" t="s">
        <v>187</v>
      </c>
      <c r="F106" s="103"/>
      <c r="G106" s="91"/>
      <c r="H106" s="103"/>
    </row>
    <row r="107" spans="1:8" ht="13.5">
      <c r="A107" s="83" t="s">
        <v>188</v>
      </c>
      <c r="B107" s="91"/>
      <c r="C107" s="91"/>
      <c r="D107" s="91"/>
      <c r="E107" s="83" t="s">
        <v>189</v>
      </c>
      <c r="F107" s="103"/>
      <c r="G107" s="91"/>
      <c r="H107" s="91">
        <v>318</v>
      </c>
    </row>
    <row r="108" spans="1:8" ht="13.5">
      <c r="A108" s="83" t="s">
        <v>190</v>
      </c>
      <c r="B108" s="91"/>
      <c r="C108" s="91"/>
      <c r="D108" s="91"/>
      <c r="E108" s="83" t="s">
        <v>191</v>
      </c>
      <c r="F108" s="103"/>
      <c r="G108" s="91"/>
      <c r="H108" s="103"/>
    </row>
    <row r="109" spans="1:8" ht="13.5">
      <c r="A109" s="105" t="s">
        <v>192</v>
      </c>
      <c r="B109" s="84">
        <f>SUM(B110:B111)</f>
        <v>0</v>
      </c>
      <c r="C109" s="84">
        <f>SUM(C110:C111)</f>
        <v>0</v>
      </c>
      <c r="D109" s="84">
        <f>SUM(D110:D111)</f>
        <v>0</v>
      </c>
      <c r="E109" s="105" t="s">
        <v>193</v>
      </c>
      <c r="F109" s="84">
        <f>SUM(F110:F111)</f>
        <v>4211</v>
      </c>
      <c r="G109" s="84">
        <f>SUM(G110:G111)</f>
        <v>28603</v>
      </c>
      <c r="H109" s="84">
        <f>SUM(H110:H111)</f>
        <v>3703</v>
      </c>
    </row>
    <row r="110" spans="1:8" ht="13.5">
      <c r="A110" s="106" t="s">
        <v>194</v>
      </c>
      <c r="B110" s="91"/>
      <c r="C110" s="91"/>
      <c r="D110" s="91"/>
      <c r="E110" s="106" t="s">
        <v>195</v>
      </c>
      <c r="F110" s="91">
        <v>59</v>
      </c>
      <c r="G110" s="91">
        <v>59</v>
      </c>
      <c r="H110" s="91">
        <v>59</v>
      </c>
    </row>
    <row r="111" spans="1:8" ht="13.5">
      <c r="A111" s="106" t="s">
        <v>196</v>
      </c>
      <c r="B111" s="91"/>
      <c r="C111" s="91"/>
      <c r="D111" s="91"/>
      <c r="E111" s="106" t="s">
        <v>197</v>
      </c>
      <c r="F111" s="91">
        <v>4152</v>
      </c>
      <c r="G111" s="91">
        <v>28544</v>
      </c>
      <c r="H111" s="91">
        <f>7644-4000</f>
        <v>3644</v>
      </c>
    </row>
    <row r="112" spans="1:8" ht="13.5">
      <c r="A112" s="105" t="s">
        <v>198</v>
      </c>
      <c r="B112" s="91">
        <v>48439</v>
      </c>
      <c r="C112" s="91">
        <v>52663</v>
      </c>
      <c r="D112" s="91">
        <v>146829</v>
      </c>
      <c r="E112" s="105" t="s">
        <v>199</v>
      </c>
      <c r="F112" s="103"/>
      <c r="G112" s="103"/>
      <c r="H112" s="103"/>
    </row>
    <row r="113" spans="1:8" ht="13.5">
      <c r="A113" s="105" t="s">
        <v>200</v>
      </c>
      <c r="B113" s="91"/>
      <c r="C113" s="91"/>
      <c r="D113" s="103">
        <v>23100</v>
      </c>
      <c r="E113" s="105" t="s">
        <v>201</v>
      </c>
      <c r="F113" s="103"/>
      <c r="G113" s="103">
        <f>23100+3637</f>
        <v>26737</v>
      </c>
      <c r="H113" s="103"/>
    </row>
    <row r="114" spans="1:8" ht="13.5">
      <c r="A114" s="105" t="s">
        <v>202</v>
      </c>
      <c r="B114" s="84">
        <f>SUM(B115:B117)</f>
        <v>34772</v>
      </c>
      <c r="C114" s="84">
        <f>SUM(C115:C117)</f>
        <v>3637</v>
      </c>
      <c r="D114" s="84">
        <f>SUM(D115:D117)</f>
        <v>0</v>
      </c>
      <c r="E114" s="107" t="s">
        <v>203</v>
      </c>
      <c r="F114" s="103"/>
      <c r="G114" s="103"/>
      <c r="H114" s="103"/>
    </row>
    <row r="115" spans="1:8" ht="13.5">
      <c r="A115" s="83" t="s">
        <v>204</v>
      </c>
      <c r="B115" s="91">
        <v>34772</v>
      </c>
      <c r="C115" s="91">
        <v>3637</v>
      </c>
      <c r="D115" s="91"/>
      <c r="E115" s="102"/>
      <c r="F115" s="103"/>
      <c r="G115" s="103"/>
      <c r="H115" s="103"/>
    </row>
    <row r="116" spans="1:8" ht="13.5">
      <c r="A116" s="83" t="s">
        <v>205</v>
      </c>
      <c r="B116" s="91"/>
      <c r="C116" s="91"/>
      <c r="D116" s="91"/>
      <c r="E116" s="107" t="s">
        <v>206</v>
      </c>
      <c r="F116" s="84">
        <f>SUM(B119,-F33,-F35,-F103,-F109,-F112,-F113,-F114)</f>
        <v>2</v>
      </c>
      <c r="G116" s="84">
        <f>SUM(C119,-G33,-G35,-G103,-G109,-G112,-G113,-G114)</f>
        <v>146829</v>
      </c>
      <c r="H116" s="84">
        <f>SUM(D119,-H33,-H35,-H103,-H109,-H112,-H113,-H114)</f>
        <v>0</v>
      </c>
    </row>
    <row r="117" spans="1:8" ht="13.5">
      <c r="A117" s="83" t="s">
        <v>207</v>
      </c>
      <c r="B117" s="91"/>
      <c r="C117" s="91"/>
      <c r="D117" s="91"/>
      <c r="E117" s="106" t="s">
        <v>208</v>
      </c>
      <c r="F117" s="103"/>
      <c r="G117" s="103">
        <v>146829</v>
      </c>
      <c r="H117" s="103"/>
    </row>
    <row r="118" spans="1:8" ht="13.5">
      <c r="A118" s="105"/>
      <c r="B118" s="91"/>
      <c r="C118" s="91"/>
      <c r="D118" s="91"/>
      <c r="E118" s="106" t="s">
        <v>209</v>
      </c>
      <c r="F118" s="84">
        <f>SUM(F116,-F117)</f>
        <v>2</v>
      </c>
      <c r="G118" s="84">
        <f>SUM(G116,-G117)</f>
        <v>0</v>
      </c>
      <c r="H118" s="84">
        <f>SUM(H116,-H117)</f>
        <v>0</v>
      </c>
    </row>
    <row r="119" spans="1:8" ht="13.5">
      <c r="A119" s="108" t="s">
        <v>210</v>
      </c>
      <c r="B119" s="84">
        <f>SUM(B33,B35,B103,B109,B112,B113,B114,B118)</f>
        <v>437660</v>
      </c>
      <c r="C119" s="84">
        <f>SUM(C33,C35,C103,C109,C112,C113,C114,C118)</f>
        <v>561125</v>
      </c>
      <c r="D119" s="84">
        <f>SUM(D33,D35,D103,D109,D112,D113,D114)</f>
        <v>566849</v>
      </c>
      <c r="E119" s="108" t="s">
        <v>211</v>
      </c>
      <c r="F119" s="84">
        <f>SUM(F33,F35,F103,F109,F112,F113,F114,F116)</f>
        <v>437660</v>
      </c>
      <c r="G119" s="84">
        <f>SUM(G33,G35,G103,G109,G112,G113,G114,G116)</f>
        <v>561125</v>
      </c>
      <c r="H119" s="84">
        <f>SUM(H33,H35,H103,H109,H112,H113,H114,H116)</f>
        <v>566849</v>
      </c>
    </row>
  </sheetData>
  <sheetProtection/>
  <mergeCells count="11">
    <mergeCell ref="A2:H2"/>
    <mergeCell ref="A4:D4"/>
    <mergeCell ref="E4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51388888888889" right="0.751388888888889" top="1" bottom="1" header="0.5" footer="0.5"/>
  <pageSetup horizontalDpi="600" verticalDpi="600" orientation="landscape" paperSize="9"/>
  <headerFooter>
    <oddFooter>&amp;C第&amp;P，总&amp;N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pane xSplit="1" ySplit="5" topLeftCell="B6" activePane="bottomRight" state="frozen"/>
      <selection pane="bottomRight" activeCell="F1" sqref="F1:J65536"/>
    </sheetView>
  </sheetViews>
  <sheetFormatPr defaultColWidth="9.00390625" defaultRowHeight="15"/>
  <cols>
    <col min="1" max="1" width="46.00390625" style="0" customWidth="1"/>
    <col min="2" max="3" width="23.00390625" style="0" customWidth="1"/>
    <col min="4" max="4" width="20.8515625" style="0" customWidth="1"/>
    <col min="6" max="6" width="9.00390625" style="0" customWidth="1"/>
    <col min="7" max="7" width="10.140625" style="0" hidden="1" customWidth="1"/>
    <col min="8" max="16" width="9.00390625" style="0" customWidth="1"/>
  </cols>
  <sheetData>
    <row r="1" spans="1:4" ht="14.25">
      <c r="A1" s="52" t="s">
        <v>212</v>
      </c>
      <c r="B1" s="52"/>
      <c r="C1" s="52"/>
      <c r="D1" s="52"/>
    </row>
    <row r="2" spans="1:4" ht="20.25">
      <c r="A2" s="53" t="s">
        <v>213</v>
      </c>
      <c r="B2" s="53"/>
      <c r="C2" s="53"/>
      <c r="D2" s="53"/>
    </row>
    <row r="3" spans="1:4" ht="13.5">
      <c r="A3" s="54" t="s">
        <v>2</v>
      </c>
      <c r="B3" s="55"/>
      <c r="C3" s="56"/>
      <c r="D3" s="54" t="s">
        <v>3</v>
      </c>
    </row>
    <row r="4" spans="1:4" ht="13.5">
      <c r="A4" s="57" t="s">
        <v>214</v>
      </c>
      <c r="B4" s="58" t="s">
        <v>7</v>
      </c>
      <c r="C4" s="58" t="s">
        <v>8</v>
      </c>
      <c r="D4" s="58" t="s">
        <v>9</v>
      </c>
    </row>
    <row r="5" spans="1:4" ht="13.5">
      <c r="A5" s="59"/>
      <c r="B5" s="60"/>
      <c r="C5" s="60"/>
      <c r="D5" s="60"/>
    </row>
    <row r="6" spans="1:4" ht="21" customHeight="1">
      <c r="A6" s="59" t="s">
        <v>215</v>
      </c>
      <c r="B6" s="61">
        <f>+B7+B16+B17+B18+B19</f>
        <v>89212</v>
      </c>
      <c r="C6" s="61">
        <f>+C7+C16+C17+C18+C19</f>
        <v>43411</v>
      </c>
      <c r="D6" s="61">
        <f>+D7+D16+D17+D18+D19</f>
        <v>61088</v>
      </c>
    </row>
    <row r="7" spans="1:4" ht="21" customHeight="1">
      <c r="A7" s="62" t="s">
        <v>216</v>
      </c>
      <c r="B7" s="63">
        <f>SUM(B8:B15)</f>
        <v>81700</v>
      </c>
      <c r="C7" s="63">
        <f>SUM(C8:C15)</f>
        <v>19293</v>
      </c>
      <c r="D7" s="63">
        <f>SUM(D8:D15)</f>
        <v>46500</v>
      </c>
    </row>
    <row r="8" spans="1:4" ht="21" customHeight="1">
      <c r="A8" s="64" t="s">
        <v>217</v>
      </c>
      <c r="B8" s="65"/>
      <c r="C8" s="66"/>
      <c r="D8" s="67"/>
    </row>
    <row r="9" spans="1:4" ht="21" customHeight="1">
      <c r="A9" s="68" t="s">
        <v>218</v>
      </c>
      <c r="B9" s="69"/>
      <c r="C9" s="66"/>
      <c r="D9" s="67"/>
    </row>
    <row r="10" spans="1:4" ht="21" customHeight="1">
      <c r="A10" s="68" t="s">
        <v>219</v>
      </c>
      <c r="B10" s="69"/>
      <c r="C10" s="66"/>
      <c r="D10" s="67"/>
    </row>
    <row r="11" spans="1:4" ht="21" customHeight="1">
      <c r="A11" s="68" t="s">
        <v>220</v>
      </c>
      <c r="B11" s="69">
        <v>80100</v>
      </c>
      <c r="C11" s="66">
        <f>15145+(16987-15145)</f>
        <v>16987</v>
      </c>
      <c r="D11" s="67">
        <f>30000+15000</f>
        <v>45000</v>
      </c>
    </row>
    <row r="12" spans="1:4" ht="21" customHeight="1">
      <c r="A12" s="68" t="s">
        <v>221</v>
      </c>
      <c r="B12" s="69">
        <v>600</v>
      </c>
      <c r="C12" s="66">
        <v>183</v>
      </c>
      <c r="D12" s="67">
        <v>600</v>
      </c>
    </row>
    <row r="13" spans="1:4" ht="21" customHeight="1">
      <c r="A13" s="68" t="s">
        <v>222</v>
      </c>
      <c r="B13" s="69">
        <v>1000</v>
      </c>
      <c r="C13" s="66">
        <v>863</v>
      </c>
      <c r="D13" s="67">
        <v>900</v>
      </c>
    </row>
    <row r="14" spans="1:4" ht="21" customHeight="1">
      <c r="A14" s="68" t="s">
        <v>223</v>
      </c>
      <c r="B14" s="65"/>
      <c r="C14" s="66">
        <v>617</v>
      </c>
      <c r="D14" s="67"/>
    </row>
    <row r="15" spans="1:4" ht="21" customHeight="1">
      <c r="A15" s="68" t="s">
        <v>224</v>
      </c>
      <c r="B15" s="69"/>
      <c r="C15" s="66">
        <v>643</v>
      </c>
      <c r="D15" s="67"/>
    </row>
    <row r="16" spans="1:4" ht="21" customHeight="1">
      <c r="A16" s="51" t="s">
        <v>225</v>
      </c>
      <c r="B16" s="66">
        <v>1579</v>
      </c>
      <c r="C16" s="66">
        <f>5897</f>
        <v>5897</v>
      </c>
      <c r="D16" s="67">
        <v>1573</v>
      </c>
    </row>
    <row r="17" spans="1:4" ht="21" customHeight="1">
      <c r="A17" s="51" t="s">
        <v>226</v>
      </c>
      <c r="B17" s="67"/>
      <c r="C17" s="66"/>
      <c r="D17" s="67"/>
    </row>
    <row r="18" spans="1:4" ht="21" customHeight="1">
      <c r="A18" s="51" t="s">
        <v>227</v>
      </c>
      <c r="B18" s="66">
        <f>SUM(B31)</f>
        <v>5933</v>
      </c>
      <c r="C18" s="66">
        <v>8521</v>
      </c>
      <c r="D18" s="70">
        <v>5115</v>
      </c>
    </row>
    <row r="19" spans="1:7" ht="13.5">
      <c r="A19" s="51" t="s">
        <v>228</v>
      </c>
      <c r="B19" s="67"/>
      <c r="C19" s="66">
        <v>9700</v>
      </c>
      <c r="D19" s="67">
        <f>5000+2900</f>
        <v>7900</v>
      </c>
      <c r="G19" s="4" t="s">
        <v>229</v>
      </c>
    </row>
    <row r="20" spans="1:7" ht="21" customHeight="1">
      <c r="A20" s="59" t="s">
        <v>230</v>
      </c>
      <c r="B20" s="61">
        <f>+B21+B32+B33+B34+B35</f>
        <v>89212</v>
      </c>
      <c r="C20" s="61">
        <f>+C21+C32+C33+C34+C35</f>
        <v>38296</v>
      </c>
      <c r="D20" s="61">
        <f>+D21+D32+D33+D34+D35</f>
        <v>61088</v>
      </c>
      <c r="G20" s="71">
        <f>+G21+G32+G33+G34+G35</f>
        <v>6583.883095</v>
      </c>
    </row>
    <row r="21" spans="1:7" ht="21" customHeight="1">
      <c r="A21" s="62" t="s">
        <v>231</v>
      </c>
      <c r="B21" s="61">
        <f>SUM(B22:B31)</f>
        <v>54440</v>
      </c>
      <c r="C21" s="61">
        <f>SUM(C22:C31)</f>
        <v>29743</v>
      </c>
      <c r="D21" s="61">
        <f>SUM(D22:D31)</f>
        <v>48152</v>
      </c>
      <c r="G21" s="71">
        <f>SUM(G22:G31)</f>
        <v>6583.883095</v>
      </c>
    </row>
    <row r="22" spans="1:7" ht="21" customHeight="1">
      <c r="A22" s="72" t="s">
        <v>232</v>
      </c>
      <c r="B22" s="66"/>
      <c r="C22" s="66">
        <v>6</v>
      </c>
      <c r="D22" s="73">
        <v>11</v>
      </c>
      <c r="G22" s="71"/>
    </row>
    <row r="23" spans="1:7" ht="21" customHeight="1">
      <c r="A23" s="72" t="s">
        <v>233</v>
      </c>
      <c r="B23" s="66"/>
      <c r="C23" s="66">
        <v>738</v>
      </c>
      <c r="D23" s="73">
        <v>3022</v>
      </c>
      <c r="G23" s="71">
        <v>562.4476</v>
      </c>
    </row>
    <row r="24" spans="1:7" ht="21" customHeight="1">
      <c r="A24" s="72" t="s">
        <v>234</v>
      </c>
      <c r="B24" s="66">
        <v>46928</v>
      </c>
      <c r="C24" s="66">
        <f>18881+2049</f>
        <v>20930</v>
      </c>
      <c r="D24" s="73">
        <v>41009</v>
      </c>
      <c r="G24" s="71">
        <v>5407.018501</v>
      </c>
    </row>
    <row r="25" spans="1:7" ht="21" customHeight="1">
      <c r="A25" s="72" t="s">
        <v>235</v>
      </c>
      <c r="B25" s="66">
        <v>1579</v>
      </c>
      <c r="C25" s="66">
        <v>15</v>
      </c>
      <c r="D25" s="73">
        <v>931</v>
      </c>
      <c r="G25" s="71">
        <v>409</v>
      </c>
    </row>
    <row r="26" spans="1:7" ht="21" customHeight="1">
      <c r="A26" s="72" t="s">
        <v>236</v>
      </c>
      <c r="B26" s="66"/>
      <c r="C26" s="66"/>
      <c r="D26" s="73"/>
      <c r="G26" s="71"/>
    </row>
    <row r="27" spans="1:7" ht="21" customHeight="1">
      <c r="A27" s="72" t="s">
        <v>237</v>
      </c>
      <c r="B27" s="66"/>
      <c r="C27" s="66">
        <v>5656</v>
      </c>
      <c r="D27" s="73">
        <v>1255</v>
      </c>
      <c r="G27" s="71">
        <v>205.416994</v>
      </c>
    </row>
    <row r="28" spans="1:4" ht="21" customHeight="1">
      <c r="A28" s="72" t="s">
        <v>238</v>
      </c>
      <c r="B28" s="66"/>
      <c r="C28" s="66">
        <v>2386</v>
      </c>
      <c r="D28" s="73">
        <v>1924</v>
      </c>
    </row>
    <row r="29" spans="1:4" ht="21" customHeight="1">
      <c r="A29" s="72" t="s">
        <v>239</v>
      </c>
      <c r="B29" s="66"/>
      <c r="C29" s="66">
        <v>12</v>
      </c>
      <c r="D29" s="73"/>
    </row>
    <row r="30" spans="1:4" ht="21" customHeight="1">
      <c r="A30" s="72" t="s">
        <v>240</v>
      </c>
      <c r="B30" s="66"/>
      <c r="C30" s="66"/>
      <c r="D30" s="67"/>
    </row>
    <row r="31" spans="1:4" ht="21" customHeight="1">
      <c r="A31" s="72" t="s">
        <v>241</v>
      </c>
      <c r="B31" s="66">
        <v>5933</v>
      </c>
      <c r="C31" s="66"/>
      <c r="D31" s="70"/>
    </row>
    <row r="32" spans="1:4" ht="21" customHeight="1">
      <c r="A32" s="51" t="s">
        <v>242</v>
      </c>
      <c r="B32" s="66"/>
      <c r="C32" s="66"/>
      <c r="D32" s="67"/>
    </row>
    <row r="33" spans="1:4" ht="21" customHeight="1">
      <c r="A33" s="51" t="s">
        <v>243</v>
      </c>
      <c r="B33" s="66">
        <v>34772</v>
      </c>
      <c r="C33" s="66">
        <v>3637</v>
      </c>
      <c r="D33" s="67"/>
    </row>
    <row r="34" spans="1:4" ht="21" customHeight="1">
      <c r="A34" s="51" t="s">
        <v>244</v>
      </c>
      <c r="B34" s="67"/>
      <c r="C34" s="66">
        <v>4916</v>
      </c>
      <c r="D34" s="67">
        <f>10000+2936</f>
        <v>12936</v>
      </c>
    </row>
    <row r="35" spans="1:4" ht="21" customHeight="1">
      <c r="A35" s="51" t="s">
        <v>245</v>
      </c>
      <c r="B35" s="67"/>
      <c r="C35" s="66"/>
      <c r="D35" s="67"/>
    </row>
    <row r="36" spans="1:4" ht="21" customHeight="1">
      <c r="A36" s="51" t="s">
        <v>246</v>
      </c>
      <c r="B36" s="74">
        <f>+B6-B20</f>
        <v>0</v>
      </c>
      <c r="C36" s="74">
        <f>+C6-C20</f>
        <v>5115</v>
      </c>
      <c r="D36" s="74">
        <f>+D6-D20</f>
        <v>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61"/>
  <headerFooter>
    <oddFooter>&amp;C第&amp;P，总&amp;N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xSplit="1" ySplit="5" topLeftCell="B6" activePane="bottomRight" state="frozen"/>
      <selection pane="bottomRight" activeCell="C8" sqref="C8"/>
    </sheetView>
  </sheetViews>
  <sheetFormatPr defaultColWidth="9.00390625" defaultRowHeight="15"/>
  <cols>
    <col min="1" max="1" width="36.57421875" style="17" customWidth="1"/>
    <col min="2" max="4" width="15.00390625" style="17" customWidth="1"/>
    <col min="5" max="9" width="9.00390625" style="17" customWidth="1"/>
    <col min="10" max="10" width="12.57421875" style="17" bestFit="1" customWidth="1"/>
    <col min="11" max="11" width="9.00390625" style="17" customWidth="1"/>
    <col min="12" max="12" width="11.140625" style="17" customWidth="1"/>
    <col min="13" max="16384" width="9.00390625" style="17" customWidth="1"/>
  </cols>
  <sheetData>
    <row r="1" ht="13.5">
      <c r="A1" s="17" t="s">
        <v>247</v>
      </c>
    </row>
    <row r="2" spans="1:4" ht="24" customHeight="1">
      <c r="A2" s="45" t="s">
        <v>248</v>
      </c>
      <c r="B2" s="45"/>
      <c r="C2" s="45"/>
      <c r="D2" s="45"/>
    </row>
    <row r="3" spans="1:4" ht="21" customHeight="1">
      <c r="A3" s="46" t="s">
        <v>249</v>
      </c>
      <c r="D3" s="46" t="s">
        <v>3</v>
      </c>
    </row>
    <row r="4" spans="1:4" ht="13.5">
      <c r="A4" s="47" t="s">
        <v>250</v>
      </c>
      <c r="B4" s="47" t="s">
        <v>251</v>
      </c>
      <c r="C4" s="47" t="s">
        <v>252</v>
      </c>
      <c r="D4" s="47" t="s">
        <v>9</v>
      </c>
    </row>
    <row r="5" spans="1:4" ht="13.5">
      <c r="A5" s="47"/>
      <c r="B5" s="47"/>
      <c r="C5" s="47"/>
      <c r="D5" s="47"/>
    </row>
    <row r="6" spans="1:4" ht="13.5">
      <c r="A6" s="47" t="s">
        <v>215</v>
      </c>
      <c r="B6" s="48">
        <f>SUM(B7,B13,B14,B15)</f>
        <v>18</v>
      </c>
      <c r="C6" s="48">
        <f>SUM(C7,C13,C14,C15)</f>
        <v>85</v>
      </c>
      <c r="D6" s="48">
        <f>SUM(D7,D13,D14,D15)</f>
        <v>118</v>
      </c>
    </row>
    <row r="7" spans="1:4" ht="16.5">
      <c r="A7" s="49" t="s">
        <v>253</v>
      </c>
      <c r="B7" s="48">
        <f>SUM(B8:B12)</f>
        <v>18</v>
      </c>
      <c r="C7" s="48">
        <f>SUM(C8:C12)</f>
        <v>29</v>
      </c>
      <c r="D7" s="48">
        <f>SUM(D8:D12)</f>
        <v>20</v>
      </c>
    </row>
    <row r="8" spans="1:4" ht="16.5">
      <c r="A8" s="49" t="s">
        <v>254</v>
      </c>
      <c r="B8" s="50">
        <v>18</v>
      </c>
      <c r="C8" s="50">
        <v>29</v>
      </c>
      <c r="D8" s="50">
        <v>20</v>
      </c>
    </row>
    <row r="9" spans="1:4" ht="16.5">
      <c r="A9" s="49" t="s">
        <v>255</v>
      </c>
      <c r="B9" s="50"/>
      <c r="C9" s="50"/>
      <c r="D9" s="50"/>
    </row>
    <row r="10" spans="1:4" ht="16.5">
      <c r="A10" s="49" t="s">
        <v>256</v>
      </c>
      <c r="B10" s="50"/>
      <c r="C10" s="50"/>
      <c r="D10" s="50"/>
    </row>
    <row r="11" spans="1:4" ht="16.5">
      <c r="A11" s="49" t="s">
        <v>257</v>
      </c>
      <c r="B11" s="50"/>
      <c r="C11" s="50"/>
      <c r="D11" s="50"/>
    </row>
    <row r="12" spans="1:4" ht="16.5">
      <c r="A12" s="49" t="s">
        <v>258</v>
      </c>
      <c r="B12" s="50"/>
      <c r="C12" s="50"/>
      <c r="D12" s="50"/>
    </row>
    <row r="13" spans="1:4" ht="16.5">
      <c r="A13" s="49" t="s">
        <v>259</v>
      </c>
      <c r="B13" s="50"/>
      <c r="C13" s="50">
        <v>13</v>
      </c>
      <c r="D13" s="50">
        <v>13</v>
      </c>
    </row>
    <row r="14" spans="1:4" ht="16.5">
      <c r="A14" s="49" t="s">
        <v>260</v>
      </c>
      <c r="B14" s="50"/>
      <c r="C14" s="50"/>
      <c r="D14" s="50"/>
    </row>
    <row r="15" spans="1:4" ht="16.5">
      <c r="A15" s="49" t="s">
        <v>261</v>
      </c>
      <c r="B15" s="50"/>
      <c r="C15" s="50">
        <v>43</v>
      </c>
      <c r="D15" s="50">
        <v>85</v>
      </c>
    </row>
    <row r="16" spans="1:4" ht="13.5">
      <c r="A16" s="47" t="s">
        <v>230</v>
      </c>
      <c r="B16" s="50">
        <f>SUM(B17,B22,B23,B24)</f>
        <v>18</v>
      </c>
      <c r="C16" s="50">
        <f>SUM(C17,C22,C23,C24)</f>
        <v>0</v>
      </c>
      <c r="D16" s="50">
        <f>SUM(D17,D22,D23,D24)</f>
        <v>118</v>
      </c>
    </row>
    <row r="17" spans="1:4" ht="16.5">
      <c r="A17" s="49" t="s">
        <v>262</v>
      </c>
      <c r="B17" s="50">
        <f>SUM(B18:B21)</f>
        <v>18</v>
      </c>
      <c r="C17" s="50">
        <f>SUM(C18:C21)</f>
        <v>0</v>
      </c>
      <c r="D17" s="50">
        <f>SUM(D18:D21)</f>
        <v>118</v>
      </c>
    </row>
    <row r="18" spans="1:4" ht="16.5">
      <c r="A18" s="49" t="s">
        <v>263</v>
      </c>
      <c r="B18" s="50"/>
      <c r="C18" s="50"/>
      <c r="D18" s="50"/>
    </row>
    <row r="19" spans="1:4" ht="16.5">
      <c r="A19" s="49" t="s">
        <v>264</v>
      </c>
      <c r="B19" s="50"/>
      <c r="C19" s="50"/>
      <c r="D19" s="50"/>
    </row>
    <row r="20" spans="1:4" ht="16.5">
      <c r="A20" s="49" t="s">
        <v>265</v>
      </c>
      <c r="B20" s="50"/>
      <c r="C20" s="50"/>
      <c r="D20" s="50"/>
    </row>
    <row r="21" spans="1:4" ht="16.5">
      <c r="A21" s="49" t="s">
        <v>266</v>
      </c>
      <c r="B21" s="50">
        <v>18</v>
      </c>
      <c r="C21" s="50"/>
      <c r="D21" s="50">
        <v>118</v>
      </c>
    </row>
    <row r="22" spans="1:4" ht="16.5">
      <c r="A22" s="49" t="s">
        <v>267</v>
      </c>
      <c r="B22" s="50"/>
      <c r="C22" s="50"/>
      <c r="D22" s="50"/>
    </row>
    <row r="23" spans="1:4" ht="16.5">
      <c r="A23" s="49" t="s">
        <v>268</v>
      </c>
      <c r="B23" s="50"/>
      <c r="C23" s="50"/>
      <c r="D23" s="50"/>
    </row>
    <row r="24" spans="1:4" ht="16.5">
      <c r="A24" s="49" t="s">
        <v>269</v>
      </c>
      <c r="B24" s="50"/>
      <c r="C24" s="50"/>
      <c r="D24" s="50"/>
    </row>
    <row r="25" spans="1:4" ht="13.5">
      <c r="A25" s="51" t="s">
        <v>246</v>
      </c>
      <c r="B25" s="50">
        <f>SUM(B6,-B16)</f>
        <v>0</v>
      </c>
      <c r="C25" s="50">
        <f>SUM(C6,-C16)</f>
        <v>85</v>
      </c>
      <c r="D25" s="50">
        <f>SUM(D6,-D16)</f>
        <v>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&amp;C第&amp;P，总&amp;N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2">
      <selection activeCell="A5" sqref="A5:IV12"/>
    </sheetView>
  </sheetViews>
  <sheetFormatPr defaultColWidth="23.00390625" defaultRowHeight="15"/>
  <cols>
    <col min="1" max="1" width="35.421875" style="24" customWidth="1"/>
    <col min="2" max="4" width="11.57421875" style="24" customWidth="1"/>
    <col min="5" max="5" width="35.421875" style="24" customWidth="1"/>
    <col min="6" max="8" width="11.57421875" style="24" customWidth="1"/>
    <col min="9" max="10" width="8.421875" style="24" customWidth="1"/>
    <col min="11" max="11" width="23.00390625" style="24" customWidth="1"/>
    <col min="12" max="12" width="11.140625" style="24" customWidth="1"/>
    <col min="13" max="13" width="23.00390625" style="24" customWidth="1"/>
    <col min="14" max="16384" width="23.00390625" style="24" customWidth="1"/>
  </cols>
  <sheetData>
    <row r="1" spans="1:14" ht="18" customHeight="1">
      <c r="A1" s="25" t="s">
        <v>270</v>
      </c>
      <c r="L1" s="41"/>
      <c r="M1" s="42"/>
      <c r="N1" s="43"/>
    </row>
    <row r="2" spans="1:8" ht="20.25">
      <c r="A2" s="26" t="s">
        <v>271</v>
      </c>
      <c r="B2" s="26"/>
      <c r="C2" s="26"/>
      <c r="D2" s="26"/>
      <c r="E2" s="26"/>
      <c r="F2" s="26"/>
      <c r="G2" s="26"/>
      <c r="H2" s="26"/>
    </row>
    <row r="3" spans="1:8" ht="13.5">
      <c r="A3" s="27" t="s">
        <v>2</v>
      </c>
      <c r="B3" s="28"/>
      <c r="C3" s="29"/>
      <c r="D3" s="29"/>
      <c r="E3" s="30"/>
      <c r="F3" s="30"/>
      <c r="G3" s="30"/>
      <c r="H3" s="31" t="s">
        <v>3</v>
      </c>
    </row>
    <row r="4" spans="1:8" ht="36.75" customHeight="1">
      <c r="A4" s="32" t="s">
        <v>272</v>
      </c>
      <c r="B4" s="33" t="s">
        <v>7</v>
      </c>
      <c r="C4" s="33" t="s">
        <v>8</v>
      </c>
      <c r="D4" s="33" t="s">
        <v>9</v>
      </c>
      <c r="E4" s="32" t="s">
        <v>272</v>
      </c>
      <c r="F4" s="33" t="s">
        <v>7</v>
      </c>
      <c r="G4" s="33" t="s">
        <v>8</v>
      </c>
      <c r="H4" s="33" t="s">
        <v>9</v>
      </c>
    </row>
    <row r="5" spans="1:10" ht="36.75" customHeight="1">
      <c r="A5" s="34" t="s">
        <v>273</v>
      </c>
      <c r="B5" s="35">
        <v>36629</v>
      </c>
      <c r="C5" s="36">
        <v>35819</v>
      </c>
      <c r="D5" s="35">
        <v>37578</v>
      </c>
      <c r="E5" s="37" t="s">
        <v>274</v>
      </c>
      <c r="F5" s="35">
        <v>34029</v>
      </c>
      <c r="G5" s="36">
        <v>33206</v>
      </c>
      <c r="H5" s="35">
        <v>34965</v>
      </c>
      <c r="I5" s="44"/>
      <c r="J5" s="44"/>
    </row>
    <row r="6" spans="1:10" ht="36.75" customHeight="1">
      <c r="A6" s="34" t="s">
        <v>275</v>
      </c>
      <c r="B6" s="35"/>
      <c r="C6" s="36"/>
      <c r="D6" s="36"/>
      <c r="E6" s="34" t="s">
        <v>276</v>
      </c>
      <c r="F6" s="35"/>
      <c r="G6" s="36"/>
      <c r="H6" s="36"/>
      <c r="I6" s="44"/>
      <c r="J6" s="44"/>
    </row>
    <row r="7" spans="1:10" ht="36.75" customHeight="1">
      <c r="A7" s="34" t="s">
        <v>277</v>
      </c>
      <c r="B7" s="35">
        <v>51813</v>
      </c>
      <c r="C7" s="36">
        <v>50268</v>
      </c>
      <c r="D7" s="35">
        <v>55406</v>
      </c>
      <c r="E7" s="34" t="s">
        <v>278</v>
      </c>
      <c r="F7" s="35">
        <v>10562</v>
      </c>
      <c r="G7" s="36">
        <v>10355</v>
      </c>
      <c r="H7" s="35">
        <v>11333</v>
      </c>
      <c r="I7" s="44"/>
      <c r="J7" s="44"/>
    </row>
    <row r="8" spans="1:10" ht="36.75" customHeight="1">
      <c r="A8" s="37" t="s">
        <v>279</v>
      </c>
      <c r="B8" s="35"/>
      <c r="C8" s="36"/>
      <c r="D8" s="36"/>
      <c r="E8" s="37" t="s">
        <v>280</v>
      </c>
      <c r="F8" s="35"/>
      <c r="G8" s="36"/>
      <c r="H8" s="36"/>
      <c r="I8" s="44"/>
      <c r="J8" s="44"/>
    </row>
    <row r="9" spans="1:10" ht="36.75" customHeight="1">
      <c r="A9" s="38" t="s">
        <v>281</v>
      </c>
      <c r="B9" s="35"/>
      <c r="C9" s="36"/>
      <c r="D9" s="36"/>
      <c r="E9" s="37" t="s">
        <v>282</v>
      </c>
      <c r="F9" s="35"/>
      <c r="G9" s="36"/>
      <c r="H9" s="36"/>
      <c r="I9" s="44"/>
      <c r="J9" s="44"/>
    </row>
    <row r="10" spans="1:10" ht="36.75" customHeight="1">
      <c r="A10" s="34" t="s">
        <v>283</v>
      </c>
      <c r="B10" s="35"/>
      <c r="C10" s="36"/>
      <c r="D10" s="36"/>
      <c r="E10" s="37" t="s">
        <v>284</v>
      </c>
      <c r="F10" s="35"/>
      <c r="G10" s="36"/>
      <c r="H10" s="36"/>
      <c r="I10" s="44"/>
      <c r="J10" s="44"/>
    </row>
    <row r="11" spans="1:10" ht="36.75" customHeight="1">
      <c r="A11" s="34" t="s">
        <v>285</v>
      </c>
      <c r="B11" s="35"/>
      <c r="C11" s="36"/>
      <c r="D11" s="36"/>
      <c r="E11" s="39" t="s">
        <v>286</v>
      </c>
      <c r="F11" s="35"/>
      <c r="G11" s="36"/>
      <c r="H11" s="36"/>
      <c r="I11" s="44"/>
      <c r="J11" s="44"/>
    </row>
    <row r="12" spans="1:10" ht="36.75" customHeight="1">
      <c r="A12" s="34" t="s">
        <v>287</v>
      </c>
      <c r="B12" s="35">
        <f aca="true" t="shared" si="0" ref="B12:H12">SUM(B5:B11)</f>
        <v>88442</v>
      </c>
      <c r="C12" s="36">
        <f t="shared" si="0"/>
        <v>86087</v>
      </c>
      <c r="D12" s="35">
        <f t="shared" si="0"/>
        <v>92984</v>
      </c>
      <c r="E12" s="39" t="s">
        <v>288</v>
      </c>
      <c r="F12" s="35">
        <f t="shared" si="0"/>
        <v>44591</v>
      </c>
      <c r="G12" s="36">
        <f t="shared" si="0"/>
        <v>43561</v>
      </c>
      <c r="H12" s="35">
        <f t="shared" si="0"/>
        <v>46298</v>
      </c>
      <c r="I12" s="44"/>
      <c r="J12" s="44"/>
    </row>
    <row r="13" spans="1:10" ht="36.75" customHeight="1">
      <c r="A13" s="40"/>
      <c r="B13" s="40"/>
      <c r="C13" s="40"/>
      <c r="D13" s="40"/>
      <c r="E13" s="34" t="s">
        <v>289</v>
      </c>
      <c r="F13" s="35">
        <f>SUM(B12,-F12)</f>
        <v>43851</v>
      </c>
      <c r="G13" s="36">
        <f>SUM(C12,-G12)</f>
        <v>42526</v>
      </c>
      <c r="H13" s="35">
        <f>SUM(D12,-H12)</f>
        <v>46686</v>
      </c>
      <c r="I13" s="44"/>
      <c r="J13" s="44"/>
    </row>
  </sheetData>
  <sheetProtection/>
  <mergeCells count="2">
    <mergeCell ref="A2:H2"/>
    <mergeCell ref="A13:D13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94"/>
  <headerFooter>
    <oddFooter>&amp;C第&amp;P，总&amp;N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pane xSplit="1" ySplit="5" topLeftCell="B6" activePane="bottomRight" state="frozen"/>
      <selection pane="bottomRight" activeCell="F10" sqref="F10"/>
    </sheetView>
  </sheetViews>
  <sheetFormatPr defaultColWidth="9.00390625" defaultRowHeight="15"/>
  <cols>
    <col min="1" max="1" width="29.421875" style="17" customWidth="1"/>
    <col min="2" max="3" width="7.421875" style="17" customWidth="1"/>
    <col min="4" max="4" width="8.421875" style="17" customWidth="1"/>
    <col min="5" max="6" width="14.00390625" style="17" customWidth="1"/>
    <col min="7" max="7" width="12.140625" style="17" customWidth="1"/>
    <col min="8" max="8" width="9.00390625" style="17" customWidth="1"/>
    <col min="9" max="9" width="8.421875" style="17" customWidth="1"/>
    <col min="10" max="10" width="12.140625" style="17" customWidth="1"/>
    <col min="11" max="11" width="9.00390625" style="17" customWidth="1"/>
    <col min="12" max="12" width="11.140625" style="17" customWidth="1"/>
    <col min="13" max="16384" width="9.00390625" style="17" customWidth="1"/>
  </cols>
  <sheetData>
    <row r="1" ht="13.5">
      <c r="A1" s="17" t="s">
        <v>290</v>
      </c>
    </row>
    <row r="2" spans="1:10" ht="22.5">
      <c r="A2" s="18" t="s">
        <v>291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" customHeight="1">
      <c r="A3" s="19" t="s">
        <v>292</v>
      </c>
      <c r="B3" s="19"/>
      <c r="C3" s="19"/>
      <c r="D3" s="19"/>
      <c r="E3" s="19"/>
      <c r="F3" s="19"/>
      <c r="G3" s="19"/>
      <c r="H3" s="19"/>
      <c r="I3" s="19" t="s">
        <v>293</v>
      </c>
      <c r="J3" s="19"/>
    </row>
    <row r="4" spans="1:10" ht="30" customHeight="1">
      <c r="A4" s="20" t="s">
        <v>294</v>
      </c>
      <c r="B4" s="20" t="s">
        <v>295</v>
      </c>
      <c r="C4" s="20" t="s">
        <v>296</v>
      </c>
      <c r="D4" s="20"/>
      <c r="E4" s="20"/>
      <c r="F4" s="20"/>
      <c r="G4" s="20"/>
      <c r="H4" s="20" t="s">
        <v>297</v>
      </c>
      <c r="I4" s="20"/>
      <c r="J4" s="20"/>
    </row>
    <row r="5" spans="1:10" ht="30" customHeight="1">
      <c r="A5" s="20"/>
      <c r="B5" s="20"/>
      <c r="C5" s="20" t="s">
        <v>298</v>
      </c>
      <c r="D5" s="20" t="s">
        <v>299</v>
      </c>
      <c r="E5" s="20" t="s">
        <v>300</v>
      </c>
      <c r="F5" s="20" t="s">
        <v>301</v>
      </c>
      <c r="G5" s="20" t="s">
        <v>302</v>
      </c>
      <c r="H5" s="20" t="s">
        <v>298</v>
      </c>
      <c r="I5" s="20" t="s">
        <v>303</v>
      </c>
      <c r="J5" s="20" t="s">
        <v>304</v>
      </c>
    </row>
    <row r="6" spans="1:10" ht="45" customHeight="1">
      <c r="A6" s="21" t="s">
        <v>305</v>
      </c>
      <c r="B6" s="22">
        <f>SUM(C6,H6)</f>
        <v>185871</v>
      </c>
      <c r="C6" s="22">
        <f aca="true" t="shared" si="0" ref="C6:C11">SUM(D6:G6)</f>
        <v>125574</v>
      </c>
      <c r="D6" s="22">
        <v>115406</v>
      </c>
      <c r="E6" s="22"/>
      <c r="F6" s="22">
        <v>8808</v>
      </c>
      <c r="G6" s="22">
        <v>1360</v>
      </c>
      <c r="H6" s="22">
        <f>SUM(I6:J6)</f>
        <v>60297</v>
      </c>
      <c r="I6" s="22">
        <v>60297</v>
      </c>
      <c r="J6" s="22"/>
    </row>
    <row r="7" spans="1:10" ht="45" customHeight="1">
      <c r="A7" s="21" t="s">
        <v>306</v>
      </c>
      <c r="B7" s="22">
        <f>C7+H7</f>
        <v>262300</v>
      </c>
      <c r="C7" s="22">
        <v>195800</v>
      </c>
      <c r="D7" s="23"/>
      <c r="E7" s="23"/>
      <c r="F7" s="23"/>
      <c r="G7" s="23"/>
      <c r="H7" s="22">
        <v>66500</v>
      </c>
      <c r="I7" s="23"/>
      <c r="J7" s="23"/>
    </row>
    <row r="8" spans="1:10" ht="45" customHeight="1">
      <c r="A8" s="21" t="s">
        <v>307</v>
      </c>
      <c r="B8" s="22">
        <f>C8+H8</f>
        <v>92168</v>
      </c>
      <c r="C8" s="22">
        <f>SUM(D8:F8)</f>
        <v>82468</v>
      </c>
      <c r="D8" s="22">
        <v>82468</v>
      </c>
      <c r="E8" s="22"/>
      <c r="F8" s="22"/>
      <c r="G8" s="23"/>
      <c r="H8" s="22">
        <f>I8</f>
        <v>9700</v>
      </c>
      <c r="I8" s="22">
        <v>9700</v>
      </c>
      <c r="J8" s="23"/>
    </row>
    <row r="9" spans="1:10" ht="45" customHeight="1">
      <c r="A9" s="21" t="s">
        <v>308</v>
      </c>
      <c r="B9" s="22">
        <f>C9+H9</f>
        <v>21136</v>
      </c>
      <c r="C9" s="22">
        <f t="shared" si="0"/>
        <v>16220</v>
      </c>
      <c r="D9" s="22">
        <v>15900</v>
      </c>
      <c r="E9" s="22"/>
      <c r="F9" s="22">
        <v>320</v>
      </c>
      <c r="G9" s="22"/>
      <c r="H9" s="22">
        <f>J9+I9</f>
        <v>4916</v>
      </c>
      <c r="I9" s="22">
        <v>4916</v>
      </c>
      <c r="J9" s="22"/>
    </row>
    <row r="10" spans="1:10" ht="45" customHeight="1">
      <c r="A10" s="21" t="s">
        <v>309</v>
      </c>
      <c r="B10" s="22">
        <f>C10+H10</f>
        <v>0</v>
      </c>
      <c r="C10" s="22">
        <f t="shared" si="0"/>
        <v>0</v>
      </c>
      <c r="D10" s="22"/>
      <c r="E10" s="22"/>
      <c r="F10" s="22"/>
      <c r="G10" s="22"/>
      <c r="H10" s="22">
        <f>I10+J10</f>
        <v>0</v>
      </c>
      <c r="I10" s="22"/>
      <c r="J10" s="22"/>
    </row>
    <row r="11" spans="1:10" ht="45" customHeight="1">
      <c r="A11" s="21" t="s">
        <v>310</v>
      </c>
      <c r="B11" s="22">
        <f>C11+H11</f>
        <v>256903</v>
      </c>
      <c r="C11" s="22">
        <f t="shared" si="0"/>
        <v>191822</v>
      </c>
      <c r="D11" s="22">
        <f>D6+D8-D9-D10</f>
        <v>181974</v>
      </c>
      <c r="E11" s="22">
        <f>E6+E8-E9-E10</f>
        <v>0</v>
      </c>
      <c r="F11" s="22">
        <f>F6+F8-F9-F10</f>
        <v>8488</v>
      </c>
      <c r="G11" s="22">
        <f>G6-G9-G10</f>
        <v>1360</v>
      </c>
      <c r="H11" s="22">
        <f>SUM(I11:J11)</f>
        <v>65081</v>
      </c>
      <c r="I11" s="22">
        <f>I8+I6-I9-I10</f>
        <v>65081</v>
      </c>
      <c r="J11" s="22">
        <f>J6-J9-J10</f>
        <v>0</v>
      </c>
    </row>
  </sheetData>
  <sheetProtection/>
  <mergeCells count="5">
    <mergeCell ref="A2:J2"/>
    <mergeCell ref="C4:G4"/>
    <mergeCell ref="H4:J4"/>
    <mergeCell ref="A4:A5"/>
    <mergeCell ref="B4:B5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&amp;C第&amp;P，总&amp;N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2" sqref="A2:J13"/>
    </sheetView>
  </sheetViews>
  <sheetFormatPr defaultColWidth="9.00390625" defaultRowHeight="15"/>
  <cols>
    <col min="1" max="1" width="12.140625" style="0" customWidth="1"/>
    <col min="2" max="2" width="12.421875" style="0" customWidth="1"/>
    <col min="3" max="3" width="7.421875" style="0" customWidth="1"/>
    <col min="4" max="4" width="8.00390625" style="0" customWidth="1"/>
    <col min="5" max="5" width="8.421875" style="0" customWidth="1"/>
    <col min="6" max="6" width="8.7109375" style="0" customWidth="1"/>
    <col min="7" max="7" width="7.421875" style="0" customWidth="1"/>
    <col min="8" max="8" width="8.7109375" style="0" customWidth="1"/>
    <col min="9" max="9" width="7.421875" style="0" customWidth="1"/>
    <col min="10" max="10" width="10.421875" style="0" customWidth="1"/>
  </cols>
  <sheetData>
    <row r="1" ht="13.5">
      <c r="A1" t="s">
        <v>311</v>
      </c>
    </row>
    <row r="2" spans="1:10" ht="22.5" customHeight="1">
      <c r="A2" s="1" t="s">
        <v>312</v>
      </c>
      <c r="B2" s="2"/>
      <c r="C2" s="2"/>
      <c r="D2" s="2"/>
      <c r="E2" s="2"/>
      <c r="F2" s="2"/>
      <c r="G2" s="2"/>
      <c r="H2" s="2"/>
      <c r="I2" s="2"/>
      <c r="J2" s="2"/>
    </row>
    <row r="3" ht="13.5">
      <c r="J3" s="16" t="s">
        <v>3</v>
      </c>
    </row>
    <row r="4" spans="1:10" ht="13.5">
      <c r="A4" s="3" t="s">
        <v>313</v>
      </c>
      <c r="B4" s="4" t="s">
        <v>314</v>
      </c>
      <c r="C4" s="5" t="s">
        <v>315</v>
      </c>
      <c r="D4" s="5"/>
      <c r="E4" s="5"/>
      <c r="F4" s="5"/>
      <c r="G4" s="5"/>
      <c r="H4" s="5"/>
      <c r="I4" s="4" t="s">
        <v>316</v>
      </c>
      <c r="J4" s="4" t="s">
        <v>317</v>
      </c>
    </row>
    <row r="5" spans="1:10" ht="13.5">
      <c r="A5" s="3"/>
      <c r="B5" s="4"/>
      <c r="C5" s="5" t="s">
        <v>295</v>
      </c>
      <c r="D5" s="5" t="s">
        <v>318</v>
      </c>
      <c r="E5" s="5" t="s">
        <v>319</v>
      </c>
      <c r="F5" s="5"/>
      <c r="G5" s="5"/>
      <c r="H5" s="5" t="s">
        <v>320</v>
      </c>
      <c r="I5" s="4"/>
      <c r="J5" s="4"/>
    </row>
    <row r="6" spans="1:10" ht="13.5">
      <c r="A6" s="3"/>
      <c r="B6" s="4"/>
      <c r="C6" s="5"/>
      <c r="D6" s="5"/>
      <c r="E6" s="5"/>
      <c r="F6" s="5"/>
      <c r="G6" s="5"/>
      <c r="H6" s="5"/>
      <c r="I6" s="4"/>
      <c r="J6" s="4"/>
    </row>
    <row r="7" spans="1:10" ht="13.5">
      <c r="A7" s="3"/>
      <c r="B7" s="4"/>
      <c r="C7" s="5"/>
      <c r="D7" s="5"/>
      <c r="E7" s="5" t="s">
        <v>298</v>
      </c>
      <c r="F7" s="5" t="s">
        <v>321</v>
      </c>
      <c r="G7" s="5" t="s">
        <v>322</v>
      </c>
      <c r="H7" s="5"/>
      <c r="I7" s="4"/>
      <c r="J7" s="4"/>
    </row>
    <row r="8" spans="1:10" ht="24" customHeight="1">
      <c r="A8" s="3"/>
      <c r="B8" s="6"/>
      <c r="C8" s="7"/>
      <c r="D8" s="7"/>
      <c r="E8" s="7"/>
      <c r="F8" s="7"/>
      <c r="G8" s="7"/>
      <c r="H8" s="7"/>
      <c r="I8" s="6"/>
      <c r="J8" s="6"/>
    </row>
    <row r="9" spans="1:10" ht="33" customHeight="1">
      <c r="A9" s="8" t="s">
        <v>323</v>
      </c>
      <c r="B9" s="9">
        <f>SUM(C9,I9,J9)</f>
        <v>1928</v>
      </c>
      <c r="C9" s="9">
        <f>SUM(D9,E9,H9)</f>
        <v>956</v>
      </c>
      <c r="D9" s="9"/>
      <c r="E9" s="9">
        <f>SUM(F9:G9)</f>
        <v>632</v>
      </c>
      <c r="F9" s="9">
        <v>632</v>
      </c>
      <c r="G9" s="9"/>
      <c r="H9" s="9">
        <v>324</v>
      </c>
      <c r="I9" s="9">
        <v>298</v>
      </c>
      <c r="J9" s="9">
        <v>674</v>
      </c>
    </row>
    <row r="10" spans="1:10" ht="33" customHeight="1">
      <c r="A10" s="8" t="s">
        <v>324</v>
      </c>
      <c r="B10" s="9">
        <f>SUM(C10,I10,J10)</f>
        <v>1940</v>
      </c>
      <c r="C10" s="9">
        <f>SUM(D10,E10,H10)</f>
        <v>981</v>
      </c>
      <c r="D10" s="9"/>
      <c r="E10" s="9">
        <f>SUM(F10:G10)</f>
        <v>674</v>
      </c>
      <c r="F10" s="9">
        <v>674</v>
      </c>
      <c r="G10" s="9"/>
      <c r="H10" s="9">
        <v>307</v>
      </c>
      <c r="I10" s="9">
        <v>303</v>
      </c>
      <c r="J10" s="9">
        <v>656</v>
      </c>
    </row>
    <row r="11" spans="1:10" ht="33" customHeight="1">
      <c r="A11" s="10" t="s">
        <v>325</v>
      </c>
      <c r="B11" s="11">
        <f>ROUND(B10/B9*100,2)-100</f>
        <v>0.6200000000000045</v>
      </c>
      <c r="C11" s="11">
        <f>ROUND(C10/C9*100,2)-100</f>
        <v>2.6200000000000045</v>
      </c>
      <c r="D11" s="11"/>
      <c r="E11" s="11">
        <f>ROUND(E10/E9*100,2)-100</f>
        <v>6.650000000000006</v>
      </c>
      <c r="F11" s="11">
        <f>ROUND(F10/F9*100,2)-100</f>
        <v>6.650000000000006</v>
      </c>
      <c r="G11" s="11"/>
      <c r="H11" s="11">
        <f>ROUND(H10/H9*100,2)-100</f>
        <v>-5.25</v>
      </c>
      <c r="I11" s="11">
        <f>ROUND(I10/I9*100,2)-100</f>
        <v>1.6800000000000068</v>
      </c>
      <c r="J11" s="11">
        <f>ROUND(J10/J9*100,2)-100</f>
        <v>-2.6700000000000017</v>
      </c>
    </row>
    <row r="12" spans="1:10" ht="33" customHeight="1">
      <c r="A12" s="12" t="s">
        <v>326</v>
      </c>
      <c r="B12" s="13">
        <f>SUM(B10,-B9)</f>
        <v>12</v>
      </c>
      <c r="C12" s="13">
        <f>SUM(C10,-C9)</f>
        <v>25</v>
      </c>
      <c r="D12" s="14"/>
      <c r="E12" s="13">
        <f>SUM(E10,-E9)</f>
        <v>42</v>
      </c>
      <c r="F12" s="13">
        <f>SUM(F10,-F9)</f>
        <v>42</v>
      </c>
      <c r="G12" s="14"/>
      <c r="H12" s="13">
        <f>SUM(H10,-H9)</f>
        <v>-17</v>
      </c>
      <c r="I12" s="13">
        <f>SUM(I10,-I9)</f>
        <v>5</v>
      </c>
      <c r="J12" s="13">
        <f>SUM(J10,-J9)</f>
        <v>-18</v>
      </c>
    </row>
    <row r="13" spans="1:10" ht="27" customHeight="1">
      <c r="A13" s="15" t="s">
        <v>327</v>
      </c>
      <c r="B13" s="15"/>
      <c r="C13" s="15"/>
      <c r="D13" s="15"/>
      <c r="E13" s="15"/>
      <c r="F13" s="15"/>
      <c r="G13" s="15"/>
      <c r="H13" s="15"/>
      <c r="I13" s="15"/>
      <c r="J13" s="15"/>
    </row>
  </sheetData>
  <sheetProtection/>
  <mergeCells count="14">
    <mergeCell ref="A2:J2"/>
    <mergeCell ref="C4:H4"/>
    <mergeCell ref="A13:J13"/>
    <mergeCell ref="A4:A8"/>
    <mergeCell ref="B4:B8"/>
    <mergeCell ref="C5:C8"/>
    <mergeCell ref="D5:D8"/>
    <mergeCell ref="E7:E8"/>
    <mergeCell ref="F7:F8"/>
    <mergeCell ref="G7:G8"/>
    <mergeCell ref="H5:H8"/>
    <mergeCell ref="I4:I8"/>
    <mergeCell ref="J4:J8"/>
    <mergeCell ref="E5:G6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&amp;C第&amp;P，总&amp;N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ysg</cp:lastModifiedBy>
  <dcterms:created xsi:type="dcterms:W3CDTF">2022-12-20T07:32:00Z</dcterms:created>
  <dcterms:modified xsi:type="dcterms:W3CDTF">2023-03-27T03:31:21Z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37DA842C875947BCBCC62793DAA043B5</vt:lpwstr>
  </property>
  <property fmtid="{D5CDD505-2E9C-101B-9397-08002B2CF9AE}" pid="4" name="KSOProductBuildV">
    <vt:lpwstr>2052-11.8.2.11718</vt:lpwstr>
  </property>
</Properties>
</file>